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drawings/drawing5.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https://usepa-my.sharepoint.com/personal/hartin_corinne_epa_gov/Documents/Documents/GitHub/SCC_FrEDI/"/>
    </mc:Choice>
  </mc:AlternateContent>
  <xr:revisionPtr revIDLastSave="5" documentId="11_69EBB1AF49A2A3DA94CD2EFF5EAE6C3C4C9647B1" xr6:coauthVersionLast="47" xr6:coauthVersionMax="47" xr10:uidLastSave="{AF12A12B-952D-46A7-92CB-8FD5A1FE2D93}"/>
  <bookViews>
    <workbookView xWindow="28680" yWindow="-120" windowWidth="29040" windowHeight="15840" activeTab="3"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Panel'!$D$44:$D$47</definedName>
    <definedName name="list_years">co_years[Year]</definedName>
    <definedName name="mv_sector">'Control Panel'!$E$60</definedName>
    <definedName name="n_ethnicities">'Control Panel'!$E$61</definedName>
    <definedName name="n_scenarios" comment="Maximum number of scenarios">'Control Panel'!$E$62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58" i="6" l="1"/>
  <c r="B157" i="6"/>
  <c r="B156" i="6"/>
  <c r="B155" i="6"/>
  <c r="B151" i="6"/>
  <c r="C151" i="6" s="1"/>
  <c r="B150" i="6"/>
  <c r="C150" i="6" s="1"/>
  <c r="C149" i="6"/>
  <c r="B149" i="6"/>
  <c r="C148" i="6"/>
  <c r="B148" i="6"/>
  <c r="B147" i="6"/>
  <c r="C147" i="6" s="1"/>
  <c r="C146" i="6"/>
  <c r="B146" i="6"/>
  <c r="C145" i="6"/>
  <c r="B145" i="6"/>
  <c r="C144" i="6"/>
  <c r="B144" i="6"/>
  <c r="B143" i="6"/>
  <c r="C143" i="6" s="1"/>
  <c r="B142" i="6"/>
  <c r="C142" i="6" s="1"/>
  <c r="C141" i="6"/>
  <c r="B141" i="6"/>
  <c r="C140" i="6"/>
  <c r="B140" i="6"/>
  <c r="B139" i="6"/>
  <c r="C139" i="6" s="1"/>
  <c r="B138" i="6"/>
  <c r="C138" i="6" s="1"/>
  <c r="C137" i="6"/>
  <c r="B137" i="6"/>
  <c r="C136" i="6"/>
  <c r="B136" i="6"/>
  <c r="B135" i="6"/>
  <c r="C135" i="6" s="1"/>
  <c r="B130" i="6"/>
  <c r="B129" i="6"/>
  <c r="B128" i="6"/>
  <c r="B127" i="6"/>
  <c r="B126" i="6"/>
  <c r="B125" i="6"/>
  <c r="B124" i="6"/>
  <c r="B123" i="6"/>
  <c r="B118" i="6"/>
  <c r="B117" i="6"/>
  <c r="E116" i="6"/>
  <c r="B116" i="6"/>
  <c r="B115" i="6"/>
  <c r="B114" i="6"/>
  <c r="E113" i="6"/>
  <c r="B113" i="6"/>
  <c r="B112" i="6"/>
  <c r="B111" i="6"/>
  <c r="B110" i="6"/>
  <c r="B109" i="6"/>
  <c r="E108" i="6"/>
  <c r="B108" i="6"/>
  <c r="B107" i="6"/>
  <c r="B106" i="6"/>
  <c r="E101" i="6"/>
  <c r="B101" i="6"/>
  <c r="E100" i="6"/>
  <c r="B100" i="6"/>
  <c r="E99" i="6"/>
  <c r="B99" i="6"/>
  <c r="E98" i="6"/>
  <c r="B98" i="6"/>
  <c r="E97" i="6"/>
  <c r="B97" i="6"/>
  <c r="E96" i="6"/>
  <c r="B96" i="6"/>
  <c r="E95" i="6"/>
  <c r="B95" i="6"/>
  <c r="E94" i="6"/>
  <c r="B94" i="6"/>
  <c r="E93" i="6"/>
  <c r="B93" i="6"/>
  <c r="E92" i="6"/>
  <c r="B92" i="6"/>
  <c r="E91" i="6"/>
  <c r="B91" i="6"/>
  <c r="E90" i="6"/>
  <c r="B90" i="6"/>
  <c r="E89" i="6"/>
  <c r="B89" i="6"/>
  <c r="E88" i="6"/>
  <c r="B88" i="6"/>
  <c r="E87" i="6"/>
  <c r="B87" i="6"/>
  <c r="E86" i="6"/>
  <c r="B86" i="6"/>
  <c r="E85" i="6"/>
  <c r="B85" i="6"/>
  <c r="E84" i="6"/>
  <c r="B84" i="6"/>
  <c r="E83" i="6"/>
  <c r="B83" i="6"/>
  <c r="E82" i="6"/>
  <c r="B82" i="6"/>
  <c r="E81" i="6"/>
  <c r="B81" i="6"/>
  <c r="E80" i="6"/>
  <c r="B80" i="6"/>
  <c r="E79" i="6"/>
  <c r="B79" i="6"/>
  <c r="B74" i="6"/>
  <c r="B73" i="6"/>
  <c r="B72" i="6"/>
  <c r="B71" i="6"/>
  <c r="B70" i="6"/>
  <c r="B69" i="6"/>
  <c r="B68" i="6"/>
  <c r="B63" i="6"/>
  <c r="E62" i="6"/>
  <c r="B62" i="6"/>
  <c r="B61" i="6"/>
  <c r="E60" i="6"/>
  <c r="B60" i="6"/>
  <c r="B55" i="6"/>
  <c r="B54" i="6"/>
  <c r="B53" i="6"/>
  <c r="B52" i="6"/>
  <c r="B51" i="6"/>
  <c r="B50" i="6"/>
  <c r="B49" i="6"/>
  <c r="B48" i="6"/>
  <c r="B47" i="6"/>
  <c r="B46" i="6"/>
  <c r="B45" i="6"/>
  <c r="B44" i="6"/>
  <c r="B39" i="6"/>
  <c r="B38" i="6"/>
  <c r="B37" i="6"/>
  <c r="D36" i="6" a="1"/>
  <c r="D36" i="6" s="1"/>
  <c r="C36" i="6" a="1"/>
  <c r="C36" i="6"/>
  <c r="B36" i="6"/>
  <c r="B31" i="6"/>
  <c r="B30" i="6"/>
  <c r="B25" i="6"/>
  <c r="B24" i="6"/>
  <c r="B23" i="6"/>
  <c r="B22" i="6"/>
  <c r="B21" i="6"/>
  <c r="B20" i="6"/>
  <c r="B19" i="6"/>
  <c r="B18" i="6"/>
  <c r="B17" i="6"/>
  <c r="B16" i="6"/>
  <c r="L11" i="6"/>
  <c r="B11" i="6"/>
  <c r="L10" i="6"/>
  <c r="B10" i="6"/>
  <c r="L9" i="6"/>
  <c r="B9" i="6"/>
  <c r="L8" i="6"/>
  <c r="I8" i="6"/>
  <c r="B8" i="6"/>
  <c r="L7" i="6"/>
  <c r="B7" i="6"/>
  <c r="L6" i="6"/>
  <c r="I6" i="6"/>
  <c r="B6" i="6"/>
  <c r="L5" i="6"/>
  <c r="I5" i="6"/>
  <c r="B5" i="6"/>
  <c r="G125" i="9"/>
  <c r="F125" i="9"/>
  <c r="H125" i="9" s="1" a="1"/>
  <c r="H125" i="9" s="1"/>
  <c r="D125" i="9"/>
  <c r="C125" i="9"/>
  <c r="B125" i="9" a="1"/>
  <c r="B125" i="9"/>
  <c r="I124" i="9"/>
  <c r="G124" i="9"/>
  <c r="H124" i="9" s="1" a="1"/>
  <c r="H124" i="9" s="1"/>
  <c r="F124" i="9"/>
  <c r="D124" i="9"/>
  <c r="C124" i="9"/>
  <c r="B124" i="9" a="1"/>
  <c r="B124" i="9"/>
  <c r="H123" i="9"/>
  <c r="G123" i="9"/>
  <c r="F123" i="9"/>
  <c r="H123" i="9" s="1" a="1"/>
  <c r="D123" i="9"/>
  <c r="C123" i="9"/>
  <c r="B123" i="9" a="1"/>
  <c r="B123" i="9"/>
  <c r="H122" i="9" a="1"/>
  <c r="H122" i="9" s="1"/>
  <c r="G122" i="9"/>
  <c r="F122" i="9"/>
  <c r="D122" i="9"/>
  <c r="C122" i="9"/>
  <c r="B122" i="9" a="1"/>
  <c r="B122" i="9" s="1"/>
  <c r="G121" i="9"/>
  <c r="F121" i="9"/>
  <c r="D121" i="9"/>
  <c r="C121" i="9"/>
  <c r="B121" i="9" a="1"/>
  <c r="B121" i="9"/>
  <c r="G120" i="9"/>
  <c r="F120" i="9"/>
  <c r="D120" i="9"/>
  <c r="C120" i="9"/>
  <c r="B120" i="9" a="1"/>
  <c r="B120" i="9"/>
  <c r="G119" i="9"/>
  <c r="F119" i="9"/>
  <c r="D119" i="9"/>
  <c r="C119" i="9"/>
  <c r="B119" i="9" a="1"/>
  <c r="B119" i="9"/>
  <c r="G118" i="9"/>
  <c r="F118" i="9"/>
  <c r="D118" i="9"/>
  <c r="C118" i="9"/>
  <c r="B118" i="9" a="1"/>
  <c r="B118" i="9" s="1"/>
  <c r="F113" i="9"/>
  <c r="E113" i="9"/>
  <c r="C113" i="9"/>
  <c r="B113" i="9" a="1"/>
  <c r="B113" i="9" s="1"/>
  <c r="F112" i="9"/>
  <c r="E112" i="9"/>
  <c r="C112" i="9"/>
  <c r="B112" i="9" a="1"/>
  <c r="B112" i="9" s="1"/>
  <c r="F111" i="9"/>
  <c r="E111" i="9"/>
  <c r="C111" i="9"/>
  <c r="B111" i="9" a="1"/>
  <c r="B111" i="9" s="1"/>
  <c r="F110" i="9"/>
  <c r="E110" i="9"/>
  <c r="C110" i="9"/>
  <c r="B110" i="9" a="1"/>
  <c r="B110" i="9" s="1"/>
  <c r="F109" i="9"/>
  <c r="E109" i="9"/>
  <c r="C109" i="9"/>
  <c r="B109" i="9" a="1"/>
  <c r="B109" i="9" s="1"/>
  <c r="F108" i="9"/>
  <c r="E108" i="9"/>
  <c r="C108" i="9"/>
  <c r="B108" i="9" a="1"/>
  <c r="B108" i="9" s="1"/>
  <c r="F107" i="9"/>
  <c r="E107" i="9"/>
  <c r="C107" i="9"/>
  <c r="B107" i="9" a="1"/>
  <c r="B107" i="9" s="1"/>
  <c r="F106" i="9"/>
  <c r="E106" i="9"/>
  <c r="C106" i="9"/>
  <c r="B106" i="9" a="1"/>
  <c r="B106" i="9" s="1"/>
  <c r="E101" i="9"/>
  <c r="D101" i="9"/>
  <c r="B101" i="9" a="1"/>
  <c r="B101" i="9" s="1"/>
  <c r="E100" i="9"/>
  <c r="D100" i="9"/>
  <c r="B100" i="9" a="1"/>
  <c r="B100" i="9" s="1"/>
  <c r="E99" i="9"/>
  <c r="D99" i="9"/>
  <c r="B99" i="9" a="1"/>
  <c r="B99" i="9" s="1"/>
  <c r="T98" i="9" a="1"/>
  <c r="T98" i="9" s="1"/>
  <c r="L98" i="9" a="1"/>
  <c r="L98" i="9" s="1"/>
  <c r="E98" i="9"/>
  <c r="D98" i="9"/>
  <c r="K98" i="9" s="1" a="1"/>
  <c r="K98" i="9" s="1"/>
  <c r="B98" i="9" a="1"/>
  <c r="B98" i="9" s="1"/>
  <c r="C98" i="9" s="1" a="1"/>
  <c r="C98" i="9" s="1"/>
  <c r="V96" i="9"/>
  <c r="U96" i="9"/>
  <c r="T96" i="9"/>
  <c r="S96" i="9"/>
  <c r="R96" i="9"/>
  <c r="Q96" i="9"/>
  <c r="P96" i="9"/>
  <c r="O96" i="9"/>
  <c r="N96" i="9"/>
  <c r="M96" i="9"/>
  <c r="L96" i="9"/>
  <c r="K96" i="9"/>
  <c r="J96" i="9"/>
  <c r="I96" i="9"/>
  <c r="H96" i="9"/>
  <c r="G96" i="9"/>
  <c r="F96" i="9"/>
  <c r="R93" i="9" a="1"/>
  <c r="R93" i="9" s="1"/>
  <c r="O93" i="9" a="1"/>
  <c r="O93" i="9" s="1"/>
  <c r="G93" i="9"/>
  <c r="F93" i="9"/>
  <c r="E93" i="9"/>
  <c r="D93" i="9"/>
  <c r="X93" i="9" s="1" a="1"/>
  <c r="X93" i="9" s="1"/>
  <c r="B93" i="9" a="1"/>
  <c r="B93" i="9"/>
  <c r="W92" i="9" a="1"/>
  <c r="W92" i="9" s="1"/>
  <c r="H92" i="9" a="1"/>
  <c r="H92" i="9" s="1"/>
  <c r="G92" i="9"/>
  <c r="F92" i="9"/>
  <c r="E92" i="9"/>
  <c r="D92" i="9"/>
  <c r="B92" i="9" a="1"/>
  <c r="B92" i="9"/>
  <c r="X90" i="9"/>
  <c r="W90" i="9"/>
  <c r="V90" i="9"/>
  <c r="U90" i="9"/>
  <c r="T90" i="9"/>
  <c r="S90" i="9"/>
  <c r="R90" i="9"/>
  <c r="Q90" i="9"/>
  <c r="P90" i="9"/>
  <c r="O90" i="9"/>
  <c r="N90" i="9"/>
  <c r="M90" i="9"/>
  <c r="L90" i="9"/>
  <c r="K90" i="9"/>
  <c r="J90" i="9"/>
  <c r="I90" i="9"/>
  <c r="H90" i="9"/>
  <c r="E32" i="9"/>
  <c r="E2" i="9"/>
  <c r="H68" i="8"/>
  <c r="F68" i="8" a="1"/>
  <c r="F68" i="8" s="1"/>
  <c r="E68" i="8"/>
  <c r="C68" i="8"/>
  <c r="B68" i="8" a="1"/>
  <c r="B68" i="8"/>
  <c r="I67" i="8"/>
  <c r="H67" i="8"/>
  <c r="F67" i="8" a="1"/>
  <c r="F67" i="8" s="1"/>
  <c r="E67" i="8"/>
  <c r="C67" i="8"/>
  <c r="B67" i="8" a="1"/>
  <c r="B67" i="8" s="1"/>
  <c r="I66" i="8"/>
  <c r="H66" i="8"/>
  <c r="F66" i="8"/>
  <c r="E66" i="8"/>
  <c r="C66" i="8"/>
  <c r="F66" i="8" s="1" a="1"/>
  <c r="B66" i="8" a="1"/>
  <c r="B66" i="8" s="1"/>
  <c r="H65" i="8"/>
  <c r="F65" i="8" a="1"/>
  <c r="F65" i="8" s="1"/>
  <c r="E65" i="8"/>
  <c r="C65" i="8"/>
  <c r="B65" i="8" a="1"/>
  <c r="B65" i="8" s="1"/>
  <c r="H64" i="8"/>
  <c r="E64" i="8"/>
  <c r="C64" i="8"/>
  <c r="B64" i="8" a="1"/>
  <c r="B64" i="8"/>
  <c r="I63" i="8"/>
  <c r="H63" i="8"/>
  <c r="E63" i="8"/>
  <c r="C63" i="8"/>
  <c r="B63" i="8" a="1"/>
  <c r="B63" i="8" s="1"/>
  <c r="I62" i="8"/>
  <c r="H62" i="8"/>
  <c r="F62" i="8"/>
  <c r="E62" i="8"/>
  <c r="C62" i="8"/>
  <c r="F62" i="8" s="1" a="1"/>
  <c r="B62" i="8" a="1"/>
  <c r="B62" i="8"/>
  <c r="H61" i="8"/>
  <c r="E61" i="8"/>
  <c r="C61" i="8"/>
  <c r="B61" i="8" a="1"/>
  <c r="B61" i="8" s="1"/>
  <c r="H60" i="8"/>
  <c r="E60" i="8"/>
  <c r="C60" i="8"/>
  <c r="B60" i="8" a="1"/>
  <c r="B60" i="8" s="1"/>
  <c r="H59" i="8"/>
  <c r="F59" i="8" a="1"/>
  <c r="F59" i="8" s="1"/>
  <c r="E59" i="8"/>
  <c r="C59" i="8"/>
  <c r="B59" i="8" a="1"/>
  <c r="B59" i="8"/>
  <c r="H58" i="8"/>
  <c r="F58" i="8" a="1"/>
  <c r="F58" i="8" s="1"/>
  <c r="E58" i="8"/>
  <c r="C58" i="8"/>
  <c r="B58" i="8" a="1"/>
  <c r="B58" i="8"/>
  <c r="J57" i="8"/>
  <c r="I57" i="8"/>
  <c r="H57" i="8"/>
  <c r="F57" i="8" a="1"/>
  <c r="F57" i="8" s="1"/>
  <c r="E57" i="8"/>
  <c r="C57" i="8"/>
  <c r="B57" i="8" a="1"/>
  <c r="B57" i="8"/>
  <c r="H56" i="8"/>
  <c r="F56" i="8" a="1"/>
  <c r="F56" i="8" s="1"/>
  <c r="E56" i="8"/>
  <c r="C56" i="8"/>
  <c r="B56" i="8" a="1"/>
  <c r="B56" i="8" s="1"/>
  <c r="I55" i="8"/>
  <c r="H55" i="8"/>
  <c r="E55" i="8"/>
  <c r="C55" i="8"/>
  <c r="B55" i="8" a="1"/>
  <c r="B55" i="8"/>
  <c r="H54" i="8"/>
  <c r="F54" i="8" a="1"/>
  <c r="F54" i="8" s="1"/>
  <c r="E54" i="8"/>
  <c r="C54" i="8"/>
  <c r="B54" i="8" a="1"/>
  <c r="B54" i="8"/>
  <c r="O53" i="8" a="1"/>
  <c r="O53" i="8" s="1"/>
  <c r="J53" i="8"/>
  <c r="I53" i="8"/>
  <c r="H53" i="8"/>
  <c r="E53" i="8"/>
  <c r="C53" i="8"/>
  <c r="B53" i="8" a="1"/>
  <c r="B53" i="8"/>
  <c r="H52" i="8"/>
  <c r="F52" i="8" a="1"/>
  <c r="F52" i="8" s="1"/>
  <c r="E52" i="8"/>
  <c r="C52" i="8"/>
  <c r="B52" i="8" a="1"/>
  <c r="B52" i="8"/>
  <c r="H51" i="8"/>
  <c r="E51" i="8"/>
  <c r="C51" i="8"/>
  <c r="B51" i="8" a="1"/>
  <c r="B51" i="8" s="1"/>
  <c r="I50" i="8"/>
  <c r="H50" i="8"/>
  <c r="F50" i="8" a="1"/>
  <c r="F50" i="8" s="1"/>
  <c r="E50" i="8"/>
  <c r="C50" i="8"/>
  <c r="B50" i="8" a="1"/>
  <c r="B50" i="8" s="1"/>
  <c r="Z49" i="8" a="1"/>
  <c r="Z49" i="8"/>
  <c r="V49" i="8" a="1"/>
  <c r="V49" i="8" s="1"/>
  <c r="R49" i="8" a="1"/>
  <c r="R49" i="8" s="1"/>
  <c r="P49" i="8" a="1"/>
  <c r="P49" i="8" s="1"/>
  <c r="N49" i="8" a="1"/>
  <c r="N49" i="8" s="1"/>
  <c r="L49" i="8" a="1"/>
  <c r="L49" i="8" s="1"/>
  <c r="J49" i="8"/>
  <c r="I49" i="8"/>
  <c r="T49" i="8" s="1" a="1"/>
  <c r="T49" i="8" s="1"/>
  <c r="H49" i="8"/>
  <c r="E49" i="8"/>
  <c r="X49" i="8" s="1" a="1"/>
  <c r="X49" i="8" s="1"/>
  <c r="C49" i="8"/>
  <c r="Y49" i="8" s="1" a="1"/>
  <c r="Y49" i="8" s="1"/>
  <c r="B49" i="8" a="1"/>
  <c r="B49" i="8"/>
  <c r="H48" i="8"/>
  <c r="E48" i="8"/>
  <c r="C48" i="8"/>
  <c r="B48" i="8" a="1"/>
  <c r="B48" i="8"/>
  <c r="H47" i="8"/>
  <c r="E47" i="8"/>
  <c r="C47" i="8"/>
  <c r="B47" i="8" a="1"/>
  <c r="B47" i="8" s="1"/>
  <c r="H46" i="8"/>
  <c r="F46" i="8" a="1"/>
  <c r="F46" i="8"/>
  <c r="E46" i="8"/>
  <c r="C46" i="8"/>
  <c r="B46" i="8" a="1"/>
  <c r="B46" i="8"/>
  <c r="J45" i="8"/>
  <c r="I45" i="8"/>
  <c r="H45" i="8"/>
  <c r="F45" i="8"/>
  <c r="E45" i="8"/>
  <c r="C45" i="8"/>
  <c r="F45" i="8" s="1" a="1"/>
  <c r="B45" i="8" a="1"/>
  <c r="B45" i="8"/>
  <c r="H44" i="8"/>
  <c r="E44" i="8"/>
  <c r="C44" i="8"/>
  <c r="B44" i="8" a="1"/>
  <c r="B44" i="8"/>
  <c r="I43" i="8"/>
  <c r="H43" i="8"/>
  <c r="F43" i="8" a="1"/>
  <c r="F43" i="8" s="1"/>
  <c r="E43" i="8"/>
  <c r="C43" i="8"/>
  <c r="B43" i="8" a="1"/>
  <c r="B43" i="8" s="1"/>
  <c r="H42" i="8"/>
  <c r="E42" i="8"/>
  <c r="C42" i="8"/>
  <c r="B42" i="8" a="1"/>
  <c r="B42" i="8"/>
  <c r="J41" i="8"/>
  <c r="H41" i="8"/>
  <c r="E41" i="8"/>
  <c r="C41" i="8"/>
  <c r="B41" i="8" a="1"/>
  <c r="B41" i="8"/>
  <c r="H40" i="8"/>
  <c r="E40" i="8"/>
  <c r="C40" i="8"/>
  <c r="B40" i="8" a="1"/>
  <c r="B40" i="8" s="1"/>
  <c r="I39" i="8"/>
  <c r="H39" i="8"/>
  <c r="F39" i="8" a="1"/>
  <c r="F39" i="8" s="1"/>
  <c r="E39" i="8"/>
  <c r="C39" i="8"/>
  <c r="B39" i="8" a="1"/>
  <c r="B39" i="8" s="1"/>
  <c r="H38" i="8"/>
  <c r="E38" i="8"/>
  <c r="C38" i="8"/>
  <c r="B38" i="8" a="1"/>
  <c r="B38" i="8"/>
  <c r="J37" i="8"/>
  <c r="H37" i="8"/>
  <c r="E37" i="8"/>
  <c r="C37" i="8"/>
  <c r="B37" i="8" a="1"/>
  <c r="B37" i="8" s="1"/>
  <c r="F32" i="8"/>
  <c r="E32" i="8"/>
  <c r="D32" i="8"/>
  <c r="B32" i="8"/>
  <c r="F31" i="8"/>
  <c r="E31" i="8"/>
  <c r="D31" i="8"/>
  <c r="B31" i="8"/>
  <c r="F30" i="8"/>
  <c r="E30" i="8"/>
  <c r="D30" i="8"/>
  <c r="B30" i="8"/>
  <c r="F29" i="8"/>
  <c r="E29" i="8"/>
  <c r="D29" i="8"/>
  <c r="B29" i="8"/>
  <c r="E2" i="8"/>
  <c r="V135" i="10" a="1"/>
  <c r="V135" i="10" s="1"/>
  <c r="T135" i="10" a="1"/>
  <c r="T135" i="10" s="1"/>
  <c r="O135" i="10" a="1"/>
  <c r="O135" i="10" s="1"/>
  <c r="H135" i="10"/>
  <c r="F135" i="10"/>
  <c r="E135" i="10"/>
  <c r="C135" i="10"/>
  <c r="B135" i="10" a="1"/>
  <c r="B135" i="10" s="1"/>
  <c r="I135" i="10" s="1"/>
  <c r="V134" i="10" a="1"/>
  <c r="V134" i="10" s="1"/>
  <c r="R134" i="10" a="1"/>
  <c r="R134" i="10" s="1"/>
  <c r="L134" i="10" a="1"/>
  <c r="L134" i="10" s="1"/>
  <c r="I134" i="10"/>
  <c r="H134" i="10"/>
  <c r="E134" i="10"/>
  <c r="C134" i="10"/>
  <c r="B134" i="10" a="1"/>
  <c r="B134" i="10"/>
  <c r="T133" i="10" a="1"/>
  <c r="T133" i="10" s="1"/>
  <c r="S133" i="10" a="1"/>
  <c r="S133" i="10" s="1"/>
  <c r="L133" i="10" a="1"/>
  <c r="L133" i="10"/>
  <c r="I133" i="10"/>
  <c r="H133" i="10"/>
  <c r="F133" i="10"/>
  <c r="E133" i="10"/>
  <c r="C133" i="10"/>
  <c r="B133" i="10" a="1"/>
  <c r="B133" i="10" s="1"/>
  <c r="S132" i="10" a="1"/>
  <c r="S132" i="10" s="1"/>
  <c r="P132" i="10" a="1"/>
  <c r="P132" i="10" s="1"/>
  <c r="H132" i="10"/>
  <c r="E132" i="10"/>
  <c r="C132" i="10"/>
  <c r="B132" i="10" a="1"/>
  <c r="B132" i="10"/>
  <c r="I132" i="10" s="1"/>
  <c r="H131" i="10"/>
  <c r="F131" i="10"/>
  <c r="E131" i="10"/>
  <c r="C131" i="10"/>
  <c r="B131" i="10" a="1"/>
  <c r="B131" i="10"/>
  <c r="I131" i="10" s="1"/>
  <c r="H130" i="10"/>
  <c r="E130" i="10"/>
  <c r="C130" i="10"/>
  <c r="B130" i="10" a="1"/>
  <c r="B130" i="10" s="1"/>
  <c r="I130" i="10" s="1"/>
  <c r="Z129" i="10" a="1"/>
  <c r="Z129" i="10" s="1"/>
  <c r="Y129" i="10" a="1"/>
  <c r="Y129" i="10" s="1"/>
  <c r="U129" i="10" a="1"/>
  <c r="U129" i="10" s="1"/>
  <c r="Q129" i="10" a="1"/>
  <c r="Q129" i="10" s="1"/>
  <c r="I129" i="10"/>
  <c r="H129" i="10"/>
  <c r="E129" i="10"/>
  <c r="C129" i="10"/>
  <c r="B129" i="10" a="1"/>
  <c r="B129" i="10" s="1"/>
  <c r="Y128" i="10" a="1"/>
  <c r="Y128" i="10" s="1"/>
  <c r="X128" i="10" a="1"/>
  <c r="X128" i="10" s="1"/>
  <c r="V128" i="10" a="1"/>
  <c r="V128" i="10" s="1"/>
  <c r="N128" i="10" a="1"/>
  <c r="N128" i="10" s="1"/>
  <c r="J128" i="10" a="1"/>
  <c r="J128" i="10" s="1"/>
  <c r="H128" i="10"/>
  <c r="E128" i="10"/>
  <c r="C128" i="10"/>
  <c r="B128" i="10" a="1"/>
  <c r="B128" i="10" s="1"/>
  <c r="I128" i="10" s="1"/>
  <c r="Z127" i="10" a="1"/>
  <c r="Z127" i="10" s="1"/>
  <c r="H127" i="10"/>
  <c r="E127" i="10"/>
  <c r="C127" i="10"/>
  <c r="T127" i="10" s="1" a="1"/>
  <c r="T127" i="10" s="1"/>
  <c r="B127" i="10" a="1"/>
  <c r="B127" i="10" s="1"/>
  <c r="I127" i="10" s="1"/>
  <c r="T126" i="10" a="1"/>
  <c r="T126" i="10" s="1"/>
  <c r="N126" i="10" a="1"/>
  <c r="N126" i="10" s="1"/>
  <c r="H126" i="10"/>
  <c r="E126" i="10"/>
  <c r="C126" i="10"/>
  <c r="B126" i="10" a="1"/>
  <c r="B126" i="10"/>
  <c r="I126" i="10" s="1"/>
  <c r="Y126" i="10" s="1" a="1"/>
  <c r="Y126" i="10" s="1"/>
  <c r="P125" i="10" a="1"/>
  <c r="P125" i="10" s="1"/>
  <c r="I125" i="10"/>
  <c r="H125" i="10"/>
  <c r="F125" i="10"/>
  <c r="E125" i="10"/>
  <c r="C125" i="10"/>
  <c r="B125" i="10" a="1"/>
  <c r="B125" i="10" s="1"/>
  <c r="X124" i="10" a="1"/>
  <c r="X124" i="10" s="1"/>
  <c r="S124" i="10" a="1"/>
  <c r="S124" i="10" s="1"/>
  <c r="P124" i="10" a="1"/>
  <c r="P124" i="10" s="1"/>
  <c r="J124" i="10" a="1"/>
  <c r="J124" i="10" s="1"/>
  <c r="H124" i="10"/>
  <c r="E124" i="10"/>
  <c r="C124" i="10"/>
  <c r="B124" i="10" a="1"/>
  <c r="B124" i="10"/>
  <c r="I124" i="10" s="1"/>
  <c r="N124" i="10" s="1" a="1"/>
  <c r="N124" i="10" s="1"/>
  <c r="H123" i="10"/>
  <c r="R123" i="10" s="1" a="1"/>
  <c r="R123" i="10" s="1"/>
  <c r="F123" i="10"/>
  <c r="E123" i="10"/>
  <c r="C123" i="10"/>
  <c r="B123" i="10" a="1"/>
  <c r="B123" i="10"/>
  <c r="I123" i="10" s="1"/>
  <c r="V122" i="10" a="1"/>
  <c r="V122" i="10"/>
  <c r="L122" i="10" a="1"/>
  <c r="L122" i="10" s="1"/>
  <c r="K122" i="10" a="1"/>
  <c r="K122" i="10" s="1"/>
  <c r="H122" i="10"/>
  <c r="E122" i="10"/>
  <c r="C122" i="10"/>
  <c r="B122" i="10" a="1"/>
  <c r="B122" i="10" s="1"/>
  <c r="I122" i="10" s="1"/>
  <c r="H121" i="10"/>
  <c r="E121" i="10"/>
  <c r="C121" i="10"/>
  <c r="B121" i="10" a="1"/>
  <c r="B121" i="10" s="1"/>
  <c r="I121" i="10" s="1"/>
  <c r="T120" i="10" a="1"/>
  <c r="T120" i="10" s="1"/>
  <c r="Q120" i="10" a="1"/>
  <c r="Q120" i="10" s="1"/>
  <c r="H120" i="10"/>
  <c r="E120" i="10"/>
  <c r="C120" i="10"/>
  <c r="B120" i="10" a="1"/>
  <c r="B120" i="10"/>
  <c r="I120" i="10" s="1"/>
  <c r="H116" i="10"/>
  <c r="E116" i="10"/>
  <c r="C116" i="10"/>
  <c r="B116" i="10" a="1"/>
  <c r="B116" i="10" s="1"/>
  <c r="H115" i="10"/>
  <c r="F115" i="10" a="1"/>
  <c r="F115" i="10" s="1"/>
  <c r="E115" i="10"/>
  <c r="C115" i="10"/>
  <c r="B115" i="10" a="1"/>
  <c r="B115" i="10" s="1"/>
  <c r="H114" i="10"/>
  <c r="F114" i="10" a="1"/>
  <c r="F114" i="10" s="1"/>
  <c r="E114" i="10"/>
  <c r="C114" i="10"/>
  <c r="B114" i="10" a="1"/>
  <c r="B114" i="10"/>
  <c r="U113" i="10" a="1"/>
  <c r="U113" i="10" s="1"/>
  <c r="H113" i="10"/>
  <c r="F113" i="10" a="1"/>
  <c r="F113" i="10" s="1"/>
  <c r="E113" i="10"/>
  <c r="C113" i="10"/>
  <c r="B113" i="10" a="1"/>
  <c r="B113" i="10" s="1"/>
  <c r="I113" i="10" s="1" a="1"/>
  <c r="I113" i="10" s="1"/>
  <c r="L113" i="10" s="1" a="1"/>
  <c r="L113" i="10" s="1"/>
  <c r="H112" i="10"/>
  <c r="E112" i="10"/>
  <c r="C112" i="10"/>
  <c r="B112" i="10" a="1"/>
  <c r="B112" i="10"/>
  <c r="H111" i="10"/>
  <c r="F111" i="10" a="1"/>
  <c r="F111" i="10"/>
  <c r="E111" i="10"/>
  <c r="C111" i="10"/>
  <c r="B111" i="10" a="1"/>
  <c r="B111" i="10" s="1"/>
  <c r="H110" i="10"/>
  <c r="E110" i="10"/>
  <c r="C110" i="10"/>
  <c r="B110" i="10" a="1"/>
  <c r="B110" i="10" s="1"/>
  <c r="I109" i="10" a="1"/>
  <c r="I109" i="10" s="1"/>
  <c r="H109" i="10"/>
  <c r="E109" i="10"/>
  <c r="C109" i="10"/>
  <c r="B109" i="10" a="1"/>
  <c r="B109" i="10"/>
  <c r="H108" i="10"/>
  <c r="F108" i="10" a="1"/>
  <c r="F108" i="10"/>
  <c r="E108" i="10"/>
  <c r="C108" i="10"/>
  <c r="B108" i="10" a="1"/>
  <c r="B108" i="10"/>
  <c r="H107" i="10"/>
  <c r="F107" i="10" a="1"/>
  <c r="F107" i="10" s="1"/>
  <c r="E107" i="10"/>
  <c r="C107" i="10"/>
  <c r="B107" i="10" a="1"/>
  <c r="B107" i="10" s="1"/>
  <c r="H106" i="10"/>
  <c r="E106" i="10"/>
  <c r="C106" i="10"/>
  <c r="B106" i="10" a="1"/>
  <c r="B106" i="10" s="1"/>
  <c r="I105" i="10" a="1"/>
  <c r="I105" i="10" s="1"/>
  <c r="H105" i="10"/>
  <c r="F105" i="10" a="1"/>
  <c r="F105" i="10" s="1"/>
  <c r="E105" i="10"/>
  <c r="C105" i="10"/>
  <c r="B105" i="10" a="1"/>
  <c r="B105" i="10" s="1"/>
  <c r="H104" i="10"/>
  <c r="F104" i="10"/>
  <c r="E104" i="10"/>
  <c r="C104" i="10"/>
  <c r="F104" i="10" s="1" a="1"/>
  <c r="B104" i="10" a="1"/>
  <c r="B104" i="10" s="1"/>
  <c r="H103" i="10"/>
  <c r="F103" i="10" a="1"/>
  <c r="F103" i="10" s="1"/>
  <c r="E103" i="10"/>
  <c r="C103" i="10"/>
  <c r="B103" i="10" a="1"/>
  <c r="B103" i="10" s="1"/>
  <c r="H102" i="10"/>
  <c r="E102" i="10"/>
  <c r="C102" i="10"/>
  <c r="B102" i="10" a="1"/>
  <c r="B102" i="10"/>
  <c r="Z101" i="10" a="1"/>
  <c r="Z101" i="10" s="1"/>
  <c r="I101" i="10" a="1"/>
  <c r="I101" i="10" s="1"/>
  <c r="H101" i="10"/>
  <c r="F101" i="10" a="1"/>
  <c r="F101" i="10"/>
  <c r="E101" i="10"/>
  <c r="C101" i="10"/>
  <c r="K101" i="10" s="1" a="1"/>
  <c r="K101" i="10" s="1"/>
  <c r="B101" i="10" a="1"/>
  <c r="B101" i="10"/>
  <c r="H100" i="10"/>
  <c r="E100" i="10"/>
  <c r="C100" i="10"/>
  <c r="B100" i="10" a="1"/>
  <c r="B100" i="10"/>
  <c r="H99" i="10"/>
  <c r="F99" i="10" a="1"/>
  <c r="F99" i="10" s="1"/>
  <c r="E99" i="10"/>
  <c r="C99" i="10"/>
  <c r="B99" i="10" a="1"/>
  <c r="B99" i="10"/>
  <c r="H98" i="10"/>
  <c r="E98" i="10"/>
  <c r="C98" i="10"/>
  <c r="B98" i="10" a="1"/>
  <c r="B98" i="10" s="1"/>
  <c r="P97" i="10" a="1"/>
  <c r="P97" i="10" s="1"/>
  <c r="I97" i="10" a="1"/>
  <c r="I97" i="10"/>
  <c r="H97" i="10"/>
  <c r="S97" i="10" s="1" a="1"/>
  <c r="S97" i="10" s="1"/>
  <c r="F97" i="10" a="1"/>
  <c r="F97" i="10"/>
  <c r="E97" i="10"/>
  <c r="C97" i="10"/>
  <c r="B97" i="10" a="1"/>
  <c r="B97" i="10"/>
  <c r="H96" i="10"/>
  <c r="E96" i="10"/>
  <c r="C96" i="10"/>
  <c r="B96" i="10" a="1"/>
  <c r="B96" i="10"/>
  <c r="H95" i="10"/>
  <c r="E95" i="10"/>
  <c r="C95" i="10"/>
  <c r="B95" i="10" a="1"/>
  <c r="B95" i="10" s="1"/>
  <c r="H94" i="10"/>
  <c r="E94" i="10"/>
  <c r="C94" i="10"/>
  <c r="B94" i="10" a="1"/>
  <c r="B94" i="10" s="1"/>
  <c r="H93" i="10"/>
  <c r="F93" i="10" a="1"/>
  <c r="F93" i="10" s="1"/>
  <c r="E93" i="10"/>
  <c r="C93" i="10"/>
  <c r="B93" i="10" a="1"/>
  <c r="B93" i="10"/>
  <c r="I93" i="10" s="1" a="1"/>
  <c r="I93" i="10" s="1"/>
  <c r="H92" i="10"/>
  <c r="F92" i="10" a="1"/>
  <c r="F92" i="10"/>
  <c r="E92" i="10"/>
  <c r="C92" i="10"/>
  <c r="B92" i="10" a="1"/>
  <c r="B92" i="10"/>
  <c r="H91" i="10"/>
  <c r="E91" i="10"/>
  <c r="C91" i="10"/>
  <c r="B91" i="10" a="1"/>
  <c r="B91" i="10" s="1"/>
  <c r="H90" i="10"/>
  <c r="F90" i="10" a="1"/>
  <c r="F90" i="10" s="1"/>
  <c r="E90" i="10"/>
  <c r="C90" i="10"/>
  <c r="B90" i="10" a="1"/>
  <c r="B90" i="10"/>
  <c r="I89" i="10" a="1"/>
  <c r="I89" i="10" s="1"/>
  <c r="H89" i="10"/>
  <c r="F89" i="10" a="1"/>
  <c r="F89" i="10" s="1"/>
  <c r="E89" i="10"/>
  <c r="C89" i="10"/>
  <c r="B89" i="10" a="1"/>
  <c r="B89" i="10"/>
  <c r="H88" i="10"/>
  <c r="F88" i="10"/>
  <c r="E88" i="10"/>
  <c r="C88" i="10"/>
  <c r="F88" i="10" s="1" a="1"/>
  <c r="B88" i="10" a="1"/>
  <c r="B88" i="10" s="1"/>
  <c r="H87" i="10"/>
  <c r="F87" i="10" a="1"/>
  <c r="F87" i="10"/>
  <c r="E87" i="10"/>
  <c r="C87" i="10"/>
  <c r="B87" i="10" a="1"/>
  <c r="B87" i="10" s="1"/>
  <c r="H86" i="10"/>
  <c r="E86" i="10"/>
  <c r="C86" i="10"/>
  <c r="B86" i="10" a="1"/>
  <c r="B86" i="10"/>
  <c r="I85" i="10"/>
  <c r="H85" i="10"/>
  <c r="E85" i="10"/>
  <c r="C85" i="10"/>
  <c r="B85" i="10" a="1"/>
  <c r="B85" i="10" s="1"/>
  <c r="I85" i="10" s="1" a="1"/>
  <c r="G81" i="10"/>
  <c r="F81" i="10"/>
  <c r="E81" i="10"/>
  <c r="D81" i="10"/>
  <c r="I81" i="10" s="1"/>
  <c r="B81" i="10" a="1"/>
  <c r="B81" i="10" s="1"/>
  <c r="G80" i="10"/>
  <c r="F80" i="10"/>
  <c r="E80" i="10"/>
  <c r="D80" i="10"/>
  <c r="I80" i="10" s="1"/>
  <c r="B80" i="10" a="1"/>
  <c r="B80" i="10" s="1"/>
  <c r="G79" i="10"/>
  <c r="F79" i="10"/>
  <c r="H79" i="10" s="1" a="1"/>
  <c r="H79" i="10" s="1"/>
  <c r="E79" i="10"/>
  <c r="D79" i="10"/>
  <c r="I79" i="10" s="1"/>
  <c r="B79" i="10" a="1"/>
  <c r="B79" i="10"/>
  <c r="I78" i="10"/>
  <c r="G78" i="10"/>
  <c r="F78" i="10"/>
  <c r="E78" i="10"/>
  <c r="H78" i="10" s="1" a="1"/>
  <c r="H78" i="10" s="1"/>
  <c r="D78" i="10"/>
  <c r="B78" i="10" a="1"/>
  <c r="B78" i="10"/>
  <c r="G77" i="10"/>
  <c r="F77" i="10"/>
  <c r="H77" i="10" s="1" a="1"/>
  <c r="H77" i="10" s="1"/>
  <c r="E77" i="10"/>
  <c r="D77" i="10"/>
  <c r="B77" i="10" a="1"/>
  <c r="B77" i="10" s="1"/>
  <c r="G76" i="10"/>
  <c r="F76" i="10"/>
  <c r="E76" i="10"/>
  <c r="D76" i="10"/>
  <c r="I76" i="10" s="1"/>
  <c r="B76" i="10" a="1"/>
  <c r="B76" i="10" s="1"/>
  <c r="I75" i="10"/>
  <c r="G75" i="10"/>
  <c r="F75" i="10"/>
  <c r="E75" i="10"/>
  <c r="D75" i="10"/>
  <c r="B75" i="10" a="1"/>
  <c r="B75" i="10"/>
  <c r="G74" i="10"/>
  <c r="H74" i="10" s="1" a="1"/>
  <c r="H74" i="10" s="1"/>
  <c r="F74" i="10"/>
  <c r="E74" i="10"/>
  <c r="D74" i="10"/>
  <c r="B74" i="10" a="1"/>
  <c r="B74" i="10"/>
  <c r="E70" i="10"/>
  <c r="D70" i="10"/>
  <c r="C70" i="10"/>
  <c r="B70" i="10" a="1"/>
  <c r="B70" i="10"/>
  <c r="E69" i="10"/>
  <c r="D69" i="10"/>
  <c r="C69" i="10"/>
  <c r="B69" i="10" a="1"/>
  <c r="B69" i="10"/>
  <c r="E68" i="10"/>
  <c r="D68" i="10"/>
  <c r="C68" i="10"/>
  <c r="B68" i="10" a="1"/>
  <c r="B68" i="10" s="1"/>
  <c r="P67" i="10" a="1"/>
  <c r="P67" i="10" s="1"/>
  <c r="F67" i="10"/>
  <c r="E67" i="10"/>
  <c r="K67" i="10" s="1" a="1"/>
  <c r="K67" i="10" s="1"/>
  <c r="D67" i="10"/>
  <c r="C67" i="10"/>
  <c r="B67" i="10" a="1"/>
  <c r="B67" i="10" s="1"/>
  <c r="W65" i="10"/>
  <c r="V65" i="10"/>
  <c r="U65" i="10"/>
  <c r="T65" i="10"/>
  <c r="S65" i="10"/>
  <c r="R65" i="10"/>
  <c r="Q65" i="10"/>
  <c r="P65" i="10"/>
  <c r="O65" i="10"/>
  <c r="N65" i="10"/>
  <c r="M65" i="10"/>
  <c r="L65" i="10"/>
  <c r="K65" i="10"/>
  <c r="J65" i="10"/>
  <c r="I65" i="10"/>
  <c r="H65" i="10"/>
  <c r="G65" i="10"/>
  <c r="E2" i="10"/>
  <c r="G100" i="6" a="1"/>
  <c r="G98" i="6" a="1"/>
  <c r="G96" i="6" a="1"/>
  <c r="G94" i="6" a="1"/>
  <c r="G92" i="6" a="1"/>
  <c r="G90" i="6" a="1"/>
  <c r="G88" i="6" a="1"/>
  <c r="G86" i="6" a="1"/>
  <c r="G84" i="6" a="1"/>
  <c r="G82" i="6" a="1"/>
  <c r="G80" i="6" a="1"/>
  <c r="G97" i="6" a="1"/>
  <c r="G89" i="6" a="1"/>
  <c r="G81" i="6" a="1"/>
  <c r="G99" i="6" a="1"/>
  <c r="G91" i="6" a="1"/>
  <c r="G83" i="6" a="1"/>
  <c r="G79" i="6" a="1"/>
  <c r="G93" i="6" a="1"/>
  <c r="G85" i="6" a="1"/>
  <c r="G95" i="6" a="1"/>
  <c r="G87" i="6" a="1"/>
  <c r="G101" i="6" a="1"/>
  <c r="G109" i="9" l="1" a="1"/>
  <c r="G109" i="9" s="1"/>
  <c r="H109" i="9" s="1"/>
  <c r="G112" i="9" a="1"/>
  <c r="G112" i="9" s="1"/>
  <c r="H112" i="9" s="1"/>
  <c r="G110" i="9" a="1"/>
  <c r="G110" i="9" s="1"/>
  <c r="H110" i="9" s="1"/>
  <c r="R67" i="10" a="1"/>
  <c r="R67" i="10" s="1"/>
  <c r="G101" i="6"/>
  <c r="G87" i="6"/>
  <c r="G95" i="6"/>
  <c r="G85" i="6"/>
  <c r="G93" i="6"/>
  <c r="G79" i="6"/>
  <c r="G83" i="6"/>
  <c r="G91" i="6"/>
  <c r="G99" i="6"/>
  <c r="G81" i="6"/>
  <c r="G89" i="6"/>
  <c r="G97" i="6"/>
  <c r="G80" i="6"/>
  <c r="G82" i="6"/>
  <c r="G84" i="6"/>
  <c r="G86" i="6"/>
  <c r="G88" i="6"/>
  <c r="G90" i="6"/>
  <c r="G92" i="6"/>
  <c r="G94" i="6"/>
  <c r="G96" i="6"/>
  <c r="G98" i="6"/>
  <c r="G100" i="6"/>
  <c r="F44" i="8" a="1"/>
  <c r="F44" i="8" s="1"/>
  <c r="I44" i="8"/>
  <c r="L120" i="10" a="1"/>
  <c r="L120" i="10" s="1"/>
  <c r="Y120" i="10" a="1"/>
  <c r="Y120" i="10" s="1"/>
  <c r="Y130" i="10" a="1"/>
  <c r="Y130" i="10" s="1"/>
  <c r="P130" i="10" a="1"/>
  <c r="P130" i="10" s="1"/>
  <c r="V130" i="10" a="1"/>
  <c r="V130" i="10" s="1"/>
  <c r="S130" i="10" a="1"/>
  <c r="S130" i="10" s="1"/>
  <c r="N130" i="10" a="1"/>
  <c r="N130" i="10" s="1"/>
  <c r="R130" i="10" a="1"/>
  <c r="R130" i="10" s="1"/>
  <c r="Q130" i="10" a="1"/>
  <c r="Q130" i="10" s="1"/>
  <c r="K130" i="10" a="1"/>
  <c r="K130" i="10" s="1"/>
  <c r="X130" i="10" a="1"/>
  <c r="X130" i="10" s="1"/>
  <c r="H81" i="10" a="1"/>
  <c r="H81" i="10" s="1"/>
  <c r="F86" i="10" a="1"/>
  <c r="F86" i="10" s="1"/>
  <c r="V93" i="10" a="1"/>
  <c r="V93" i="10" s="1"/>
  <c r="M93" i="10" a="1"/>
  <c r="M93" i="10" s="1"/>
  <c r="Y93" i="10" a="1"/>
  <c r="Y93" i="10" s="1"/>
  <c r="K93" i="10" a="1"/>
  <c r="K93" i="10" s="1"/>
  <c r="O93" i="10" a="1"/>
  <c r="O93" i="10" s="1"/>
  <c r="Z93" i="10" a="1"/>
  <c r="Z93" i="10" s="1"/>
  <c r="R93" i="10" a="1"/>
  <c r="R93" i="10" s="1"/>
  <c r="N93" i="10" a="1"/>
  <c r="N93" i="10" s="1"/>
  <c r="Q93" i="10" a="1"/>
  <c r="Q93" i="10" s="1"/>
  <c r="W93" i="10" a="1"/>
  <c r="W93" i="10" s="1"/>
  <c r="U93" i="10" a="1"/>
  <c r="U93" i="10" s="1"/>
  <c r="W105" i="10" a="1"/>
  <c r="W105" i="10" s="1"/>
  <c r="K105" i="10" a="1"/>
  <c r="K105" i="10" s="1"/>
  <c r="M105" i="10" a="1"/>
  <c r="M105" i="10" s="1"/>
  <c r="V67" i="10" a="1"/>
  <c r="V67" i="10" s="1"/>
  <c r="G67" i="10" a="1"/>
  <c r="G67" i="10" s="1"/>
  <c r="W67" i="10" a="1"/>
  <c r="W67" i="10" s="1"/>
  <c r="Q67" i="10" a="1"/>
  <c r="Q67" i="10" s="1"/>
  <c r="L67" i="10" a="1"/>
  <c r="L67" i="10" s="1"/>
  <c r="H80" i="10" a="1"/>
  <c r="H80" i="10" s="1"/>
  <c r="J101" i="10" a="1"/>
  <c r="J101" i="10" s="1"/>
  <c r="U67" i="10" a="1"/>
  <c r="U67" i="10" s="1"/>
  <c r="X89" i="10" a="1"/>
  <c r="X89" i="10" s="1"/>
  <c r="O89" i="10" a="1"/>
  <c r="O89" i="10" s="1"/>
  <c r="M89" i="10" a="1"/>
  <c r="M89" i="10" s="1"/>
  <c r="Y89" i="10" a="1"/>
  <c r="Y89" i="10" s="1"/>
  <c r="P89" i="10" a="1"/>
  <c r="P89" i="10" s="1"/>
  <c r="U89" i="10" a="1"/>
  <c r="U89" i="10" s="1"/>
  <c r="W89" i="10" a="1"/>
  <c r="W89" i="10" s="1"/>
  <c r="S89" i="10" a="1"/>
  <c r="S89" i="10" s="1"/>
  <c r="K89" i="10" a="1"/>
  <c r="K89" i="10" s="1"/>
  <c r="Q89" i="10" a="1"/>
  <c r="Q89" i="10" s="1"/>
  <c r="T89" i="10" a="1"/>
  <c r="T89" i="10" s="1"/>
  <c r="L89" i="10" a="1"/>
  <c r="L89" i="10" s="1"/>
  <c r="F94" i="10" a="1"/>
  <c r="F94" i="10" s="1"/>
  <c r="J67" i="10" a="1"/>
  <c r="J67" i="10" s="1"/>
  <c r="Y97" i="10" a="1"/>
  <c r="Y97" i="10" s="1"/>
  <c r="U97" i="10" a="1"/>
  <c r="U97" i="10" s="1"/>
  <c r="U105" i="10" a="1"/>
  <c r="U105" i="10" s="1"/>
  <c r="F100" i="10" a="1"/>
  <c r="F100" i="10" s="1"/>
  <c r="R101" i="10" a="1"/>
  <c r="R101" i="10" s="1"/>
  <c r="N121" i="10" a="1"/>
  <c r="N121" i="10" s="1"/>
  <c r="Q121" i="10" a="1"/>
  <c r="Q121" i="10" s="1"/>
  <c r="S121" i="10" a="1"/>
  <c r="S121" i="10" s="1"/>
  <c r="Z121" i="10" a="1"/>
  <c r="Z121" i="10" s="1"/>
  <c r="O121" i="10" a="1"/>
  <c r="O121" i="10" s="1"/>
  <c r="K121" i="10" a="1"/>
  <c r="K121" i="10" s="1"/>
  <c r="J121" i="10" a="1"/>
  <c r="J121" i="10" s="1"/>
  <c r="Y121" i="10" a="1"/>
  <c r="Y121" i="10" s="1"/>
  <c r="R131" i="10" a="1"/>
  <c r="R131" i="10" s="1"/>
  <c r="V131" i="10" a="1"/>
  <c r="V131" i="10" s="1"/>
  <c r="Q131" i="10" a="1"/>
  <c r="Q131" i="10" s="1"/>
  <c r="L131" i="10" a="1"/>
  <c r="L131" i="10" s="1"/>
  <c r="J131" i="10" a="1"/>
  <c r="J131" i="10" s="1"/>
  <c r="Z131" i="10" a="1"/>
  <c r="Z131" i="10" s="1"/>
  <c r="N131" i="10" a="1"/>
  <c r="N131" i="10" s="1"/>
  <c r="X131" i="10" a="1"/>
  <c r="X131" i="10" s="1"/>
  <c r="P131" i="10" a="1"/>
  <c r="P131" i="10" s="1"/>
  <c r="Y131" i="10" a="1"/>
  <c r="Y131" i="10" s="1"/>
  <c r="U131" i="10" a="1"/>
  <c r="U131" i="10" s="1"/>
  <c r="M131" i="10" a="1"/>
  <c r="M131" i="10" s="1"/>
  <c r="V45" i="8" a="1"/>
  <c r="V45" i="8" s="1"/>
  <c r="U45" i="8" a="1"/>
  <c r="U45" i="8" s="1"/>
  <c r="M45" i="8" a="1"/>
  <c r="M45" i="8" s="1"/>
  <c r="N45" i="8" a="1"/>
  <c r="N45" i="8" s="1"/>
  <c r="Q45" i="8" a="1"/>
  <c r="Q45" i="8" s="1"/>
  <c r="X45" i="8" a="1"/>
  <c r="X45" i="8" s="1"/>
  <c r="Z45" i="8" a="1"/>
  <c r="Z45" i="8" s="1"/>
  <c r="P45" i="8" a="1"/>
  <c r="P45" i="8" s="1"/>
  <c r="T45" i="8" a="1"/>
  <c r="T45" i="8" s="1"/>
  <c r="H67" i="10" a="1"/>
  <c r="H67" i="10" s="1"/>
  <c r="M67" i="10" a="1"/>
  <c r="M67" i="10" s="1"/>
  <c r="I74" i="10"/>
  <c r="J85" i="10" a="1"/>
  <c r="J85" i="10" s="1"/>
  <c r="Z97" i="10" a="1"/>
  <c r="Z97" i="10" s="1"/>
  <c r="L97" i="10" a="1"/>
  <c r="L97" i="10" s="1"/>
  <c r="F102" i="10" a="1"/>
  <c r="F102" i="10" s="1"/>
  <c r="R122" i="10" a="1"/>
  <c r="R122" i="10" s="1"/>
  <c r="W122" i="10" a="1"/>
  <c r="W122" i="10" s="1"/>
  <c r="Z122" i="10" a="1"/>
  <c r="Z122" i="10" s="1"/>
  <c r="U122" i="10" a="1"/>
  <c r="U122" i="10" s="1"/>
  <c r="P122" i="10" a="1"/>
  <c r="P122" i="10" s="1"/>
  <c r="N122" i="10" a="1"/>
  <c r="N122" i="10" s="1"/>
  <c r="X122" i="10" a="1"/>
  <c r="X122" i="10" s="1"/>
  <c r="O122" i="10" a="1"/>
  <c r="O122" i="10" s="1"/>
  <c r="F122" i="10"/>
  <c r="Y122" i="10" a="1"/>
  <c r="Y122" i="10" s="1"/>
  <c r="Q122" i="10" a="1"/>
  <c r="Q122" i="10" s="1"/>
  <c r="M122" i="10" a="1"/>
  <c r="M122" i="10" s="1"/>
  <c r="T122" i="10" a="1"/>
  <c r="T122" i="10" s="1"/>
  <c r="J122" i="10" a="1"/>
  <c r="J122" i="10" s="1"/>
  <c r="S122" i="10" a="1"/>
  <c r="S122" i="10" s="1"/>
  <c r="K125" i="10" a="1"/>
  <c r="K125" i="10" s="1"/>
  <c r="T125" i="10" a="1"/>
  <c r="T125" i="10" s="1"/>
  <c r="W125" i="10" a="1"/>
  <c r="W125" i="10" s="1"/>
  <c r="Y125" i="10" a="1"/>
  <c r="Y125" i="10" s="1"/>
  <c r="U125" i="10" a="1"/>
  <c r="U125" i="10" s="1"/>
  <c r="S125" i="10" a="1"/>
  <c r="S125" i="10" s="1"/>
  <c r="I41" i="8"/>
  <c r="F41" i="8" a="1"/>
  <c r="F41" i="8" s="1"/>
  <c r="K41" i="8" a="1"/>
  <c r="K41" i="8" s="1"/>
  <c r="F98" i="10" a="1"/>
  <c r="F98" i="10" s="1"/>
  <c r="T123" i="10" a="1"/>
  <c r="T123" i="10" s="1"/>
  <c r="V123" i="10" a="1"/>
  <c r="V123" i="10" s="1"/>
  <c r="Q123" i="10" a="1"/>
  <c r="Q123" i="10" s="1"/>
  <c r="L123" i="10" a="1"/>
  <c r="L123" i="10" s="1"/>
  <c r="Z123" i="10" a="1"/>
  <c r="Z123" i="10" s="1"/>
  <c r="P123" i="10" a="1"/>
  <c r="P123" i="10" s="1"/>
  <c r="Y123" i="10" a="1"/>
  <c r="Y123" i="10" s="1"/>
  <c r="X123" i="10" a="1"/>
  <c r="X123" i="10" s="1"/>
  <c r="U123" i="10" a="1"/>
  <c r="U123" i="10" s="1"/>
  <c r="J123" i="10" a="1"/>
  <c r="J123" i="10" s="1"/>
  <c r="M123" i="10" a="1"/>
  <c r="M123" i="10" s="1"/>
  <c r="Z120" i="10" a="1"/>
  <c r="Z120" i="10" s="1"/>
  <c r="N123" i="10" a="1"/>
  <c r="N123" i="10" s="1"/>
  <c r="H75" i="10" a="1"/>
  <c r="H75" i="10" s="1"/>
  <c r="F91" i="10" a="1"/>
  <c r="F91" i="10" s="1"/>
  <c r="M97" i="10" a="1"/>
  <c r="M97" i="10" s="1"/>
  <c r="W97" i="10" a="1"/>
  <c r="W97" i="10" s="1"/>
  <c r="X101" i="10" a="1"/>
  <c r="X101" i="10" s="1"/>
  <c r="T101" i="10" a="1"/>
  <c r="T101" i="10" s="1"/>
  <c r="P101" i="10" a="1"/>
  <c r="P101" i="10" s="1"/>
  <c r="L101" i="10" a="1"/>
  <c r="L101" i="10" s="1"/>
  <c r="U101" i="10" a="1"/>
  <c r="U101" i="10" s="1"/>
  <c r="N101" i="10" a="1"/>
  <c r="N101" i="10" s="1"/>
  <c r="V101" i="10" a="1"/>
  <c r="V101" i="10" s="1"/>
  <c r="Q101" i="10" a="1"/>
  <c r="Q101" i="10" s="1"/>
  <c r="Y101" i="10" a="1"/>
  <c r="Y101" i="10" s="1"/>
  <c r="O101" i="10" a="1"/>
  <c r="O101" i="10" s="1"/>
  <c r="S101" i="10" a="1"/>
  <c r="S101" i="10" s="1"/>
  <c r="W101" i="10" a="1"/>
  <c r="W101" i="10" s="1"/>
  <c r="M101" i="10" a="1"/>
  <c r="M101" i="10" s="1"/>
  <c r="Z105" i="10" a="1"/>
  <c r="Z105" i="10" s="1"/>
  <c r="F109" i="10" a="1"/>
  <c r="F109" i="10" s="1"/>
  <c r="L109" i="10" s="1" a="1"/>
  <c r="L109" i="10" s="1"/>
  <c r="T131" i="10" a="1"/>
  <c r="T131" i="10" s="1"/>
  <c r="G29" i="8" a="1"/>
  <c r="G29" i="8" s="1"/>
  <c r="H29" i="8" s="1"/>
  <c r="F42" i="8" a="1"/>
  <c r="F42" i="8" s="1"/>
  <c r="I42" i="8"/>
  <c r="G32" i="8" a="1"/>
  <c r="G32" i="8" s="1"/>
  <c r="H32" i="8" s="1"/>
  <c r="O126" i="10" a="1"/>
  <c r="O126" i="10" s="1"/>
  <c r="U126" i="10" a="1"/>
  <c r="U126" i="10" s="1"/>
  <c r="M126" i="10" a="1"/>
  <c r="M126" i="10" s="1"/>
  <c r="K126" i="10" a="1"/>
  <c r="K126" i="10" s="1"/>
  <c r="S126" i="10" a="1"/>
  <c r="S126" i="10" s="1"/>
  <c r="S67" i="10" a="1"/>
  <c r="S67" i="10" s="1"/>
  <c r="N67" i="10" a="1"/>
  <c r="N67" i="10" s="1"/>
  <c r="I67" i="10" a="1"/>
  <c r="I67" i="10" s="1"/>
  <c r="O67" i="10" a="1"/>
  <c r="O67" i="10" s="1"/>
  <c r="T67" i="10" a="1"/>
  <c r="T67" i="10" s="1"/>
  <c r="H76" i="10" a="1"/>
  <c r="H76" i="10" s="1"/>
  <c r="I77" i="10"/>
  <c r="X85" i="10" a="1"/>
  <c r="X85" i="10" s="1"/>
  <c r="P85" i="10" a="1"/>
  <c r="P85" i="10" s="1"/>
  <c r="F85" i="10" a="1"/>
  <c r="F85" i="10" s="1"/>
  <c r="S85" i="10" a="1"/>
  <c r="S85" i="10" s="1"/>
  <c r="O97" i="10" a="1"/>
  <c r="O97" i="10" s="1"/>
  <c r="X97" i="10" a="1"/>
  <c r="X97" i="10" s="1"/>
  <c r="T113" i="10" a="1"/>
  <c r="T113" i="10" s="1"/>
  <c r="V113" i="10" a="1"/>
  <c r="V113" i="10" s="1"/>
  <c r="O113" i="10" a="1"/>
  <c r="O113" i="10" s="1"/>
  <c r="Y113" i="10" a="1"/>
  <c r="Y113" i="10" s="1"/>
  <c r="M113" i="10" a="1"/>
  <c r="M113" i="10" s="1"/>
  <c r="R113" i="10" a="1"/>
  <c r="R113" i="10" s="1"/>
  <c r="P113" i="10" a="1"/>
  <c r="P113" i="10" s="1"/>
  <c r="X113" i="10" a="1"/>
  <c r="X113" i="10" s="1"/>
  <c r="S113" i="10" a="1"/>
  <c r="S113" i="10" s="1"/>
  <c r="W124" i="10" a="1"/>
  <c r="W124" i="10" s="1"/>
  <c r="M125" i="10" a="1"/>
  <c r="M125" i="10" s="1"/>
  <c r="J120" i="10" a="1"/>
  <c r="J120" i="10" s="1"/>
  <c r="Z124" i="10" a="1"/>
  <c r="Z124" i="10" s="1"/>
  <c r="Q124" i="10" a="1"/>
  <c r="Q124" i="10" s="1"/>
  <c r="F124" i="10"/>
  <c r="V124" i="10" a="1"/>
  <c r="V124" i="10" s="1"/>
  <c r="Y124" i="10" a="1"/>
  <c r="Y124" i="10" s="1"/>
  <c r="T124" i="10" a="1"/>
  <c r="T124" i="10" s="1"/>
  <c r="O124" i="10" a="1"/>
  <c r="O124" i="10" s="1"/>
  <c r="R124" i="10" a="1"/>
  <c r="R124" i="10" s="1"/>
  <c r="K124" i="10" a="1"/>
  <c r="K124" i="10" s="1"/>
  <c r="L124" i="10" a="1"/>
  <c r="L124" i="10" s="1"/>
  <c r="U124" i="10" a="1"/>
  <c r="U124" i="10" s="1"/>
  <c r="L127" i="10" a="1"/>
  <c r="L127" i="10" s="1"/>
  <c r="F96" i="10" a="1"/>
  <c r="F96" i="10" s="1"/>
  <c r="Y105" i="10" a="1"/>
  <c r="Y105" i="10" s="1"/>
  <c r="P105" i="10" a="1"/>
  <c r="P105" i="10" s="1"/>
  <c r="X105" i="10" a="1"/>
  <c r="X105" i="10" s="1"/>
  <c r="S105" i="10" a="1"/>
  <c r="S105" i="10" s="1"/>
  <c r="Q105" i="10" a="1"/>
  <c r="Q105" i="10" s="1"/>
  <c r="L105" i="10" a="1"/>
  <c r="L105" i="10" s="1"/>
  <c r="T105" i="10" a="1"/>
  <c r="T105" i="10" s="1"/>
  <c r="O105" i="10" a="1"/>
  <c r="O105" i="10" s="1"/>
  <c r="M124" i="10" a="1"/>
  <c r="M124" i="10" s="1"/>
  <c r="T132" i="10" a="1"/>
  <c r="T132" i="10" s="1"/>
  <c r="K132" i="10" a="1"/>
  <c r="K132" i="10" s="1"/>
  <c r="Y132" i="10" a="1"/>
  <c r="Y132" i="10" s="1"/>
  <c r="N132" i="10" a="1"/>
  <c r="N132" i="10" s="1"/>
  <c r="X132" i="10" a="1"/>
  <c r="X132" i="10" s="1"/>
  <c r="J132" i="10" a="1"/>
  <c r="J132" i="10" s="1"/>
  <c r="W132" i="10" a="1"/>
  <c r="W132" i="10" s="1"/>
  <c r="O132" i="10" a="1"/>
  <c r="O132" i="10" s="1"/>
  <c r="Q132" i="10" a="1"/>
  <c r="Q132" i="10" s="1"/>
  <c r="U132" i="10" a="1"/>
  <c r="U132" i="10" s="1"/>
  <c r="L132" i="10" a="1"/>
  <c r="L132" i="10" s="1"/>
  <c r="R132" i="10" a="1"/>
  <c r="R132" i="10" s="1"/>
  <c r="F132" i="10"/>
  <c r="M132" i="10" a="1"/>
  <c r="M132" i="10" s="1"/>
  <c r="V132" i="10" a="1"/>
  <c r="V132" i="10" s="1"/>
  <c r="Z132" i="10" a="1"/>
  <c r="Z132" i="10" s="1"/>
  <c r="W120" i="10" a="1"/>
  <c r="W120" i="10" s="1"/>
  <c r="N120" i="10" a="1"/>
  <c r="N120" i="10" s="1"/>
  <c r="R120" i="10" a="1"/>
  <c r="R120" i="10" s="1"/>
  <c r="M120" i="10" a="1"/>
  <c r="M120" i="10" s="1"/>
  <c r="F120" i="10"/>
  <c r="P120" i="10" a="1"/>
  <c r="P120" i="10" s="1"/>
  <c r="K120" i="10" a="1"/>
  <c r="K120" i="10" s="1"/>
  <c r="U120" i="10" a="1"/>
  <c r="U120" i="10" s="1"/>
  <c r="X120" i="10" a="1"/>
  <c r="X120" i="10" s="1"/>
  <c r="O120" i="10" a="1"/>
  <c r="O120" i="10" s="1"/>
  <c r="V120" i="10" a="1"/>
  <c r="V120" i="10" s="1"/>
  <c r="S120" i="10" a="1"/>
  <c r="S120" i="10" s="1"/>
  <c r="Y127" i="10" a="1"/>
  <c r="Y127" i="10" s="1"/>
  <c r="U127" i="10" a="1"/>
  <c r="U127" i="10" s="1"/>
  <c r="Q127" i="10" a="1"/>
  <c r="Q127" i="10" s="1"/>
  <c r="M127" i="10" a="1"/>
  <c r="M127" i="10" s="1"/>
  <c r="X127" i="10" a="1"/>
  <c r="X127" i="10" s="1"/>
  <c r="O127" i="10" a="1"/>
  <c r="O127" i="10" s="1"/>
  <c r="W127" i="10" a="1"/>
  <c r="W127" i="10" s="1"/>
  <c r="R127" i="10" a="1"/>
  <c r="R127" i="10" s="1"/>
  <c r="P127" i="10" a="1"/>
  <c r="P127" i="10" s="1"/>
  <c r="K127" i="10" a="1"/>
  <c r="K127" i="10" s="1"/>
  <c r="S127" i="10" a="1"/>
  <c r="S127" i="10" s="1"/>
  <c r="F127" i="10"/>
  <c r="N127" i="10" a="1"/>
  <c r="N127" i="10" s="1"/>
  <c r="J127" i="10" a="1"/>
  <c r="J127" i="10" s="1"/>
  <c r="V127" i="10" a="1"/>
  <c r="V127" i="10" s="1"/>
  <c r="F38" i="8" a="1"/>
  <c r="F38" i="8" s="1"/>
  <c r="I38" i="8"/>
  <c r="T134" i="10" a="1"/>
  <c r="T134" i="10" s="1"/>
  <c r="K134" i="10" a="1"/>
  <c r="K134" i="10" s="1"/>
  <c r="U134" i="10" a="1"/>
  <c r="U134" i="10" s="1"/>
  <c r="P134" i="10" a="1"/>
  <c r="P134" i="10" s="1"/>
  <c r="X134" i="10" a="1"/>
  <c r="X134" i="10" s="1"/>
  <c r="S134" i="10" a="1"/>
  <c r="S134" i="10" s="1"/>
  <c r="N134" i="10" a="1"/>
  <c r="N134" i="10" s="1"/>
  <c r="M134" i="10" a="1"/>
  <c r="M134" i="10" s="1"/>
  <c r="W134" i="10" a="1"/>
  <c r="W134" i="10" s="1"/>
  <c r="O134" i="10" a="1"/>
  <c r="O134" i="10" s="1"/>
  <c r="F134" i="10"/>
  <c r="Y134" i="10" a="1"/>
  <c r="Y134" i="10" s="1"/>
  <c r="Q134" i="10" a="1"/>
  <c r="Q134" i="10" s="1"/>
  <c r="Z134" i="10" a="1"/>
  <c r="Z134" i="10" s="1"/>
  <c r="Z37" i="8" a="1"/>
  <c r="Z37" i="8" s="1"/>
  <c r="V37" i="8" a="1"/>
  <c r="V37" i="8" s="1"/>
  <c r="N37" i="8" a="1"/>
  <c r="N37" i="8" s="1"/>
  <c r="S37" i="8" a="1"/>
  <c r="S37" i="8" s="1"/>
  <c r="Y37" i="8" a="1"/>
  <c r="Y37" i="8" s="1"/>
  <c r="T37" i="8" a="1"/>
  <c r="T37" i="8" s="1"/>
  <c r="O37" i="8" a="1"/>
  <c r="O37" i="8" s="1"/>
  <c r="W37" i="8" a="1"/>
  <c r="W37" i="8" s="1"/>
  <c r="F37" i="8" a="1"/>
  <c r="F37" i="8" s="1"/>
  <c r="AA37" i="8" a="1"/>
  <c r="AA37" i="8" s="1"/>
  <c r="K37" i="8" a="1"/>
  <c r="K37" i="8" s="1"/>
  <c r="U37" i="8" a="1"/>
  <c r="U37" i="8" s="1"/>
  <c r="M37" i="8" a="1"/>
  <c r="M37" i="8" s="1"/>
  <c r="X37" i="8" a="1"/>
  <c r="X37" i="8" s="1"/>
  <c r="K97" i="10" a="1"/>
  <c r="K97" i="10" s="1"/>
  <c r="T97" i="10" a="1"/>
  <c r="T97" i="10" s="1"/>
  <c r="F112" i="10" a="1"/>
  <c r="F112" i="10" s="1"/>
  <c r="X129" i="10" a="1"/>
  <c r="X129" i="10" s="1"/>
  <c r="T129" i="10" a="1"/>
  <c r="T129" i="10" s="1"/>
  <c r="P129" i="10" a="1"/>
  <c r="P129" i="10" s="1"/>
  <c r="L129" i="10" a="1"/>
  <c r="L129" i="10" s="1"/>
  <c r="F129" i="10"/>
  <c r="S129" i="10" a="1"/>
  <c r="S129" i="10" s="1"/>
  <c r="J129" i="10" a="1"/>
  <c r="J129" i="10" s="1"/>
  <c r="W129" i="10" a="1"/>
  <c r="W129" i="10" s="1"/>
  <c r="R129" i="10" a="1"/>
  <c r="R129" i="10" s="1"/>
  <c r="M129" i="10" a="1"/>
  <c r="M129" i="10" s="1"/>
  <c r="K129" i="10" a="1"/>
  <c r="K129" i="10" s="1"/>
  <c r="V129" i="10" a="1"/>
  <c r="V129" i="10" s="1"/>
  <c r="O129" i="10" a="1"/>
  <c r="O129" i="10" s="1"/>
  <c r="N129" i="10" a="1"/>
  <c r="N129" i="10" s="1"/>
  <c r="P135" i="10" a="1"/>
  <c r="P135" i="10" s="1"/>
  <c r="J135" i="10" a="1"/>
  <c r="J135" i="10" s="1"/>
  <c r="W135" i="10" a="1"/>
  <c r="W135" i="10" s="1"/>
  <c r="Q97" i="10" a="1"/>
  <c r="Q97" i="10" s="1"/>
  <c r="W130" i="10" a="1"/>
  <c r="W130" i="10" s="1"/>
  <c r="Z133" i="10" a="1"/>
  <c r="Z133" i="10" s="1"/>
  <c r="V133" i="10" a="1"/>
  <c r="V133" i="10" s="1"/>
  <c r="R133" i="10" a="1"/>
  <c r="R133" i="10" s="1"/>
  <c r="N133" i="10" a="1"/>
  <c r="N133" i="10" s="1"/>
  <c r="J133" i="10" a="1"/>
  <c r="J133" i="10" s="1"/>
  <c r="M133" i="10" a="1"/>
  <c r="M133" i="10" s="1"/>
  <c r="U133" i="10" a="1"/>
  <c r="U133" i="10" s="1"/>
  <c r="P133" i="10" a="1"/>
  <c r="P133" i="10" s="1"/>
  <c r="K133" i="10" a="1"/>
  <c r="K133" i="10" s="1"/>
  <c r="W133" i="10" a="1"/>
  <c r="W133" i="10" s="1"/>
  <c r="O133" i="10" a="1"/>
  <c r="O133" i="10" s="1"/>
  <c r="Y133" i="10" a="1"/>
  <c r="Y133" i="10" s="1"/>
  <c r="Q133" i="10" a="1"/>
  <c r="Q133" i="10" s="1"/>
  <c r="X133" i="10" a="1"/>
  <c r="X133" i="10" s="1"/>
  <c r="J134" i="10" a="1"/>
  <c r="J134" i="10" s="1"/>
  <c r="I37" i="8"/>
  <c r="R37" i="8" s="1" a="1"/>
  <c r="R37" i="8" s="1"/>
  <c r="Q37" i="8" a="1"/>
  <c r="Q37" i="8" s="1"/>
  <c r="Z89" i="10" a="1"/>
  <c r="Z89" i="10" s="1"/>
  <c r="X93" i="10" a="1"/>
  <c r="X93" i="10" s="1"/>
  <c r="T93" i="10" a="1"/>
  <c r="T93" i="10" s="1"/>
  <c r="P93" i="10" a="1"/>
  <c r="P93" i="10" s="1"/>
  <c r="L93" i="10" a="1"/>
  <c r="L93" i="10" s="1"/>
  <c r="J93" i="10" a="1"/>
  <c r="J93" i="10" s="1"/>
  <c r="S93" i="10" a="1"/>
  <c r="S93" i="10" s="1"/>
  <c r="F95" i="10" a="1"/>
  <c r="F95" i="10" s="1"/>
  <c r="F106" i="10" a="1"/>
  <c r="F106" i="10" s="1"/>
  <c r="F110" i="10" a="1"/>
  <c r="F110" i="10" s="1"/>
  <c r="W113" i="10" a="1"/>
  <c r="W113" i="10" s="1"/>
  <c r="Z128" i="10" a="1"/>
  <c r="Z128" i="10" s="1"/>
  <c r="Q128" i="10" a="1"/>
  <c r="Q128" i="10" s="1"/>
  <c r="L128" i="10" a="1"/>
  <c r="L128" i="10" s="1"/>
  <c r="F128" i="10"/>
  <c r="W128" i="10" a="1"/>
  <c r="W128" i="10" s="1"/>
  <c r="R128" i="10" a="1"/>
  <c r="R128" i="10" s="1"/>
  <c r="M128" i="10" a="1"/>
  <c r="M128" i="10" s="1"/>
  <c r="U128" i="10" a="1"/>
  <c r="U128" i="10" s="1"/>
  <c r="O128" i="10" a="1"/>
  <c r="O128" i="10" s="1"/>
  <c r="S128" i="10" a="1"/>
  <c r="S128" i="10" s="1"/>
  <c r="K128" i="10" a="1"/>
  <c r="K128" i="10" s="1"/>
  <c r="T128" i="10" a="1"/>
  <c r="T128" i="10" s="1"/>
  <c r="P128" i="10" a="1"/>
  <c r="P128" i="10" s="1"/>
  <c r="K135" i="10" a="1"/>
  <c r="K135" i="10" s="1"/>
  <c r="X126" i="10" a="1"/>
  <c r="X126" i="10" s="1"/>
  <c r="J126" i="10" a="1"/>
  <c r="J126" i="10" s="1"/>
  <c r="P126" i="10" a="1"/>
  <c r="P126" i="10" s="1"/>
  <c r="F130" i="10"/>
  <c r="I40" i="8"/>
  <c r="F40" i="8" a="1"/>
  <c r="F40" i="8" s="1"/>
  <c r="M57" i="8" a="1"/>
  <c r="M57" i="8" s="1"/>
  <c r="K57" i="8" a="1"/>
  <c r="K57" i="8" s="1"/>
  <c r="R57" i="8" a="1"/>
  <c r="R57" i="8" s="1"/>
  <c r="O57" i="8" a="1"/>
  <c r="O57" i="8" s="1"/>
  <c r="V57" i="8" a="1"/>
  <c r="V57" i="8" s="1"/>
  <c r="AA57" i="8" a="1"/>
  <c r="AA57" i="8" s="1"/>
  <c r="I120" i="9"/>
  <c r="H120" i="9" a="1"/>
  <c r="H120" i="9" s="1"/>
  <c r="I51" i="8"/>
  <c r="F51" i="8" a="1"/>
  <c r="F51" i="8" s="1"/>
  <c r="Q113" i="10" a="1"/>
  <c r="Q113" i="10" s="1"/>
  <c r="Z126" i="10" a="1"/>
  <c r="Z126" i="10" s="1"/>
  <c r="U130" i="10" a="1"/>
  <c r="U130" i="10" s="1"/>
  <c r="L130" i="10" a="1"/>
  <c r="L130" i="10" s="1"/>
  <c r="Z130" i="10" a="1"/>
  <c r="Z130" i="10" s="1"/>
  <c r="O130" i="10" a="1"/>
  <c r="O130" i="10" s="1"/>
  <c r="J130" i="10" a="1"/>
  <c r="J130" i="10" s="1"/>
  <c r="T130" i="10" a="1"/>
  <c r="T130" i="10" s="1"/>
  <c r="M130" i="10" a="1"/>
  <c r="M130" i="10" s="1"/>
  <c r="G31" i="8" a="1"/>
  <c r="G31" i="8" s="1"/>
  <c r="H31" i="8" s="1"/>
  <c r="Y45" i="8" a="1"/>
  <c r="Y45" i="8" s="1"/>
  <c r="W121" i="10" a="1"/>
  <c r="W121" i="10" s="1"/>
  <c r="R121" i="10" a="1"/>
  <c r="R121" i="10" s="1"/>
  <c r="M121" i="10" a="1"/>
  <c r="M121" i="10" s="1"/>
  <c r="V121" i="10" a="1"/>
  <c r="V121" i="10" s="1"/>
  <c r="Y135" i="10" a="1"/>
  <c r="Y135" i="10" s="1"/>
  <c r="U135" i="10" a="1"/>
  <c r="U135" i="10" s="1"/>
  <c r="Q135" i="10" a="1"/>
  <c r="Q135" i="10" s="1"/>
  <c r="M135" i="10" a="1"/>
  <c r="M135" i="10" s="1"/>
  <c r="R135" i="10" a="1"/>
  <c r="R135" i="10" s="1"/>
  <c r="Z135" i="10" a="1"/>
  <c r="Z135" i="10" s="1"/>
  <c r="X135" i="10" a="1"/>
  <c r="X135" i="10" s="1"/>
  <c r="S135" i="10" a="1"/>
  <c r="S135" i="10" s="1"/>
  <c r="N135" i="10" a="1"/>
  <c r="N135" i="10" s="1"/>
  <c r="L135" i="10" a="1"/>
  <c r="L135" i="10" s="1"/>
  <c r="G30" i="8" a="1"/>
  <c r="G30" i="8" s="1"/>
  <c r="H30" i="8" s="1"/>
  <c r="I47" i="8"/>
  <c r="F47" i="8" a="1"/>
  <c r="F47" i="8" s="1"/>
  <c r="I60" i="8"/>
  <c r="F60" i="8" a="1"/>
  <c r="F60" i="8" s="1"/>
  <c r="M53" i="8" a="1"/>
  <c r="M53" i="8" s="1"/>
  <c r="W53" i="8" a="1"/>
  <c r="W53" i="8" s="1"/>
  <c r="I54" i="8"/>
  <c r="R53" i="8" a="1"/>
  <c r="R53" i="8" s="1"/>
  <c r="K113" i="10" a="1"/>
  <c r="K113" i="10" s="1"/>
  <c r="Z113" i="10" a="1"/>
  <c r="Z113" i="10" s="1"/>
  <c r="F116" i="10" a="1"/>
  <c r="F116" i="10" s="1"/>
  <c r="F48" i="8" a="1"/>
  <c r="F48" i="8" s="1"/>
  <c r="I56" i="8"/>
  <c r="W123" i="10" a="1"/>
  <c r="W123" i="10" s="1"/>
  <c r="Z125" i="10" a="1"/>
  <c r="Z125" i="10" s="1"/>
  <c r="V125" i="10" a="1"/>
  <c r="V125" i="10" s="1"/>
  <c r="R125" i="10" a="1"/>
  <c r="R125" i="10" s="1"/>
  <c r="N125" i="10" a="1"/>
  <c r="N125" i="10" s="1"/>
  <c r="J125" i="10" a="1"/>
  <c r="J125" i="10" s="1"/>
  <c r="X125" i="10" a="1"/>
  <c r="X125" i="10" s="1"/>
  <c r="O125" i="10" a="1"/>
  <c r="O125" i="10" s="1"/>
  <c r="L125" i="10" a="1"/>
  <c r="L125" i="10" s="1"/>
  <c r="Q125" i="10" a="1"/>
  <c r="Q125" i="10" s="1"/>
  <c r="V126" i="10" a="1"/>
  <c r="V126" i="10" s="1"/>
  <c r="Q126" i="10" a="1"/>
  <c r="Q126" i="10" s="1"/>
  <c r="F126" i="10"/>
  <c r="L126" i="10" a="1"/>
  <c r="L126" i="10" s="1"/>
  <c r="R126" i="10" a="1"/>
  <c r="R126" i="10" s="1"/>
  <c r="W126" i="10" a="1"/>
  <c r="W126" i="10" s="1"/>
  <c r="W131" i="10" a="1"/>
  <c r="W131" i="10" s="1"/>
  <c r="I48" i="8"/>
  <c r="F64" i="8" a="1"/>
  <c r="F64" i="8" s="1"/>
  <c r="I64" i="8"/>
  <c r="J89" i="10" a="1"/>
  <c r="J89" i="10" s="1"/>
  <c r="N89" i="10" a="1"/>
  <c r="N89" i="10" s="1"/>
  <c r="R89" i="10" a="1"/>
  <c r="R89" i="10" s="1"/>
  <c r="V89" i="10" a="1"/>
  <c r="V89" i="10" s="1"/>
  <c r="J97" i="10" a="1"/>
  <c r="J97" i="10" s="1"/>
  <c r="N97" i="10" a="1"/>
  <c r="N97" i="10" s="1"/>
  <c r="R97" i="10" a="1"/>
  <c r="R97" i="10" s="1"/>
  <c r="V97" i="10" a="1"/>
  <c r="V97" i="10" s="1"/>
  <c r="J105" i="10" a="1"/>
  <c r="J105" i="10" s="1"/>
  <c r="N105" i="10" a="1"/>
  <c r="N105" i="10" s="1"/>
  <c r="R105" i="10" a="1"/>
  <c r="R105" i="10" s="1"/>
  <c r="V105" i="10" a="1"/>
  <c r="V105" i="10" s="1"/>
  <c r="J113" i="10" a="1"/>
  <c r="J113" i="10" s="1"/>
  <c r="N113" i="10" a="1"/>
  <c r="N113" i="10" s="1"/>
  <c r="X121" i="10" a="1"/>
  <c r="X121" i="10" s="1"/>
  <c r="T121" i="10" a="1"/>
  <c r="T121" i="10" s="1"/>
  <c r="P121" i="10" a="1"/>
  <c r="P121" i="10" s="1"/>
  <c r="L121" i="10" a="1"/>
  <c r="L121" i="10" s="1"/>
  <c r="F121" i="10"/>
  <c r="U121" i="10" a="1"/>
  <c r="U121" i="10" s="1"/>
  <c r="F61" i="8" a="1"/>
  <c r="F61" i="8" s="1"/>
  <c r="I61" i="8"/>
  <c r="G107" i="9" a="1"/>
  <c r="G107" i="9" s="1"/>
  <c r="H107" i="9" s="1"/>
  <c r="X53" i="8" a="1"/>
  <c r="X53" i="8" s="1"/>
  <c r="T53" i="8" a="1"/>
  <c r="T53" i="8" s="1"/>
  <c r="P53" i="8" a="1"/>
  <c r="P53" i="8" s="1"/>
  <c r="L53" i="8" a="1"/>
  <c r="L53" i="8" s="1"/>
  <c r="S53" i="8" a="1"/>
  <c r="S53" i="8" s="1"/>
  <c r="F53" i="8" a="1"/>
  <c r="F53" i="8" s="1"/>
  <c r="V53" i="8" a="1"/>
  <c r="V53" i="8" s="1"/>
  <c r="Q53" i="8" a="1"/>
  <c r="Q53" i="8" s="1"/>
  <c r="AA53" i="8" a="1"/>
  <c r="AA53" i="8" s="1"/>
  <c r="K53" i="8" a="1"/>
  <c r="K53" i="8" s="1"/>
  <c r="Y53" i="8" a="1"/>
  <c r="Y53" i="8" s="1"/>
  <c r="N53" i="8" a="1"/>
  <c r="N53" i="8" s="1"/>
  <c r="Z53" i="8" a="1"/>
  <c r="Z53" i="8" s="1"/>
  <c r="H119" i="9" a="1"/>
  <c r="H119" i="9" s="1"/>
  <c r="I119" i="9"/>
  <c r="K123" i="10" a="1"/>
  <c r="K123" i="10" s="1"/>
  <c r="O123" i="10" a="1"/>
  <c r="O123" i="10" s="1"/>
  <c r="S123" i="10" a="1"/>
  <c r="S123" i="10" s="1"/>
  <c r="K131" i="10" a="1"/>
  <c r="K131" i="10" s="1"/>
  <c r="O131" i="10" a="1"/>
  <c r="O131" i="10" s="1"/>
  <c r="S131" i="10" a="1"/>
  <c r="S131" i="10" s="1"/>
  <c r="L45" i="8" a="1"/>
  <c r="L45" i="8" s="1"/>
  <c r="R45" i="8" a="1"/>
  <c r="R45" i="8" s="1"/>
  <c r="U53" i="8" a="1"/>
  <c r="U53" i="8" s="1"/>
  <c r="U92" i="9" a="1"/>
  <c r="U92" i="9" s="1"/>
  <c r="Q92" i="9" a="1"/>
  <c r="Q92" i="9" s="1"/>
  <c r="M92" i="9" a="1"/>
  <c r="M92" i="9" s="1"/>
  <c r="I92" i="9" a="1"/>
  <c r="I92" i="9" s="1"/>
  <c r="P92" i="9" a="1"/>
  <c r="P92" i="9" s="1"/>
  <c r="X92" i="9" a="1"/>
  <c r="X92" i="9" s="1"/>
  <c r="O92" i="9" a="1"/>
  <c r="O92" i="9" s="1"/>
  <c r="R92" i="9" a="1"/>
  <c r="R92" i="9" s="1"/>
  <c r="T92" i="9" a="1"/>
  <c r="T92" i="9" s="1"/>
  <c r="S92" i="9" a="1"/>
  <c r="S92" i="9" s="1"/>
  <c r="L92" i="9" a="1"/>
  <c r="L92" i="9" s="1"/>
  <c r="J92" i="9" a="1"/>
  <c r="J92" i="9" s="1"/>
  <c r="K92" i="9" a="1"/>
  <c r="K92" i="9" s="1"/>
  <c r="N92" i="9" a="1"/>
  <c r="N92" i="9" s="1"/>
  <c r="V92" i="9" a="1"/>
  <c r="V92" i="9" s="1"/>
  <c r="G111" i="9" a="1"/>
  <c r="G111" i="9" s="1"/>
  <c r="H111" i="9" s="1"/>
  <c r="K49" i="8" a="1"/>
  <c r="K49" i="8" s="1"/>
  <c r="O49" i="8" a="1"/>
  <c r="O49" i="8" s="1"/>
  <c r="S49" i="8" a="1"/>
  <c r="S49" i="8" s="1"/>
  <c r="W49" i="8" a="1"/>
  <c r="W49" i="8" s="1"/>
  <c r="AA49" i="8" a="1"/>
  <c r="AA49" i="8" s="1"/>
  <c r="R98" i="9" a="1"/>
  <c r="R98" i="9" s="1"/>
  <c r="F49" i="8" a="1"/>
  <c r="F49" i="8" s="1"/>
  <c r="F55" i="8" a="1"/>
  <c r="F55" i="8" s="1"/>
  <c r="H98" i="9" a="1"/>
  <c r="H98" i="9" s="1"/>
  <c r="K45" i="8" a="1"/>
  <c r="K45" i="8" s="1"/>
  <c r="O45" i="8" a="1"/>
  <c r="O45" i="8" s="1"/>
  <c r="S45" i="8" a="1"/>
  <c r="S45" i="8" s="1"/>
  <c r="W45" i="8" a="1"/>
  <c r="W45" i="8" s="1"/>
  <c r="AA45" i="8" a="1"/>
  <c r="AA45" i="8" s="1"/>
  <c r="I46" i="8"/>
  <c r="M49" i="8" a="1"/>
  <c r="M49" i="8" s="1"/>
  <c r="Q49" i="8" a="1"/>
  <c r="Q49" i="8" s="1"/>
  <c r="U49" i="8" a="1"/>
  <c r="U49" i="8" s="1"/>
  <c r="I52" i="8"/>
  <c r="S57" i="8" a="1"/>
  <c r="S57" i="8" s="1"/>
  <c r="Q57" i="8" a="1"/>
  <c r="Q57" i="8" s="1"/>
  <c r="Z57" i="8" a="1"/>
  <c r="Z57" i="8" s="1"/>
  <c r="I58" i="8"/>
  <c r="I118" i="9"/>
  <c r="H118" i="9" a="1"/>
  <c r="H118" i="9" s="1"/>
  <c r="U57" i="8" a="1"/>
  <c r="U57" i="8" s="1"/>
  <c r="N65" i="8" a="1"/>
  <c r="N65" i="8" s="1"/>
  <c r="I65" i="8"/>
  <c r="Z65" i="8" s="1" a="1"/>
  <c r="Z65" i="8" s="1"/>
  <c r="P65" i="8" a="1"/>
  <c r="P65" i="8" s="1"/>
  <c r="I68" i="8"/>
  <c r="S98" i="9" a="1"/>
  <c r="S98" i="9" s="1"/>
  <c r="N98" i="9" a="1"/>
  <c r="N98" i="9" s="1"/>
  <c r="V98" i="9" a="1"/>
  <c r="V98" i="9" s="1"/>
  <c r="M98" i="9" a="1"/>
  <c r="M98" i="9" s="1"/>
  <c r="P98" i="9" a="1"/>
  <c r="P98" i="9" s="1"/>
  <c r="G98" i="9" a="1"/>
  <c r="G98" i="9" s="1"/>
  <c r="Q98" i="9" a="1"/>
  <c r="Q98" i="9" s="1"/>
  <c r="J98" i="9" a="1"/>
  <c r="J98" i="9" s="1"/>
  <c r="I98" i="9" a="1"/>
  <c r="I98" i="9" s="1"/>
  <c r="O98" i="9" a="1"/>
  <c r="O98" i="9" s="1"/>
  <c r="U98" i="9" a="1"/>
  <c r="U98" i="9" s="1"/>
  <c r="F98" i="9" a="1"/>
  <c r="F98" i="9" s="1"/>
  <c r="I121" i="9"/>
  <c r="P93" i="9" a="1"/>
  <c r="P93" i="9" s="1"/>
  <c r="I125" i="9"/>
  <c r="X57" i="8" a="1"/>
  <c r="X57" i="8" s="1"/>
  <c r="T57" i="8" a="1"/>
  <c r="T57" i="8" s="1"/>
  <c r="P57" i="8" a="1"/>
  <c r="P57" i="8" s="1"/>
  <c r="L57" i="8" a="1"/>
  <c r="L57" i="8" s="1"/>
  <c r="W57" i="8" a="1"/>
  <c r="W57" i="8" s="1"/>
  <c r="I59" i="8"/>
  <c r="J93" i="9" a="1"/>
  <c r="J93" i="9" s="1"/>
  <c r="G113" i="9" a="1"/>
  <c r="G113" i="9" s="1"/>
  <c r="H113" i="9" s="1"/>
  <c r="U93" i="9" a="1"/>
  <c r="U93" i="9" s="1"/>
  <c r="Q93" i="9" a="1"/>
  <c r="Q93" i="9" s="1"/>
  <c r="M93" i="9" a="1"/>
  <c r="M93" i="9" s="1"/>
  <c r="I93" i="9" a="1"/>
  <c r="I93" i="9" s="1"/>
  <c r="W93" i="9" a="1"/>
  <c r="W93" i="9" s="1"/>
  <c r="N93" i="9" a="1"/>
  <c r="N93" i="9" s="1"/>
  <c r="V93" i="9" a="1"/>
  <c r="V93" i="9" s="1"/>
  <c r="H93" i="9" a="1"/>
  <c r="H93" i="9" s="1"/>
  <c r="T93" i="9" a="1"/>
  <c r="T93" i="9" s="1"/>
  <c r="K93" i="9" a="1"/>
  <c r="K93" i="9" s="1"/>
  <c r="S93" i="9" a="1"/>
  <c r="S93" i="9" s="1"/>
  <c r="I122" i="9"/>
  <c r="J65" i="8"/>
  <c r="C37" i="6" a="1"/>
  <c r="C37" i="6" s="1"/>
  <c r="J61" i="8"/>
  <c r="P61" i="8" s="1" a="1"/>
  <c r="P61" i="8" s="1"/>
  <c r="N57" i="8" a="1"/>
  <c r="N57" i="8" s="1"/>
  <c r="Y57" i="8" a="1"/>
  <c r="Y57" i="8" s="1"/>
  <c r="F63" i="8" a="1"/>
  <c r="F63" i="8" s="1"/>
  <c r="L93" i="9" a="1"/>
  <c r="L93" i="9" s="1"/>
  <c r="G106" i="9" a="1"/>
  <c r="G106" i="9" s="1"/>
  <c r="H106" i="9" s="1"/>
  <c r="G108" i="9" a="1"/>
  <c r="G108" i="9" s="1"/>
  <c r="H108" i="9" s="1"/>
  <c r="H121" i="9" a="1"/>
  <c r="H121" i="9" s="1"/>
  <c r="I123" i="9"/>
  <c r="E114" i="6" l="1"/>
  <c r="E106" i="6"/>
  <c r="E117" i="6"/>
  <c r="K61" i="8" a="1"/>
  <c r="K61" i="8" s="1"/>
  <c r="Z61" i="8" a="1"/>
  <c r="Z61" i="8" s="1"/>
  <c r="P109" i="10" a="1"/>
  <c r="P109" i="10" s="1"/>
  <c r="Y41" i="8" a="1"/>
  <c r="Y41" i="8" s="1"/>
  <c r="R41" i="8" a="1"/>
  <c r="R41" i="8" s="1"/>
  <c r="I114" i="10" a="1"/>
  <c r="I114" i="10" s="1"/>
  <c r="I98" i="10" a="1"/>
  <c r="I98" i="10" s="1"/>
  <c r="I102" i="10" a="1"/>
  <c r="I102" i="10" s="1"/>
  <c r="M61" i="8" a="1"/>
  <c r="M61" i="8" s="1"/>
  <c r="O61" i="8" a="1"/>
  <c r="O61" i="8" s="1"/>
  <c r="V85" i="10" a="1"/>
  <c r="V85" i="10" s="1"/>
  <c r="N85" i="10" a="1"/>
  <c r="N85" i="10" s="1"/>
  <c r="M85" i="10" a="1"/>
  <c r="M85" i="10" s="1"/>
  <c r="S109" i="10" a="1"/>
  <c r="S109" i="10" s="1"/>
  <c r="T109" i="10" a="1"/>
  <c r="T109" i="10" s="1"/>
  <c r="U41" i="8" a="1"/>
  <c r="U41" i="8" s="1"/>
  <c r="N41" i="8" a="1"/>
  <c r="N41" i="8" s="1"/>
  <c r="P37" i="8" a="1"/>
  <c r="P37" i="8" s="1"/>
  <c r="Z85" i="10" a="1"/>
  <c r="Z85" i="10" s="1"/>
  <c r="E109" i="6"/>
  <c r="C99" i="9" a="1"/>
  <c r="C99" i="9" s="1"/>
  <c r="Q61" i="8" a="1"/>
  <c r="Q61" i="8" s="1"/>
  <c r="T61" i="8" a="1"/>
  <c r="T61" i="8" s="1"/>
  <c r="U85" i="10" a="1"/>
  <c r="U85" i="10" s="1"/>
  <c r="O109" i="10" a="1"/>
  <c r="O109" i="10" s="1"/>
  <c r="X109" i="10" a="1"/>
  <c r="X109" i="10" s="1"/>
  <c r="K85" i="10" a="1"/>
  <c r="K85" i="10" s="1"/>
  <c r="I110" i="10" a="1"/>
  <c r="I110" i="10" s="1"/>
  <c r="Q41" i="8" a="1"/>
  <c r="Q41" i="8" s="1"/>
  <c r="W41" i="8" a="1"/>
  <c r="W41" i="8" s="1"/>
  <c r="Q85" i="10" a="1"/>
  <c r="Q85" i="10" s="1"/>
  <c r="I94" i="10" a="1"/>
  <c r="I94" i="10" s="1"/>
  <c r="Q65" i="8" a="1"/>
  <c r="Q65" i="8" s="1"/>
  <c r="V65" i="8" a="1"/>
  <c r="V65" i="8" s="1"/>
  <c r="L65" i="8" a="1"/>
  <c r="L65" i="8" s="1"/>
  <c r="Y61" i="8" a="1"/>
  <c r="Y61" i="8" s="1"/>
  <c r="U61" i="8" a="1"/>
  <c r="U61" i="8" s="1"/>
  <c r="L38" i="8" a="1"/>
  <c r="L38" i="8" s="1"/>
  <c r="R85" i="10" a="1"/>
  <c r="R85" i="10" s="1"/>
  <c r="K109" i="10" a="1"/>
  <c r="K109" i="10" s="1"/>
  <c r="O41" i="8" a="1"/>
  <c r="O41" i="8" s="1"/>
  <c r="S41" i="8" a="1"/>
  <c r="S41" i="8" s="1"/>
  <c r="W85" i="10" a="1"/>
  <c r="W85" i="10" s="1"/>
  <c r="D37" i="6" a="1"/>
  <c r="D37" i="6" s="1"/>
  <c r="J66" i="8"/>
  <c r="J62" i="8"/>
  <c r="J54" i="8"/>
  <c r="M54" i="8" s="1" a="1"/>
  <c r="M54" i="8" s="1"/>
  <c r="J50" i="8"/>
  <c r="J42" i="8"/>
  <c r="Z42" i="8" s="1" a="1"/>
  <c r="Z42" i="8" s="1"/>
  <c r="J58" i="8"/>
  <c r="X58" i="8" s="1" a="1"/>
  <c r="X58" i="8" s="1"/>
  <c r="J38" i="8"/>
  <c r="Y38" i="8" s="1" a="1"/>
  <c r="Y38" i="8" s="1"/>
  <c r="J46" i="8"/>
  <c r="I86" i="10" a="1"/>
  <c r="I86" i="10" s="1"/>
  <c r="F68" i="10"/>
  <c r="I90" i="10" a="1"/>
  <c r="I90" i="10" s="1"/>
  <c r="Y65" i="8" a="1"/>
  <c r="Y65" i="8" s="1"/>
  <c r="K65" i="8" a="1"/>
  <c r="K65" i="8" s="1"/>
  <c r="S65" i="8" a="1"/>
  <c r="S65" i="8" s="1"/>
  <c r="AA65" i="8" a="1"/>
  <c r="AA65" i="8" s="1"/>
  <c r="T65" i="8" a="1"/>
  <c r="T65" i="8" s="1"/>
  <c r="R65" i="8" a="1"/>
  <c r="R65" i="8" s="1"/>
  <c r="C38" i="6" a="1"/>
  <c r="C38" i="6" s="1"/>
  <c r="U65" i="8" a="1"/>
  <c r="U65" i="8" s="1"/>
  <c r="X46" i="8" a="1"/>
  <c r="X46" i="8" s="1"/>
  <c r="R46" i="8" a="1"/>
  <c r="R46" i="8" s="1"/>
  <c r="N46" i="8" a="1"/>
  <c r="N46" i="8" s="1"/>
  <c r="V46" i="8" a="1"/>
  <c r="V46" i="8" s="1"/>
  <c r="L46" i="8" a="1"/>
  <c r="L46" i="8" s="1"/>
  <c r="P46" i="8" a="1"/>
  <c r="P46" i="8" s="1"/>
  <c r="Z46" i="8" a="1"/>
  <c r="Z46" i="8" s="1"/>
  <c r="T46" i="8" a="1"/>
  <c r="T46" i="8" s="1"/>
  <c r="Q46" i="8" a="1"/>
  <c r="Q46" i="8" s="1"/>
  <c r="AA61" i="8" a="1"/>
  <c r="AA61" i="8" s="1"/>
  <c r="AA46" i="8" a="1"/>
  <c r="AA46" i="8" s="1"/>
  <c r="N54" i="8" a="1"/>
  <c r="N54" i="8" s="1"/>
  <c r="W54" i="8" a="1"/>
  <c r="W54" i="8" s="1"/>
  <c r="L37" i="8" a="1"/>
  <c r="L37" i="8" s="1"/>
  <c r="O85" i="10" a="1"/>
  <c r="O85" i="10" s="1"/>
  <c r="Z109" i="10" a="1"/>
  <c r="Z109" i="10" s="1"/>
  <c r="Y109" i="10" a="1"/>
  <c r="Y109" i="10" s="1"/>
  <c r="AA41" i="8" a="1"/>
  <c r="AA41" i="8" s="1"/>
  <c r="L41" i="8" a="1"/>
  <c r="L41" i="8" s="1"/>
  <c r="Y85" i="10" a="1"/>
  <c r="Y85" i="10" s="1"/>
  <c r="W65" i="8" a="1"/>
  <c r="W65" i="8" s="1"/>
  <c r="L61" i="8" a="1"/>
  <c r="L61" i="8" s="1"/>
  <c r="N61" i="8" a="1"/>
  <c r="N61" i="8" s="1"/>
  <c r="V54" i="8" a="1"/>
  <c r="V54" i="8" s="1"/>
  <c r="R38" i="8" a="1"/>
  <c r="R38" i="8" s="1"/>
  <c r="P38" i="8" a="1"/>
  <c r="P38" i="8" s="1"/>
  <c r="L85" i="10" a="1"/>
  <c r="L85" i="10" s="1"/>
  <c r="U109" i="10" a="1"/>
  <c r="U109" i="10" s="1"/>
  <c r="M109" i="10" a="1"/>
  <c r="M109" i="10" s="1"/>
  <c r="P41" i="8" a="1"/>
  <c r="P41" i="8" s="1"/>
  <c r="J109" i="10" a="1"/>
  <c r="J109" i="10" s="1"/>
  <c r="R109" i="10" a="1"/>
  <c r="R109" i="10" s="1"/>
  <c r="E111" i="6"/>
  <c r="O65" i="8" a="1"/>
  <c r="O65" i="8" s="1"/>
  <c r="S61" i="8" a="1"/>
  <c r="S61" i="8" s="1"/>
  <c r="R61" i="8" a="1"/>
  <c r="R61" i="8" s="1"/>
  <c r="Q109" i="10" a="1"/>
  <c r="Q109" i="10" s="1"/>
  <c r="V109" i="10" a="1"/>
  <c r="V109" i="10" s="1"/>
  <c r="Z41" i="8" a="1"/>
  <c r="Z41" i="8" s="1"/>
  <c r="T41" i="8" a="1"/>
  <c r="T41" i="8" s="1"/>
  <c r="I106" i="10" a="1"/>
  <c r="I106" i="10" s="1"/>
  <c r="N109" i="10" a="1"/>
  <c r="N109" i="10" s="1"/>
  <c r="M65" i="8" a="1"/>
  <c r="M65" i="8" s="1"/>
  <c r="X65" i="8" a="1"/>
  <c r="X65" i="8" s="1"/>
  <c r="W61" i="8" a="1"/>
  <c r="W61" i="8" s="1"/>
  <c r="X61" i="8" a="1"/>
  <c r="X61" i="8" s="1"/>
  <c r="V61" i="8" a="1"/>
  <c r="V61" i="8" s="1"/>
  <c r="S54" i="8" a="1"/>
  <c r="S54" i="8" s="1"/>
  <c r="T85" i="10" a="1"/>
  <c r="T85" i="10" s="1"/>
  <c r="W109" i="10" a="1"/>
  <c r="W109" i="10" s="1"/>
  <c r="M41" i="8" a="1"/>
  <c r="M41" i="8" s="1"/>
  <c r="V41" i="8" a="1"/>
  <c r="V41" i="8" s="1"/>
  <c r="X41" i="8" a="1"/>
  <c r="X41" i="8" s="1"/>
  <c r="E110" i="6"/>
  <c r="E118" i="6"/>
  <c r="L58" i="8" l="1" a="1"/>
  <c r="L58" i="8" s="1"/>
  <c r="O38" i="8" a="1"/>
  <c r="O38" i="8" s="1"/>
  <c r="U54" i="8" a="1"/>
  <c r="U54" i="8" s="1"/>
  <c r="W38" i="8" a="1"/>
  <c r="W38" i="8" s="1"/>
  <c r="P54" i="8" a="1"/>
  <c r="P54" i="8" s="1"/>
  <c r="K106" i="10" a="1"/>
  <c r="K106" i="10" s="1"/>
  <c r="J106" i="10" a="1"/>
  <c r="J106" i="10" s="1"/>
  <c r="Q106" i="10" a="1"/>
  <c r="Q106" i="10" s="1"/>
  <c r="Y106" i="10" a="1"/>
  <c r="Y106" i="10" s="1"/>
  <c r="P106" i="10" a="1"/>
  <c r="P106" i="10" s="1"/>
  <c r="O106" i="10" a="1"/>
  <c r="O106" i="10" s="1"/>
  <c r="T106" i="10" a="1"/>
  <c r="T106" i="10" s="1"/>
  <c r="N106" i="10" a="1"/>
  <c r="N106" i="10" s="1"/>
  <c r="Z106" i="10" a="1"/>
  <c r="Z106" i="10" s="1"/>
  <c r="W106" i="10" a="1"/>
  <c r="W106" i="10" s="1"/>
  <c r="S106" i="10" a="1"/>
  <c r="S106" i="10" s="1"/>
  <c r="X106" i="10" a="1"/>
  <c r="X106" i="10" s="1"/>
  <c r="V106" i="10" a="1"/>
  <c r="V106" i="10" s="1"/>
  <c r="M106" i="10" a="1"/>
  <c r="M106" i="10" s="1"/>
  <c r="L106" i="10" a="1"/>
  <c r="L106" i="10" s="1"/>
  <c r="U106" i="10" a="1"/>
  <c r="U106" i="10" s="1"/>
  <c r="R106" i="10" a="1"/>
  <c r="R106" i="10" s="1"/>
  <c r="Q38" i="8" a="1"/>
  <c r="Q38" i="8" s="1"/>
  <c r="W42" i="8" a="1"/>
  <c r="W42" i="8" s="1"/>
  <c r="O58" i="8" a="1"/>
  <c r="O58" i="8" s="1"/>
  <c r="K46" i="8" a="1"/>
  <c r="K46" i="8" s="1"/>
  <c r="M46" i="8" a="1"/>
  <c r="M46" i="8" s="1"/>
  <c r="O46" i="8" a="1"/>
  <c r="O46" i="8" s="1"/>
  <c r="S46" i="8" a="1"/>
  <c r="S46" i="8" s="1"/>
  <c r="U46" i="8" a="1"/>
  <c r="U46" i="8" s="1"/>
  <c r="W46" i="8" a="1"/>
  <c r="W46" i="8" s="1"/>
  <c r="Y46" i="8" a="1"/>
  <c r="Y46" i="8" s="1"/>
  <c r="R42" i="8" a="1"/>
  <c r="R42" i="8" s="1"/>
  <c r="Z114" i="10" a="1"/>
  <c r="Z114" i="10" s="1"/>
  <c r="U114" i="10" a="1"/>
  <c r="U114" i="10" s="1"/>
  <c r="N114" i="10" a="1"/>
  <c r="N114" i="10" s="1"/>
  <c r="R114" i="10" a="1"/>
  <c r="R114" i="10" s="1"/>
  <c r="K114" i="10" a="1"/>
  <c r="K114" i="10" s="1"/>
  <c r="W114" i="10" a="1"/>
  <c r="W114" i="10" s="1"/>
  <c r="M114" i="10" a="1"/>
  <c r="M114" i="10" s="1"/>
  <c r="V114" i="10" a="1"/>
  <c r="V114" i="10" s="1"/>
  <c r="Y114" i="10" a="1"/>
  <c r="Y114" i="10" s="1"/>
  <c r="Q114" i="10" a="1"/>
  <c r="Q114" i="10" s="1"/>
  <c r="O114" i="10" a="1"/>
  <c r="O114" i="10" s="1"/>
  <c r="X114" i="10" a="1"/>
  <c r="X114" i="10" s="1"/>
  <c r="T114" i="10" a="1"/>
  <c r="T114" i="10" s="1"/>
  <c r="P114" i="10" a="1"/>
  <c r="P114" i="10" s="1"/>
  <c r="L114" i="10" a="1"/>
  <c r="L114" i="10" s="1"/>
  <c r="J114" i="10" a="1"/>
  <c r="J114" i="10" s="1"/>
  <c r="S114" i="10" a="1"/>
  <c r="S114" i="10" s="1"/>
  <c r="V38" i="8" a="1"/>
  <c r="V38" i="8" s="1"/>
  <c r="U38" i="8" a="1"/>
  <c r="U38" i="8" s="1"/>
  <c r="K38" i="8" a="1"/>
  <c r="K38" i="8" s="1"/>
  <c r="Z38" i="8" a="1"/>
  <c r="Z38" i="8" s="1"/>
  <c r="N38" i="8" a="1"/>
  <c r="N38" i="8" s="1"/>
  <c r="M58" i="8" a="1"/>
  <c r="M58" i="8" s="1"/>
  <c r="V58" i="8" a="1"/>
  <c r="V58" i="8" s="1"/>
  <c r="R58" i="8" a="1"/>
  <c r="R58" i="8" s="1"/>
  <c r="W58" i="8" a="1"/>
  <c r="W58" i="8" s="1"/>
  <c r="AA58" i="8" a="1"/>
  <c r="AA58" i="8" s="1"/>
  <c r="S58" i="8" a="1"/>
  <c r="S58" i="8" s="1"/>
  <c r="Z58" i="8" a="1"/>
  <c r="Z58" i="8" s="1"/>
  <c r="Y58" i="8" a="1"/>
  <c r="Y58" i="8" s="1"/>
  <c r="P58" i="8" a="1"/>
  <c r="P58" i="8" s="1"/>
  <c r="U58" i="8" a="1"/>
  <c r="U58" i="8" s="1"/>
  <c r="K58" i="8" a="1"/>
  <c r="K58" i="8" s="1"/>
  <c r="Q58" i="8" a="1"/>
  <c r="Q58" i="8" s="1"/>
  <c r="N58" i="8" a="1"/>
  <c r="N58" i="8" s="1"/>
  <c r="M38" i="8" a="1"/>
  <c r="M38" i="8" s="1"/>
  <c r="X38" i="8" a="1"/>
  <c r="X38" i="8" s="1"/>
  <c r="K110" i="10" a="1"/>
  <c r="K110" i="10" s="1"/>
  <c r="J110" i="10" a="1"/>
  <c r="J110" i="10" s="1"/>
  <c r="Y110" i="10" a="1"/>
  <c r="Y110" i="10" s="1"/>
  <c r="Q110" i="10" a="1"/>
  <c r="Q110" i="10" s="1"/>
  <c r="N110" i="10" a="1"/>
  <c r="N110" i="10" s="1"/>
  <c r="P110" i="10" a="1"/>
  <c r="P110" i="10" s="1"/>
  <c r="S110" i="10" a="1"/>
  <c r="S110" i="10" s="1"/>
  <c r="T110" i="10" a="1"/>
  <c r="T110" i="10" s="1"/>
  <c r="W110" i="10" a="1"/>
  <c r="W110" i="10" s="1"/>
  <c r="Z110" i="10" a="1"/>
  <c r="Z110" i="10" s="1"/>
  <c r="M110" i="10" a="1"/>
  <c r="M110" i="10" s="1"/>
  <c r="R110" i="10" a="1"/>
  <c r="R110" i="10" s="1"/>
  <c r="U110" i="10" a="1"/>
  <c r="U110" i="10" s="1"/>
  <c r="L110" i="10" a="1"/>
  <c r="L110" i="10" s="1"/>
  <c r="O110" i="10" a="1"/>
  <c r="O110" i="10" s="1"/>
  <c r="X110" i="10" a="1"/>
  <c r="X110" i="10" s="1"/>
  <c r="V110" i="10" a="1"/>
  <c r="V110" i="10" s="1"/>
  <c r="T38" i="8" a="1"/>
  <c r="T38" i="8" s="1"/>
  <c r="Z50" i="8" a="1"/>
  <c r="Z50" i="8" s="1"/>
  <c r="R50" i="8" a="1"/>
  <c r="R50" i="8" s="1"/>
  <c r="V50" i="8" a="1"/>
  <c r="V50" i="8" s="1"/>
  <c r="N50" i="8" a="1"/>
  <c r="N50" i="8" s="1"/>
  <c r="P50" i="8" a="1"/>
  <c r="P50" i="8" s="1"/>
  <c r="T50" i="8" a="1"/>
  <c r="T50" i="8" s="1"/>
  <c r="L50" i="8" a="1"/>
  <c r="L50" i="8" s="1"/>
  <c r="X50" i="8" a="1"/>
  <c r="X50" i="8" s="1"/>
  <c r="O50" i="8" a="1"/>
  <c r="O50" i="8" s="1"/>
  <c r="S50" i="8" a="1"/>
  <c r="S50" i="8" s="1"/>
  <c r="U50" i="8" a="1"/>
  <c r="U50" i="8" s="1"/>
  <c r="W50" i="8" a="1"/>
  <c r="W50" i="8" s="1"/>
  <c r="AA50" i="8" a="1"/>
  <c r="AA50" i="8" s="1"/>
  <c r="Q50" i="8" a="1"/>
  <c r="Q50" i="8" s="1"/>
  <c r="M50" i="8" a="1"/>
  <c r="M50" i="8" s="1"/>
  <c r="Y50" i="8" a="1"/>
  <c r="Y50" i="8" s="1"/>
  <c r="K50" i="8" a="1"/>
  <c r="K50" i="8" s="1"/>
  <c r="S38" i="8" a="1"/>
  <c r="S38" i="8" s="1"/>
  <c r="K42" i="8" a="1"/>
  <c r="K42" i="8" s="1"/>
  <c r="X42" i="8" a="1"/>
  <c r="X42" i="8" s="1"/>
  <c r="S42" i="8" a="1"/>
  <c r="S42" i="8" s="1"/>
  <c r="O42" i="8" a="1"/>
  <c r="O42" i="8" s="1"/>
  <c r="L42" i="8" a="1"/>
  <c r="L42" i="8" s="1"/>
  <c r="AA42" i="8" a="1"/>
  <c r="AA42" i="8" s="1"/>
  <c r="P42" i="8" a="1"/>
  <c r="P42" i="8" s="1"/>
  <c r="U42" i="8" a="1"/>
  <c r="U42" i="8" s="1"/>
  <c r="V42" i="8" a="1"/>
  <c r="V42" i="8" s="1"/>
  <c r="T42" i="8" a="1"/>
  <c r="T42" i="8" s="1"/>
  <c r="N42" i="8" a="1"/>
  <c r="N42" i="8" s="1"/>
  <c r="P68" i="10" a="1"/>
  <c r="P68" i="10" s="1"/>
  <c r="L68" i="10" a="1"/>
  <c r="L68" i="10" s="1"/>
  <c r="G68" i="10" a="1"/>
  <c r="G68" i="10" s="1"/>
  <c r="V68" i="10" a="1"/>
  <c r="V68" i="10" s="1"/>
  <c r="J68" i="10" a="1"/>
  <c r="J68" i="10" s="1"/>
  <c r="I68" i="10" a="1"/>
  <c r="I68" i="10" s="1"/>
  <c r="Q68" i="10" a="1"/>
  <c r="Q68" i="10" s="1"/>
  <c r="R68" i="10" a="1"/>
  <c r="R68" i="10" s="1"/>
  <c r="U68" i="10" a="1"/>
  <c r="U68" i="10" s="1"/>
  <c r="K68" i="10" a="1"/>
  <c r="K68" i="10" s="1"/>
  <c r="H68" i="10" a="1"/>
  <c r="H68" i="10" s="1"/>
  <c r="N68" i="10" a="1"/>
  <c r="N68" i="10" s="1"/>
  <c r="S68" i="10" a="1"/>
  <c r="S68" i="10" s="1"/>
  <c r="W68" i="10" a="1"/>
  <c r="W68" i="10" s="1"/>
  <c r="O68" i="10" a="1"/>
  <c r="O68" i="10" s="1"/>
  <c r="M68" i="10" a="1"/>
  <c r="M68" i="10" s="1"/>
  <c r="T68" i="10" a="1"/>
  <c r="T68" i="10" s="1"/>
  <c r="AA62" i="8" a="1"/>
  <c r="AA62" i="8" s="1"/>
  <c r="N62" i="8" a="1"/>
  <c r="N62" i="8" s="1"/>
  <c r="T62" i="8" a="1"/>
  <c r="T62" i="8" s="1"/>
  <c r="P62" i="8" a="1"/>
  <c r="P62" i="8" s="1"/>
  <c r="X62" i="8" a="1"/>
  <c r="X62" i="8" s="1"/>
  <c r="R62" i="8" a="1"/>
  <c r="R62" i="8" s="1"/>
  <c r="Q62" i="8" a="1"/>
  <c r="Q62" i="8" s="1"/>
  <c r="O62" i="8" a="1"/>
  <c r="O62" i="8" s="1"/>
  <c r="Y62" i="8" a="1"/>
  <c r="Y62" i="8" s="1"/>
  <c r="M62" i="8" a="1"/>
  <c r="M62" i="8" s="1"/>
  <c r="S62" i="8" a="1"/>
  <c r="S62" i="8" s="1"/>
  <c r="V62" i="8" a="1"/>
  <c r="V62" i="8" s="1"/>
  <c r="Z62" i="8" a="1"/>
  <c r="Z62" i="8" s="1"/>
  <c r="W62" i="8" a="1"/>
  <c r="W62" i="8" s="1"/>
  <c r="K62" i="8" a="1"/>
  <c r="K62" i="8" s="1"/>
  <c r="U62" i="8" a="1"/>
  <c r="U62" i="8" s="1"/>
  <c r="L62" i="8" a="1"/>
  <c r="L62" i="8" s="1"/>
  <c r="M42" i="8" a="1"/>
  <c r="M42" i="8" s="1"/>
  <c r="L102" i="10" a="1"/>
  <c r="L102" i="10" s="1"/>
  <c r="W102" i="10" a="1"/>
  <c r="W102" i="10" s="1"/>
  <c r="J102" i="10" a="1"/>
  <c r="J102" i="10" s="1"/>
  <c r="U102" i="10" a="1"/>
  <c r="U102" i="10" s="1"/>
  <c r="O102" i="10" a="1"/>
  <c r="O102" i="10" s="1"/>
  <c r="R102" i="10" a="1"/>
  <c r="R102" i="10" s="1"/>
  <c r="N102" i="10" a="1"/>
  <c r="N102" i="10" s="1"/>
  <c r="P102" i="10" a="1"/>
  <c r="P102" i="10" s="1"/>
  <c r="M102" i="10" a="1"/>
  <c r="M102" i="10" s="1"/>
  <c r="Z102" i="10" a="1"/>
  <c r="Z102" i="10" s="1"/>
  <c r="K102" i="10" a="1"/>
  <c r="K102" i="10" s="1"/>
  <c r="Q102" i="10" a="1"/>
  <c r="Q102" i="10" s="1"/>
  <c r="X102" i="10" a="1"/>
  <c r="X102" i="10" s="1"/>
  <c r="V102" i="10" a="1"/>
  <c r="V102" i="10" s="1"/>
  <c r="Y102" i="10" a="1"/>
  <c r="Y102" i="10" s="1"/>
  <c r="S102" i="10" a="1"/>
  <c r="S102" i="10" s="1"/>
  <c r="T102" i="10" a="1"/>
  <c r="T102" i="10" s="1"/>
  <c r="D38" i="6" a="1"/>
  <c r="D38" i="6" s="1"/>
  <c r="J63" i="8"/>
  <c r="J67" i="8"/>
  <c r="J59" i="8"/>
  <c r="J51" i="8"/>
  <c r="C100" i="9" a="1"/>
  <c r="C100" i="9" s="1"/>
  <c r="J55" i="8"/>
  <c r="J43" i="8"/>
  <c r="J47" i="8"/>
  <c r="F69" i="10"/>
  <c r="J39" i="8"/>
  <c r="I107" i="10" a="1"/>
  <c r="I107" i="10" s="1"/>
  <c r="I91" i="10" a="1"/>
  <c r="I91" i="10" s="1"/>
  <c r="I103" i="10" a="1"/>
  <c r="I103" i="10" s="1"/>
  <c r="I95" i="10" a="1"/>
  <c r="I95" i="10" s="1"/>
  <c r="I115" i="10" a="1"/>
  <c r="I115" i="10" s="1"/>
  <c r="I99" i="10" a="1"/>
  <c r="I99" i="10" s="1"/>
  <c r="I87" i="10" a="1"/>
  <c r="I87" i="10" s="1"/>
  <c r="I111" i="10" a="1"/>
  <c r="I111" i="10" s="1"/>
  <c r="W90" i="10" a="1"/>
  <c r="W90" i="10" s="1"/>
  <c r="O90" i="10" a="1"/>
  <c r="O90" i="10" s="1"/>
  <c r="T90" i="10" a="1"/>
  <c r="T90" i="10" s="1"/>
  <c r="N90" i="10" a="1"/>
  <c r="N90" i="10" s="1"/>
  <c r="Z90" i="10" a="1"/>
  <c r="Z90" i="10" s="1"/>
  <c r="K90" i="10" a="1"/>
  <c r="K90" i="10" s="1"/>
  <c r="R90" i="10" a="1"/>
  <c r="R90" i="10" s="1"/>
  <c r="Y90" i="10" a="1"/>
  <c r="Y90" i="10" s="1"/>
  <c r="X90" i="10" a="1"/>
  <c r="X90" i="10" s="1"/>
  <c r="Q90" i="10" a="1"/>
  <c r="Q90" i="10" s="1"/>
  <c r="U90" i="10" a="1"/>
  <c r="U90" i="10" s="1"/>
  <c r="P90" i="10" a="1"/>
  <c r="P90" i="10" s="1"/>
  <c r="S90" i="10" a="1"/>
  <c r="S90" i="10" s="1"/>
  <c r="J90" i="10" a="1"/>
  <c r="J90" i="10" s="1"/>
  <c r="V90" i="10" a="1"/>
  <c r="V90" i="10" s="1"/>
  <c r="M90" i="10" a="1"/>
  <c r="M90" i="10" s="1"/>
  <c r="L90" i="10" a="1"/>
  <c r="L90" i="10" s="1"/>
  <c r="Q54" i="8" a="1"/>
  <c r="Q54" i="8" s="1"/>
  <c r="R54" i="8" a="1"/>
  <c r="R54" i="8" s="1"/>
  <c r="L54" i="8" a="1"/>
  <c r="L54" i="8" s="1"/>
  <c r="AA54" i="8" a="1"/>
  <c r="AA54" i="8" s="1"/>
  <c r="Z54" i="8" a="1"/>
  <c r="Z54" i="8" s="1"/>
  <c r="K54" i="8" a="1"/>
  <c r="K54" i="8" s="1"/>
  <c r="T54" i="8" a="1"/>
  <c r="T54" i="8" s="1"/>
  <c r="X54" i="8" a="1"/>
  <c r="X54" i="8" s="1"/>
  <c r="Y54" i="8" a="1"/>
  <c r="Y54" i="8" s="1"/>
  <c r="O54" i="8" a="1"/>
  <c r="O54" i="8" s="1"/>
  <c r="Q42" i="8" a="1"/>
  <c r="Q42" i="8" s="1"/>
  <c r="AA38" i="8" a="1"/>
  <c r="AA38" i="8" s="1"/>
  <c r="T58" i="8" a="1"/>
  <c r="T58" i="8" s="1"/>
  <c r="U86" i="10" a="1"/>
  <c r="U86" i="10" s="1"/>
  <c r="T86" i="10" a="1"/>
  <c r="T86" i="10" s="1"/>
  <c r="N86" i="10" a="1"/>
  <c r="N86" i="10" s="1"/>
  <c r="R86" i="10" a="1"/>
  <c r="R86" i="10" s="1"/>
  <c r="Z86" i="10" a="1"/>
  <c r="Z86" i="10" s="1"/>
  <c r="O86" i="10" a="1"/>
  <c r="O86" i="10" s="1"/>
  <c r="Q86" i="10" a="1"/>
  <c r="Q86" i="10" s="1"/>
  <c r="V86" i="10" a="1"/>
  <c r="V86" i="10" s="1"/>
  <c r="J86" i="10" a="1"/>
  <c r="J86" i="10" s="1"/>
  <c r="K86" i="10" a="1"/>
  <c r="K86" i="10" s="1"/>
  <c r="L86" i="10" a="1"/>
  <c r="L86" i="10" s="1"/>
  <c r="Y86" i="10" a="1"/>
  <c r="Y86" i="10" s="1"/>
  <c r="X86" i="10" a="1"/>
  <c r="X86" i="10" s="1"/>
  <c r="P86" i="10" a="1"/>
  <c r="P86" i="10" s="1"/>
  <c r="W86" i="10" a="1"/>
  <c r="W86" i="10" s="1"/>
  <c r="M86" i="10" a="1"/>
  <c r="M86" i="10" s="1"/>
  <c r="S86" i="10" a="1"/>
  <c r="S86" i="10" s="1"/>
  <c r="Z66" i="8" a="1"/>
  <c r="Z66" i="8" s="1"/>
  <c r="N66" i="8" a="1"/>
  <c r="N66" i="8" s="1"/>
  <c r="K66" i="8" a="1"/>
  <c r="K66" i="8" s="1"/>
  <c r="T66" i="8" a="1"/>
  <c r="T66" i="8" s="1"/>
  <c r="P66" i="8" a="1"/>
  <c r="P66" i="8" s="1"/>
  <c r="M66" i="8" a="1"/>
  <c r="M66" i="8" s="1"/>
  <c r="Q66" i="8" a="1"/>
  <c r="Q66" i="8" s="1"/>
  <c r="U66" i="8" a="1"/>
  <c r="U66" i="8" s="1"/>
  <c r="S66" i="8" a="1"/>
  <c r="S66" i="8" s="1"/>
  <c r="AA66" i="8" a="1"/>
  <c r="AA66" i="8" s="1"/>
  <c r="L66" i="8" a="1"/>
  <c r="L66" i="8" s="1"/>
  <c r="R66" i="8" a="1"/>
  <c r="R66" i="8" s="1"/>
  <c r="O66" i="8" a="1"/>
  <c r="O66" i="8" s="1"/>
  <c r="Y66" i="8" a="1"/>
  <c r="Y66" i="8" s="1"/>
  <c r="W66" i="8" a="1"/>
  <c r="W66" i="8" s="1"/>
  <c r="X66" i="8" a="1"/>
  <c r="X66" i="8" s="1"/>
  <c r="V66" i="8" a="1"/>
  <c r="V66" i="8" s="1"/>
  <c r="Y42" i="8" a="1"/>
  <c r="Y42" i="8" s="1"/>
  <c r="V94" i="10" a="1"/>
  <c r="V94" i="10" s="1"/>
  <c r="M94" i="10" a="1"/>
  <c r="M94" i="10" s="1"/>
  <c r="L94" i="10" a="1"/>
  <c r="L94" i="10" s="1"/>
  <c r="O94" i="10" a="1"/>
  <c r="O94" i="10" s="1"/>
  <c r="Z94" i="10" a="1"/>
  <c r="Z94" i="10" s="1"/>
  <c r="N94" i="10" a="1"/>
  <c r="N94" i="10" s="1"/>
  <c r="Y94" i="10" a="1"/>
  <c r="Y94" i="10" s="1"/>
  <c r="T94" i="10" a="1"/>
  <c r="T94" i="10" s="1"/>
  <c r="Q94" i="10" a="1"/>
  <c r="Q94" i="10" s="1"/>
  <c r="K94" i="10" a="1"/>
  <c r="K94" i="10" s="1"/>
  <c r="P94" i="10" a="1"/>
  <c r="P94" i="10" s="1"/>
  <c r="W94" i="10" a="1"/>
  <c r="W94" i="10" s="1"/>
  <c r="S94" i="10" a="1"/>
  <c r="S94" i="10" s="1"/>
  <c r="R94" i="10" a="1"/>
  <c r="R94" i="10" s="1"/>
  <c r="J94" i="10" a="1"/>
  <c r="J94" i="10" s="1"/>
  <c r="U94" i="10" a="1"/>
  <c r="U94" i="10" s="1"/>
  <c r="X94" i="10" a="1"/>
  <c r="X94" i="10" s="1"/>
  <c r="Q99" i="9" a="1"/>
  <c r="Q99" i="9" s="1"/>
  <c r="H99" i="9" a="1"/>
  <c r="H99" i="9" s="1"/>
  <c r="P99" i="9" a="1"/>
  <c r="P99" i="9" s="1"/>
  <c r="G99" i="9" a="1"/>
  <c r="G99" i="9" s="1"/>
  <c r="S99" i="9" a="1"/>
  <c r="S99" i="9" s="1"/>
  <c r="N99" i="9" a="1"/>
  <c r="N99" i="9" s="1"/>
  <c r="R99" i="9" a="1"/>
  <c r="R99" i="9" s="1"/>
  <c r="K99" i="9" a="1"/>
  <c r="K99" i="9" s="1"/>
  <c r="J99" i="9" a="1"/>
  <c r="J99" i="9" s="1"/>
  <c r="V99" i="9" a="1"/>
  <c r="V99" i="9" s="1"/>
  <c r="O99" i="9" a="1"/>
  <c r="O99" i="9" s="1"/>
  <c r="U99" i="9" a="1"/>
  <c r="U99" i="9" s="1"/>
  <c r="F99" i="9" a="1"/>
  <c r="F99" i="9" s="1"/>
  <c r="I99" i="9" a="1"/>
  <c r="I99" i="9" s="1"/>
  <c r="T99" i="9" a="1"/>
  <c r="T99" i="9" s="1"/>
  <c r="L99" i="9" a="1"/>
  <c r="L99" i="9" s="1"/>
  <c r="M99" i="9" a="1"/>
  <c r="M99" i="9" s="1"/>
  <c r="V98" i="10" a="1"/>
  <c r="V98" i="10" s="1"/>
  <c r="M98" i="10" a="1"/>
  <c r="M98" i="10" s="1"/>
  <c r="L98" i="10" a="1"/>
  <c r="L98" i="10" s="1"/>
  <c r="P98" i="10" a="1"/>
  <c r="P98" i="10" s="1"/>
  <c r="Y98" i="10" a="1"/>
  <c r="Y98" i="10" s="1"/>
  <c r="T98" i="10" a="1"/>
  <c r="T98" i="10" s="1"/>
  <c r="X98" i="10" a="1"/>
  <c r="X98" i="10" s="1"/>
  <c r="O98" i="10" a="1"/>
  <c r="O98" i="10" s="1"/>
  <c r="K98" i="10" a="1"/>
  <c r="K98" i="10" s="1"/>
  <c r="J98" i="10" a="1"/>
  <c r="J98" i="10" s="1"/>
  <c r="S98" i="10" a="1"/>
  <c r="S98" i="10" s="1"/>
  <c r="W98" i="10" a="1"/>
  <c r="W98" i="10" s="1"/>
  <c r="U98" i="10" a="1"/>
  <c r="U98" i="10" s="1"/>
  <c r="N98" i="10" a="1"/>
  <c r="N98" i="10" s="1"/>
  <c r="Z98" i="10" a="1"/>
  <c r="Z98" i="10" s="1"/>
  <c r="R98" i="10" a="1"/>
  <c r="R98" i="10" s="1"/>
  <c r="Q98" i="10" a="1"/>
  <c r="Q98" i="10" s="1"/>
  <c r="C39" i="6" a="1"/>
  <c r="C39" i="6" s="1"/>
  <c r="R55" i="8" l="1" a="1"/>
  <c r="R55" i="8" s="1"/>
  <c r="Q55" i="8" a="1"/>
  <c r="Q55" i="8" s="1"/>
  <c r="O55" i="8" a="1"/>
  <c r="O55" i="8" s="1"/>
  <c r="M55" i="8" a="1"/>
  <c r="M55" i="8" s="1"/>
  <c r="P55" i="8" a="1"/>
  <c r="P55" i="8" s="1"/>
  <c r="S55" i="8" a="1"/>
  <c r="S55" i="8" s="1"/>
  <c r="W55" i="8" a="1"/>
  <c r="W55" i="8" s="1"/>
  <c r="K55" i="8" a="1"/>
  <c r="K55" i="8" s="1"/>
  <c r="V55" i="8" a="1"/>
  <c r="V55" i="8" s="1"/>
  <c r="N55" i="8" a="1"/>
  <c r="N55" i="8" s="1"/>
  <c r="AA55" i="8" a="1"/>
  <c r="AA55" i="8" s="1"/>
  <c r="L55" i="8" a="1"/>
  <c r="L55" i="8" s="1"/>
  <c r="X55" i="8" a="1"/>
  <c r="X55" i="8" s="1"/>
  <c r="Z55" i="8" a="1"/>
  <c r="Z55" i="8" s="1"/>
  <c r="Y55" i="8" a="1"/>
  <c r="Y55" i="8" s="1"/>
  <c r="T55" i="8" a="1"/>
  <c r="T55" i="8" s="1"/>
  <c r="U55" i="8" a="1"/>
  <c r="U55" i="8" s="1"/>
  <c r="T103" i="10" a="1"/>
  <c r="T103" i="10" s="1"/>
  <c r="L103" i="10" a="1"/>
  <c r="L103" i="10" s="1"/>
  <c r="M103" i="10" a="1"/>
  <c r="M103" i="10" s="1"/>
  <c r="O103" i="10" a="1"/>
  <c r="O103" i="10" s="1"/>
  <c r="W103" i="10" a="1"/>
  <c r="W103" i="10" s="1"/>
  <c r="V103" i="10" a="1"/>
  <c r="V103" i="10" s="1"/>
  <c r="N103" i="10" a="1"/>
  <c r="N103" i="10" s="1"/>
  <c r="Z103" i="10" a="1"/>
  <c r="Z103" i="10" s="1"/>
  <c r="K103" i="10" a="1"/>
  <c r="K103" i="10" s="1"/>
  <c r="R103" i="10" a="1"/>
  <c r="R103" i="10" s="1"/>
  <c r="P103" i="10" a="1"/>
  <c r="P103" i="10" s="1"/>
  <c r="J103" i="10" a="1"/>
  <c r="J103" i="10" s="1"/>
  <c r="Y103" i="10" a="1"/>
  <c r="Y103" i="10" s="1"/>
  <c r="S103" i="10" a="1"/>
  <c r="S103" i="10" s="1"/>
  <c r="U103" i="10" a="1"/>
  <c r="U103" i="10" s="1"/>
  <c r="X103" i="10" a="1"/>
  <c r="X103" i="10" s="1"/>
  <c r="Q103" i="10" a="1"/>
  <c r="Q103" i="10" s="1"/>
  <c r="T100" i="9" a="1"/>
  <c r="T100" i="9" s="1"/>
  <c r="K100" i="9" a="1"/>
  <c r="K100" i="9" s="1"/>
  <c r="F100" i="9" a="1"/>
  <c r="F100" i="9" s="1"/>
  <c r="S100" i="9" a="1"/>
  <c r="S100" i="9" s="1"/>
  <c r="N100" i="9" a="1"/>
  <c r="N100" i="9" s="1"/>
  <c r="Q100" i="9" a="1"/>
  <c r="Q100" i="9" s="1"/>
  <c r="H100" i="9" a="1"/>
  <c r="H100" i="9" s="1"/>
  <c r="L100" i="9" a="1"/>
  <c r="L100" i="9" s="1"/>
  <c r="R100" i="9" a="1"/>
  <c r="R100" i="9" s="1"/>
  <c r="I100" i="9" a="1"/>
  <c r="I100" i="9" s="1"/>
  <c r="P100" i="9" a="1"/>
  <c r="P100" i="9" s="1"/>
  <c r="J100" i="9" a="1"/>
  <c r="J100" i="9" s="1"/>
  <c r="M100" i="9" a="1"/>
  <c r="M100" i="9" s="1"/>
  <c r="V100" i="9" a="1"/>
  <c r="V100" i="9" s="1"/>
  <c r="O100" i="9" a="1"/>
  <c r="O100" i="9" s="1"/>
  <c r="U100" i="9" a="1"/>
  <c r="U100" i="9" s="1"/>
  <c r="G100" i="9" a="1"/>
  <c r="G100" i="9" s="1"/>
  <c r="T91" i="10" a="1"/>
  <c r="T91" i="10" s="1"/>
  <c r="U91" i="10" a="1"/>
  <c r="U91" i="10" s="1"/>
  <c r="R91" i="10" a="1"/>
  <c r="R91" i="10" s="1"/>
  <c r="Q91" i="10" a="1"/>
  <c r="Q91" i="10" s="1"/>
  <c r="J91" i="10" a="1"/>
  <c r="J91" i="10" s="1"/>
  <c r="X91" i="10" a="1"/>
  <c r="X91" i="10" s="1"/>
  <c r="W91" i="10" a="1"/>
  <c r="W91" i="10" s="1"/>
  <c r="N91" i="10" a="1"/>
  <c r="N91" i="10" s="1"/>
  <c r="S91" i="10" a="1"/>
  <c r="S91" i="10" s="1"/>
  <c r="Z91" i="10" a="1"/>
  <c r="Z91" i="10" s="1"/>
  <c r="O91" i="10" a="1"/>
  <c r="O91" i="10" s="1"/>
  <c r="L91" i="10" a="1"/>
  <c r="L91" i="10" s="1"/>
  <c r="K91" i="10" a="1"/>
  <c r="K91" i="10" s="1"/>
  <c r="V91" i="10" a="1"/>
  <c r="V91" i="10" s="1"/>
  <c r="M91" i="10" a="1"/>
  <c r="M91" i="10" s="1"/>
  <c r="Y91" i="10" a="1"/>
  <c r="Y91" i="10" s="1"/>
  <c r="P91" i="10" a="1"/>
  <c r="P91" i="10" s="1"/>
  <c r="T51" i="8" a="1"/>
  <c r="T51" i="8" s="1"/>
  <c r="O51" i="8" a="1"/>
  <c r="O51" i="8" s="1"/>
  <c r="Q51" i="8" a="1"/>
  <c r="Q51" i="8" s="1"/>
  <c r="AA51" i="8" a="1"/>
  <c r="AA51" i="8" s="1"/>
  <c r="Z51" i="8" a="1"/>
  <c r="Z51" i="8" s="1"/>
  <c r="S51" i="8" a="1"/>
  <c r="S51" i="8" s="1"/>
  <c r="L51" i="8" a="1"/>
  <c r="L51" i="8" s="1"/>
  <c r="P51" i="8" a="1"/>
  <c r="P51" i="8" s="1"/>
  <c r="U51" i="8" a="1"/>
  <c r="U51" i="8" s="1"/>
  <c r="Y51" i="8" a="1"/>
  <c r="Y51" i="8" s="1"/>
  <c r="W51" i="8" a="1"/>
  <c r="W51" i="8" s="1"/>
  <c r="N51" i="8" a="1"/>
  <c r="N51" i="8" s="1"/>
  <c r="M51" i="8" a="1"/>
  <c r="M51" i="8" s="1"/>
  <c r="K51" i="8" a="1"/>
  <c r="K51" i="8" s="1"/>
  <c r="V51" i="8" a="1"/>
  <c r="V51" i="8" s="1"/>
  <c r="R51" i="8" a="1"/>
  <c r="R51" i="8" s="1"/>
  <c r="X51" i="8" a="1"/>
  <c r="X51" i="8" s="1"/>
  <c r="X107" i="10" a="1"/>
  <c r="X107" i="10" s="1"/>
  <c r="U107" i="10" a="1"/>
  <c r="U107" i="10" s="1"/>
  <c r="Y107" i="10" a="1"/>
  <c r="Y107" i="10" s="1"/>
  <c r="M107" i="10" a="1"/>
  <c r="M107" i="10" s="1"/>
  <c r="P107" i="10" a="1"/>
  <c r="P107" i="10" s="1"/>
  <c r="N107" i="10" a="1"/>
  <c r="N107" i="10" s="1"/>
  <c r="L107" i="10" a="1"/>
  <c r="L107" i="10" s="1"/>
  <c r="R107" i="10" a="1"/>
  <c r="R107" i="10" s="1"/>
  <c r="W107" i="10" a="1"/>
  <c r="W107" i="10" s="1"/>
  <c r="V107" i="10" a="1"/>
  <c r="V107" i="10" s="1"/>
  <c r="S107" i="10" a="1"/>
  <c r="S107" i="10" s="1"/>
  <c r="J107" i="10" a="1"/>
  <c r="J107" i="10" s="1"/>
  <c r="O107" i="10" a="1"/>
  <c r="O107" i="10" s="1"/>
  <c r="Z107" i="10" a="1"/>
  <c r="Z107" i="10" s="1"/>
  <c r="Q107" i="10" a="1"/>
  <c r="Q107" i="10" s="1"/>
  <c r="K107" i="10" a="1"/>
  <c r="K107" i="10" s="1"/>
  <c r="T107" i="10" a="1"/>
  <c r="T107" i="10" s="1"/>
  <c r="AA59" i="8" a="1"/>
  <c r="AA59" i="8" s="1"/>
  <c r="M59" i="8" a="1"/>
  <c r="M59" i="8" s="1"/>
  <c r="V59" i="8" a="1"/>
  <c r="V59" i="8" s="1"/>
  <c r="K59" i="8" a="1"/>
  <c r="K59" i="8" s="1"/>
  <c r="L59" i="8" a="1"/>
  <c r="L59" i="8" s="1"/>
  <c r="Y59" i="8" a="1"/>
  <c r="Y59" i="8" s="1"/>
  <c r="U59" i="8" a="1"/>
  <c r="U59" i="8" s="1"/>
  <c r="O59" i="8" a="1"/>
  <c r="O59" i="8" s="1"/>
  <c r="X59" i="8" a="1"/>
  <c r="X59" i="8" s="1"/>
  <c r="P59" i="8" a="1"/>
  <c r="P59" i="8" s="1"/>
  <c r="S59" i="8" a="1"/>
  <c r="S59" i="8" s="1"/>
  <c r="Z59" i="8" a="1"/>
  <c r="Z59" i="8" s="1"/>
  <c r="T59" i="8" a="1"/>
  <c r="T59" i="8" s="1"/>
  <c r="Q59" i="8" a="1"/>
  <c r="Q59" i="8" s="1"/>
  <c r="W59" i="8" a="1"/>
  <c r="W59" i="8" s="1"/>
  <c r="N59" i="8" a="1"/>
  <c r="N59" i="8" s="1"/>
  <c r="R59" i="8" a="1"/>
  <c r="R59" i="8" s="1"/>
  <c r="Z111" i="10" a="1"/>
  <c r="Z111" i="10" s="1"/>
  <c r="S111" i="10" a="1"/>
  <c r="S111" i="10" s="1"/>
  <c r="T111" i="10" a="1"/>
  <c r="T111" i="10" s="1"/>
  <c r="O111" i="10" a="1"/>
  <c r="O111" i="10" s="1"/>
  <c r="J111" i="10" a="1"/>
  <c r="J111" i="10" s="1"/>
  <c r="X111" i="10" a="1"/>
  <c r="X111" i="10" s="1"/>
  <c r="P111" i="10" a="1"/>
  <c r="P111" i="10" s="1"/>
  <c r="R111" i="10" a="1"/>
  <c r="R111" i="10" s="1"/>
  <c r="N111" i="10" a="1"/>
  <c r="N111" i="10" s="1"/>
  <c r="V111" i="10" a="1"/>
  <c r="V111" i="10" s="1"/>
  <c r="Y111" i="10" a="1"/>
  <c r="Y111" i="10" s="1"/>
  <c r="W111" i="10" a="1"/>
  <c r="W111" i="10" s="1"/>
  <c r="U111" i="10" a="1"/>
  <c r="U111" i="10" s="1"/>
  <c r="K111" i="10" a="1"/>
  <c r="K111" i="10" s="1"/>
  <c r="Q111" i="10" a="1"/>
  <c r="Q111" i="10" s="1"/>
  <c r="L111" i="10" a="1"/>
  <c r="L111" i="10" s="1"/>
  <c r="M111" i="10" a="1"/>
  <c r="M111" i="10" s="1"/>
  <c r="V67" i="8" a="1"/>
  <c r="V67" i="8" s="1"/>
  <c r="Q67" i="8" a="1"/>
  <c r="Q67" i="8" s="1"/>
  <c r="L67" i="8" a="1"/>
  <c r="L67" i="8" s="1"/>
  <c r="Y67" i="8" a="1"/>
  <c r="Y67" i="8" s="1"/>
  <c r="X67" i="8" a="1"/>
  <c r="X67" i="8" s="1"/>
  <c r="P67" i="8" a="1"/>
  <c r="P67" i="8" s="1"/>
  <c r="K67" i="8" a="1"/>
  <c r="K67" i="8" s="1"/>
  <c r="S67" i="8" a="1"/>
  <c r="S67" i="8" s="1"/>
  <c r="N67" i="8" a="1"/>
  <c r="N67" i="8" s="1"/>
  <c r="O67" i="8" a="1"/>
  <c r="O67" i="8" s="1"/>
  <c r="W67" i="8" a="1"/>
  <c r="W67" i="8" s="1"/>
  <c r="AA67" i="8" a="1"/>
  <c r="AA67" i="8" s="1"/>
  <c r="U67" i="8" a="1"/>
  <c r="U67" i="8" s="1"/>
  <c r="T67" i="8" a="1"/>
  <c r="T67" i="8" s="1"/>
  <c r="M67" i="8" a="1"/>
  <c r="M67" i="8" s="1"/>
  <c r="Z67" i="8" a="1"/>
  <c r="Z67" i="8" s="1"/>
  <c r="R67" i="8" a="1"/>
  <c r="R67" i="8" s="1"/>
  <c r="R87" i="10" a="1"/>
  <c r="R87" i="10" s="1"/>
  <c r="Z87" i="10" a="1"/>
  <c r="Z87" i="10" s="1"/>
  <c r="J87" i="10" a="1"/>
  <c r="J87" i="10" s="1"/>
  <c r="X87" i="10" a="1"/>
  <c r="X87" i="10" s="1"/>
  <c r="O87" i="10" a="1"/>
  <c r="O87" i="10" s="1"/>
  <c r="Y87" i="10" a="1"/>
  <c r="Y87" i="10" s="1"/>
  <c r="N87" i="10" a="1"/>
  <c r="N87" i="10" s="1"/>
  <c r="U87" i="10" a="1"/>
  <c r="U87" i="10" s="1"/>
  <c r="P87" i="10" a="1"/>
  <c r="P87" i="10" s="1"/>
  <c r="Q87" i="10" a="1"/>
  <c r="Q87" i="10" s="1"/>
  <c r="L87" i="10" a="1"/>
  <c r="L87" i="10" s="1"/>
  <c r="M87" i="10" a="1"/>
  <c r="M87" i="10" s="1"/>
  <c r="V87" i="10" a="1"/>
  <c r="V87" i="10" s="1"/>
  <c r="S87" i="10" a="1"/>
  <c r="S87" i="10" s="1"/>
  <c r="T87" i="10" a="1"/>
  <c r="T87" i="10" s="1"/>
  <c r="K87" i="10" a="1"/>
  <c r="K87" i="10" s="1"/>
  <c r="W87" i="10" a="1"/>
  <c r="W87" i="10" s="1"/>
  <c r="N69" i="10" a="1"/>
  <c r="N69" i="10" s="1"/>
  <c r="I69" i="10" a="1"/>
  <c r="I69" i="10" s="1"/>
  <c r="L69" i="10" a="1"/>
  <c r="L69" i="10" s="1"/>
  <c r="H69" i="10" a="1"/>
  <c r="H69" i="10" s="1"/>
  <c r="S69" i="10" a="1"/>
  <c r="S69" i="10" s="1"/>
  <c r="G69" i="10" a="1"/>
  <c r="G69" i="10" s="1"/>
  <c r="R69" i="10" a="1"/>
  <c r="R69" i="10" s="1"/>
  <c r="M69" i="10" a="1"/>
  <c r="M69" i="10" s="1"/>
  <c r="P69" i="10" a="1"/>
  <c r="P69" i="10" s="1"/>
  <c r="V69" i="10" a="1"/>
  <c r="V69" i="10" s="1"/>
  <c r="Q69" i="10" a="1"/>
  <c r="Q69" i="10" s="1"/>
  <c r="W69" i="10" a="1"/>
  <c r="W69" i="10" s="1"/>
  <c r="T69" i="10" a="1"/>
  <c r="T69" i="10" s="1"/>
  <c r="K69" i="10" a="1"/>
  <c r="K69" i="10" s="1"/>
  <c r="U69" i="10" a="1"/>
  <c r="U69" i="10" s="1"/>
  <c r="O69" i="10" a="1"/>
  <c r="O69" i="10" s="1"/>
  <c r="J69" i="10" a="1"/>
  <c r="J69" i="10" s="1"/>
  <c r="N63" i="8" a="1"/>
  <c r="N63" i="8" s="1"/>
  <c r="O63" i="8" a="1"/>
  <c r="O63" i="8" s="1"/>
  <c r="W63" i="8" a="1"/>
  <c r="W63" i="8" s="1"/>
  <c r="K63" i="8" a="1"/>
  <c r="K63" i="8" s="1"/>
  <c r="Z63" i="8" a="1"/>
  <c r="Z63" i="8" s="1"/>
  <c r="X63" i="8" a="1"/>
  <c r="X63" i="8" s="1"/>
  <c r="S63" i="8" a="1"/>
  <c r="S63" i="8" s="1"/>
  <c r="AA63" i="8" a="1"/>
  <c r="AA63" i="8" s="1"/>
  <c r="Y63" i="8" a="1"/>
  <c r="Y63" i="8" s="1"/>
  <c r="T63" i="8" a="1"/>
  <c r="T63" i="8" s="1"/>
  <c r="U63" i="8" a="1"/>
  <c r="U63" i="8" s="1"/>
  <c r="M63" i="8" a="1"/>
  <c r="M63" i="8" s="1"/>
  <c r="Q63" i="8" a="1"/>
  <c r="Q63" i="8" s="1"/>
  <c r="V63" i="8" a="1"/>
  <c r="V63" i="8" s="1"/>
  <c r="L63" i="8" a="1"/>
  <c r="L63" i="8" s="1"/>
  <c r="P63" i="8" a="1"/>
  <c r="P63" i="8" s="1"/>
  <c r="R63" i="8" a="1"/>
  <c r="R63" i="8" s="1"/>
  <c r="W95" i="10" a="1"/>
  <c r="W95" i="10" s="1"/>
  <c r="U95" i="10" a="1"/>
  <c r="U95" i="10" s="1"/>
  <c r="R95" i="10" a="1"/>
  <c r="R95" i="10" s="1"/>
  <c r="Q95" i="10" a="1"/>
  <c r="Q95" i="10" s="1"/>
  <c r="L95" i="10" a="1"/>
  <c r="L95" i="10" s="1"/>
  <c r="K95" i="10" a="1"/>
  <c r="K95" i="10" s="1"/>
  <c r="V95" i="10" a="1"/>
  <c r="V95" i="10" s="1"/>
  <c r="M95" i="10" a="1"/>
  <c r="M95" i="10" s="1"/>
  <c r="Z95" i="10" a="1"/>
  <c r="Z95" i="10" s="1"/>
  <c r="S95" i="10" a="1"/>
  <c r="S95" i="10" s="1"/>
  <c r="J95" i="10" a="1"/>
  <c r="J95" i="10" s="1"/>
  <c r="O95" i="10" a="1"/>
  <c r="O95" i="10" s="1"/>
  <c r="X95" i="10" a="1"/>
  <c r="X95" i="10" s="1"/>
  <c r="T95" i="10" a="1"/>
  <c r="T95" i="10" s="1"/>
  <c r="P95" i="10" a="1"/>
  <c r="P95" i="10" s="1"/>
  <c r="N95" i="10" a="1"/>
  <c r="N95" i="10" s="1"/>
  <c r="Y95" i="10" a="1"/>
  <c r="Y95" i="10" s="1"/>
  <c r="X39" i="8" a="1"/>
  <c r="X39" i="8" s="1"/>
  <c r="R39" i="8" a="1"/>
  <c r="R39" i="8" s="1"/>
  <c r="L39" i="8" a="1"/>
  <c r="L39" i="8" s="1"/>
  <c r="V39" i="8" a="1"/>
  <c r="V39" i="8" s="1"/>
  <c r="K39" i="8" a="1"/>
  <c r="K39" i="8" s="1"/>
  <c r="Q39" i="8" a="1"/>
  <c r="Q39" i="8" s="1"/>
  <c r="O39" i="8" a="1"/>
  <c r="O39" i="8" s="1"/>
  <c r="Y39" i="8" a="1"/>
  <c r="Y39" i="8" s="1"/>
  <c r="AA39" i="8" a="1"/>
  <c r="AA39" i="8" s="1"/>
  <c r="S39" i="8" a="1"/>
  <c r="S39" i="8" s="1"/>
  <c r="W39" i="8" a="1"/>
  <c r="W39" i="8" s="1"/>
  <c r="T39" i="8" a="1"/>
  <c r="T39" i="8" s="1"/>
  <c r="M39" i="8" a="1"/>
  <c r="M39" i="8" s="1"/>
  <c r="N39" i="8" a="1"/>
  <c r="N39" i="8" s="1"/>
  <c r="Z39" i="8" a="1"/>
  <c r="Z39" i="8" s="1"/>
  <c r="U39" i="8" a="1"/>
  <c r="U39" i="8" s="1"/>
  <c r="P39" i="8" a="1"/>
  <c r="P39" i="8" s="1"/>
  <c r="P99" i="10" a="1"/>
  <c r="P99" i="10" s="1"/>
  <c r="L99" i="10" a="1"/>
  <c r="L99" i="10" s="1"/>
  <c r="Y99" i="10" a="1"/>
  <c r="Y99" i="10" s="1"/>
  <c r="X99" i="10" a="1"/>
  <c r="X99" i="10" s="1"/>
  <c r="N99" i="10" a="1"/>
  <c r="N99" i="10" s="1"/>
  <c r="U99" i="10" a="1"/>
  <c r="U99" i="10" s="1"/>
  <c r="J99" i="10" a="1"/>
  <c r="J99" i="10" s="1"/>
  <c r="V99" i="10" a="1"/>
  <c r="V99" i="10" s="1"/>
  <c r="M99" i="10" a="1"/>
  <c r="M99" i="10" s="1"/>
  <c r="O99" i="10" a="1"/>
  <c r="O99" i="10" s="1"/>
  <c r="K99" i="10" a="1"/>
  <c r="K99" i="10" s="1"/>
  <c r="T99" i="10" a="1"/>
  <c r="T99" i="10" s="1"/>
  <c r="Q99" i="10" a="1"/>
  <c r="Q99" i="10" s="1"/>
  <c r="Z99" i="10" a="1"/>
  <c r="Z99" i="10" s="1"/>
  <c r="R99" i="10" a="1"/>
  <c r="R99" i="10" s="1"/>
  <c r="W99" i="10" a="1"/>
  <c r="W99" i="10" s="1"/>
  <c r="S99" i="10" a="1"/>
  <c r="S99" i="10" s="1"/>
  <c r="Z47" i="8" a="1"/>
  <c r="Z47" i="8" s="1"/>
  <c r="O47" i="8" a="1"/>
  <c r="O47" i="8" s="1"/>
  <c r="N47" i="8" a="1"/>
  <c r="N47" i="8" s="1"/>
  <c r="U47" i="8" a="1"/>
  <c r="U47" i="8" s="1"/>
  <c r="X47" i="8" a="1"/>
  <c r="X47" i="8" s="1"/>
  <c r="AA47" i="8" a="1"/>
  <c r="AA47" i="8" s="1"/>
  <c r="P47" i="8" a="1"/>
  <c r="P47" i="8" s="1"/>
  <c r="K47" i="8" a="1"/>
  <c r="K47" i="8" s="1"/>
  <c r="V47" i="8" a="1"/>
  <c r="V47" i="8" s="1"/>
  <c r="Y47" i="8" a="1"/>
  <c r="Y47" i="8" s="1"/>
  <c r="M47" i="8" a="1"/>
  <c r="M47" i="8" s="1"/>
  <c r="W47" i="8" a="1"/>
  <c r="W47" i="8" s="1"/>
  <c r="T47" i="8" a="1"/>
  <c r="T47" i="8" s="1"/>
  <c r="L47" i="8" a="1"/>
  <c r="L47" i="8" s="1"/>
  <c r="Q47" i="8" a="1"/>
  <c r="Q47" i="8" s="1"/>
  <c r="S47" i="8" a="1"/>
  <c r="S47" i="8" s="1"/>
  <c r="R47" i="8" a="1"/>
  <c r="R47" i="8" s="1"/>
  <c r="D39" i="6" a="1"/>
  <c r="D39" i="6" s="1"/>
  <c r="J60" i="8"/>
  <c r="J64" i="8"/>
  <c r="J68" i="8"/>
  <c r="J56" i="8"/>
  <c r="J44" i="8"/>
  <c r="J48" i="8"/>
  <c r="J52" i="8"/>
  <c r="I112" i="10" a="1"/>
  <c r="I112" i="10" s="1"/>
  <c r="J40" i="8"/>
  <c r="I100" i="10" a="1"/>
  <c r="I100" i="10" s="1"/>
  <c r="I88" i="10" a="1"/>
  <c r="I88" i="10" s="1"/>
  <c r="I104" i="10" a="1"/>
  <c r="I104" i="10" s="1"/>
  <c r="F70" i="10"/>
  <c r="I108" i="10" a="1"/>
  <c r="I108" i="10" s="1"/>
  <c r="I116" i="10" a="1"/>
  <c r="I116" i="10" s="1"/>
  <c r="I92" i="10" a="1"/>
  <c r="I92" i="10" s="1"/>
  <c r="C101" i="9" a="1"/>
  <c r="C101" i="9" s="1"/>
  <c r="I96" i="10" a="1"/>
  <c r="I96" i="10" s="1"/>
  <c r="O115" i="10" a="1"/>
  <c r="O115" i="10" s="1"/>
  <c r="N115" i="10" a="1"/>
  <c r="N115" i="10" s="1"/>
  <c r="W115" i="10" a="1"/>
  <c r="W115" i="10" s="1"/>
  <c r="V115" i="10" a="1"/>
  <c r="V115" i="10" s="1"/>
  <c r="Y115" i="10" a="1"/>
  <c r="Y115" i="10" s="1"/>
  <c r="Q115" i="10" a="1"/>
  <c r="Q115" i="10" s="1"/>
  <c r="L115" i="10" a="1"/>
  <c r="L115" i="10" s="1"/>
  <c r="R115" i="10" a="1"/>
  <c r="R115" i="10" s="1"/>
  <c r="Z115" i="10" a="1"/>
  <c r="Z115" i="10" s="1"/>
  <c r="J115" i="10" a="1"/>
  <c r="J115" i="10" s="1"/>
  <c r="T115" i="10" a="1"/>
  <c r="T115" i="10" s="1"/>
  <c r="U115" i="10" a="1"/>
  <c r="U115" i="10" s="1"/>
  <c r="K115" i="10" a="1"/>
  <c r="K115" i="10" s="1"/>
  <c r="M115" i="10" a="1"/>
  <c r="M115" i="10" s="1"/>
  <c r="X115" i="10" a="1"/>
  <c r="X115" i="10" s="1"/>
  <c r="P115" i="10" a="1"/>
  <c r="P115" i="10" s="1"/>
  <c r="S115" i="10" a="1"/>
  <c r="S115" i="10" s="1"/>
  <c r="T43" i="8" a="1"/>
  <c r="T43" i="8" s="1"/>
  <c r="N43" i="8" a="1"/>
  <c r="N43" i="8" s="1"/>
  <c r="V43" i="8" a="1"/>
  <c r="V43" i="8" s="1"/>
  <c r="X43" i="8" a="1"/>
  <c r="X43" i="8" s="1"/>
  <c r="S43" i="8" a="1"/>
  <c r="S43" i="8" s="1"/>
  <c r="K43" i="8" a="1"/>
  <c r="K43" i="8" s="1"/>
  <c r="O43" i="8" a="1"/>
  <c r="O43" i="8" s="1"/>
  <c r="Z43" i="8" a="1"/>
  <c r="Z43" i="8" s="1"/>
  <c r="AA43" i="8" a="1"/>
  <c r="AA43" i="8" s="1"/>
  <c r="Y43" i="8" a="1"/>
  <c r="Y43" i="8" s="1"/>
  <c r="L43" i="8" a="1"/>
  <c r="L43" i="8" s="1"/>
  <c r="U43" i="8" a="1"/>
  <c r="U43" i="8" s="1"/>
  <c r="R43" i="8" a="1"/>
  <c r="R43" i="8" s="1"/>
  <c r="Q43" i="8" a="1"/>
  <c r="Q43" i="8" s="1"/>
  <c r="M43" i="8" a="1"/>
  <c r="M43" i="8" s="1"/>
  <c r="P43" i="8" a="1"/>
  <c r="P43" i="8" s="1"/>
  <c r="W43" i="8" a="1"/>
  <c r="W43" i="8" s="1"/>
  <c r="X116" i="10" l="1" a="1"/>
  <c r="X116" i="10" s="1"/>
  <c r="J116" i="10" a="1"/>
  <c r="J116" i="10" s="1"/>
  <c r="N116" i="10" a="1"/>
  <c r="N116" i="10" s="1"/>
  <c r="O116" i="10" a="1"/>
  <c r="O116" i="10" s="1"/>
  <c r="R116" i="10" a="1"/>
  <c r="R116" i="10" s="1"/>
  <c r="T116" i="10" a="1"/>
  <c r="T116" i="10" s="1"/>
  <c r="W116" i="10" a="1"/>
  <c r="W116" i="10" s="1"/>
  <c r="S116" i="10" a="1"/>
  <c r="S116" i="10" s="1"/>
  <c r="Y116" i="10" a="1"/>
  <c r="Y116" i="10" s="1"/>
  <c r="P116" i="10" a="1"/>
  <c r="P116" i="10" s="1"/>
  <c r="U116" i="10" a="1"/>
  <c r="U116" i="10" s="1"/>
  <c r="V116" i="10" a="1"/>
  <c r="V116" i="10" s="1"/>
  <c r="Q116" i="10" a="1"/>
  <c r="Q116" i="10" s="1"/>
  <c r="M116" i="10" a="1"/>
  <c r="M116" i="10" s="1"/>
  <c r="Z116" i="10" a="1"/>
  <c r="Z116" i="10" s="1"/>
  <c r="L116" i="10" a="1"/>
  <c r="L116" i="10" s="1"/>
  <c r="K116" i="10" a="1"/>
  <c r="K116" i="10" s="1"/>
  <c r="Z52" i="8" a="1"/>
  <c r="Z52" i="8" s="1"/>
  <c r="K52" i="8" a="1"/>
  <c r="K52" i="8" s="1"/>
  <c r="M52" i="8" a="1"/>
  <c r="M52" i="8" s="1"/>
  <c r="L52" i="8" a="1"/>
  <c r="L52" i="8" s="1"/>
  <c r="U52" i="8" a="1"/>
  <c r="U52" i="8" s="1"/>
  <c r="T52" i="8" a="1"/>
  <c r="T52" i="8" s="1"/>
  <c r="N52" i="8" a="1"/>
  <c r="N52" i="8" s="1"/>
  <c r="P52" i="8" a="1"/>
  <c r="P52" i="8" s="1"/>
  <c r="AA52" i="8" a="1"/>
  <c r="AA52" i="8" s="1"/>
  <c r="W52" i="8" a="1"/>
  <c r="W52" i="8" s="1"/>
  <c r="R52" i="8" a="1"/>
  <c r="R52" i="8" s="1"/>
  <c r="V52" i="8" a="1"/>
  <c r="V52" i="8" s="1"/>
  <c r="Y52" i="8" a="1"/>
  <c r="Y52" i="8" s="1"/>
  <c r="Q52" i="8" a="1"/>
  <c r="Q52" i="8" s="1"/>
  <c r="S52" i="8" a="1"/>
  <c r="S52" i="8" s="1"/>
  <c r="X52" i="8" a="1"/>
  <c r="X52" i="8" s="1"/>
  <c r="O52" i="8" a="1"/>
  <c r="O52" i="8" s="1"/>
  <c r="M92" i="10" a="1"/>
  <c r="M92" i="10" s="1"/>
  <c r="T92" i="10" a="1"/>
  <c r="T92" i="10" s="1"/>
  <c r="V92" i="10" a="1"/>
  <c r="V92" i="10" s="1"/>
  <c r="J92" i="10" a="1"/>
  <c r="J92" i="10" s="1"/>
  <c r="S92" i="10" a="1"/>
  <c r="S92" i="10" s="1"/>
  <c r="R92" i="10" a="1"/>
  <c r="R92" i="10" s="1"/>
  <c r="K92" i="10" a="1"/>
  <c r="K92" i="10" s="1"/>
  <c r="Y92" i="10" a="1"/>
  <c r="Y92" i="10" s="1"/>
  <c r="W92" i="10" a="1"/>
  <c r="W92" i="10" s="1"/>
  <c r="N92" i="10" a="1"/>
  <c r="N92" i="10" s="1"/>
  <c r="Z92" i="10" a="1"/>
  <c r="Z92" i="10" s="1"/>
  <c r="O92" i="10" a="1"/>
  <c r="O92" i="10" s="1"/>
  <c r="U92" i="10" a="1"/>
  <c r="U92" i="10" s="1"/>
  <c r="X92" i="10" a="1"/>
  <c r="X92" i="10" s="1"/>
  <c r="L92" i="10" a="1"/>
  <c r="L92" i="10" s="1"/>
  <c r="P92" i="10" a="1"/>
  <c r="P92" i="10" s="1"/>
  <c r="Q92" i="10" a="1"/>
  <c r="Q92" i="10" s="1"/>
  <c r="V108" i="10" a="1"/>
  <c r="V108" i="10" s="1"/>
  <c r="M108" i="10" a="1"/>
  <c r="M108" i="10" s="1"/>
  <c r="W108" i="10" a="1"/>
  <c r="W108" i="10" s="1"/>
  <c r="X108" i="10" a="1"/>
  <c r="X108" i="10" s="1"/>
  <c r="Q108" i="10" a="1"/>
  <c r="Q108" i="10" s="1"/>
  <c r="Z108" i="10" a="1"/>
  <c r="Z108" i="10" s="1"/>
  <c r="K108" i="10" a="1"/>
  <c r="K108" i="10" s="1"/>
  <c r="U108" i="10" a="1"/>
  <c r="U108" i="10" s="1"/>
  <c r="P108" i="10" a="1"/>
  <c r="P108" i="10" s="1"/>
  <c r="N108" i="10" a="1"/>
  <c r="N108" i="10" s="1"/>
  <c r="L108" i="10" a="1"/>
  <c r="L108" i="10" s="1"/>
  <c r="T108" i="10" a="1"/>
  <c r="T108" i="10" s="1"/>
  <c r="O108" i="10" a="1"/>
  <c r="O108" i="10" s="1"/>
  <c r="Y108" i="10" a="1"/>
  <c r="Y108" i="10" s="1"/>
  <c r="J108" i="10" a="1"/>
  <c r="J108" i="10" s="1"/>
  <c r="S108" i="10" a="1"/>
  <c r="S108" i="10" s="1"/>
  <c r="R108" i="10" a="1"/>
  <c r="R108" i="10" s="1"/>
  <c r="X104" i="10" a="1"/>
  <c r="X104" i="10" s="1"/>
  <c r="P104" i="10" a="1"/>
  <c r="P104" i="10" s="1"/>
  <c r="N104" i="10" a="1"/>
  <c r="N104" i="10" s="1"/>
  <c r="J104" i="10" a="1"/>
  <c r="J104" i="10" s="1"/>
  <c r="Q104" i="10" a="1"/>
  <c r="Q104" i="10" s="1"/>
  <c r="Y104" i="10" a="1"/>
  <c r="Y104" i="10" s="1"/>
  <c r="V104" i="10" a="1"/>
  <c r="V104" i="10" s="1"/>
  <c r="Z104" i="10" a="1"/>
  <c r="Z104" i="10" s="1"/>
  <c r="L104" i="10" a="1"/>
  <c r="L104" i="10" s="1"/>
  <c r="S104" i="10" a="1"/>
  <c r="S104" i="10" s="1"/>
  <c r="U104" i="10" a="1"/>
  <c r="U104" i="10" s="1"/>
  <c r="W104" i="10" a="1"/>
  <c r="W104" i="10" s="1"/>
  <c r="M104" i="10" a="1"/>
  <c r="M104" i="10" s="1"/>
  <c r="O104" i="10" a="1"/>
  <c r="O104" i="10" s="1"/>
  <c r="R104" i="10" a="1"/>
  <c r="R104" i="10" s="1"/>
  <c r="T104" i="10" a="1"/>
  <c r="T104" i="10" s="1"/>
  <c r="K104" i="10" a="1"/>
  <c r="K104" i="10" s="1"/>
  <c r="P56" i="8" a="1"/>
  <c r="P56" i="8" s="1"/>
  <c r="Q56" i="8" a="1"/>
  <c r="Q56" i="8" s="1"/>
  <c r="M56" i="8" a="1"/>
  <c r="M56" i="8" s="1"/>
  <c r="Y56" i="8" a="1"/>
  <c r="Y56" i="8" s="1"/>
  <c r="X56" i="8" a="1"/>
  <c r="X56" i="8" s="1"/>
  <c r="U56" i="8" a="1"/>
  <c r="U56" i="8" s="1"/>
  <c r="R56" i="8" a="1"/>
  <c r="R56" i="8" s="1"/>
  <c r="V56" i="8" a="1"/>
  <c r="V56" i="8" s="1"/>
  <c r="L56" i="8" a="1"/>
  <c r="L56" i="8" s="1"/>
  <c r="T56" i="8" a="1"/>
  <c r="T56" i="8" s="1"/>
  <c r="O56" i="8" a="1"/>
  <c r="O56" i="8" s="1"/>
  <c r="AA56" i="8" a="1"/>
  <c r="AA56" i="8" s="1"/>
  <c r="S56" i="8" a="1"/>
  <c r="S56" i="8" s="1"/>
  <c r="K56" i="8" a="1"/>
  <c r="K56" i="8" s="1"/>
  <c r="Z56" i="8" a="1"/>
  <c r="Z56" i="8" s="1"/>
  <c r="W56" i="8" a="1"/>
  <c r="W56" i="8" s="1"/>
  <c r="N56" i="8" a="1"/>
  <c r="N56" i="8" s="1"/>
  <c r="Z112" i="10" a="1"/>
  <c r="Z112" i="10" s="1"/>
  <c r="R112" i="10" a="1"/>
  <c r="R112" i="10" s="1"/>
  <c r="O112" i="10" a="1"/>
  <c r="O112" i="10" s="1"/>
  <c r="J112" i="10" a="1"/>
  <c r="J112" i="10" s="1"/>
  <c r="P112" i="10" a="1"/>
  <c r="P112" i="10" s="1"/>
  <c r="Y112" i="10" a="1"/>
  <c r="Y112" i="10" s="1"/>
  <c r="M112" i="10" a="1"/>
  <c r="M112" i="10" s="1"/>
  <c r="Q112" i="10" a="1"/>
  <c r="Q112" i="10" s="1"/>
  <c r="K112" i="10" a="1"/>
  <c r="K112" i="10" s="1"/>
  <c r="W112" i="10" a="1"/>
  <c r="W112" i="10" s="1"/>
  <c r="N112" i="10" a="1"/>
  <c r="N112" i="10" s="1"/>
  <c r="T112" i="10" a="1"/>
  <c r="T112" i="10" s="1"/>
  <c r="U112" i="10" a="1"/>
  <c r="U112" i="10" s="1"/>
  <c r="V112" i="10" a="1"/>
  <c r="V112" i="10" s="1"/>
  <c r="L112" i="10" a="1"/>
  <c r="L112" i="10" s="1"/>
  <c r="X112" i="10" a="1"/>
  <c r="X112" i="10" s="1"/>
  <c r="S112" i="10" a="1"/>
  <c r="S112" i="10" s="1"/>
  <c r="Z48" i="8" a="1"/>
  <c r="Z48" i="8" s="1"/>
  <c r="Y48" i="8" a="1"/>
  <c r="Y48" i="8" s="1"/>
  <c r="R48" i="8" a="1"/>
  <c r="R48" i="8" s="1"/>
  <c r="P48" i="8" a="1"/>
  <c r="P48" i="8" s="1"/>
  <c r="X48" i="8" a="1"/>
  <c r="X48" i="8" s="1"/>
  <c r="V48" i="8" a="1"/>
  <c r="V48" i="8" s="1"/>
  <c r="AA48" i="8" a="1"/>
  <c r="AA48" i="8" s="1"/>
  <c r="N48" i="8" a="1"/>
  <c r="N48" i="8" s="1"/>
  <c r="W48" i="8" a="1"/>
  <c r="W48" i="8" s="1"/>
  <c r="Q48" i="8" a="1"/>
  <c r="Q48" i="8" s="1"/>
  <c r="S48" i="8" a="1"/>
  <c r="S48" i="8" s="1"/>
  <c r="M48" i="8" a="1"/>
  <c r="M48" i="8" s="1"/>
  <c r="O48" i="8" a="1"/>
  <c r="O48" i="8" s="1"/>
  <c r="L48" i="8" a="1"/>
  <c r="L48" i="8" s="1"/>
  <c r="K48" i="8" a="1"/>
  <c r="K48" i="8" s="1"/>
  <c r="T48" i="8" a="1"/>
  <c r="T48" i="8" s="1"/>
  <c r="U48" i="8" a="1"/>
  <c r="U48" i="8" s="1"/>
  <c r="P70" i="10" a="1"/>
  <c r="P70" i="10" s="1"/>
  <c r="N70" i="10" a="1"/>
  <c r="N70" i="10" s="1"/>
  <c r="V70" i="10" a="1"/>
  <c r="V70" i="10" s="1"/>
  <c r="H70" i="10" a="1"/>
  <c r="H70" i="10" s="1"/>
  <c r="U70" i="10" a="1"/>
  <c r="U70" i="10" s="1"/>
  <c r="O70" i="10" a="1"/>
  <c r="O70" i="10" s="1"/>
  <c r="G70" i="10" a="1"/>
  <c r="G70" i="10" s="1"/>
  <c r="K70" i="10" a="1"/>
  <c r="K70" i="10" s="1"/>
  <c r="J70" i="10" a="1"/>
  <c r="J70" i="10" s="1"/>
  <c r="S70" i="10" a="1"/>
  <c r="S70" i="10" s="1"/>
  <c r="M70" i="10" a="1"/>
  <c r="M70" i="10" s="1"/>
  <c r="W70" i="10" a="1"/>
  <c r="W70" i="10" s="1"/>
  <c r="T70" i="10" a="1"/>
  <c r="T70" i="10" s="1"/>
  <c r="I70" i="10" a="1"/>
  <c r="I70" i="10" s="1"/>
  <c r="R70" i="10" a="1"/>
  <c r="R70" i="10" s="1"/>
  <c r="Q70" i="10" a="1"/>
  <c r="Q70" i="10" s="1"/>
  <c r="L70" i="10" a="1"/>
  <c r="L70" i="10" s="1"/>
  <c r="Z44" i="8" a="1"/>
  <c r="Z44" i="8" s="1"/>
  <c r="L44" i="8" a="1"/>
  <c r="L44" i="8" s="1"/>
  <c r="Q44" i="8" a="1"/>
  <c r="Q44" i="8" s="1"/>
  <c r="O44" i="8" a="1"/>
  <c r="O44" i="8" s="1"/>
  <c r="R44" i="8" a="1"/>
  <c r="R44" i="8" s="1"/>
  <c r="S44" i="8" a="1"/>
  <c r="S44" i="8" s="1"/>
  <c r="W44" i="8" a="1"/>
  <c r="W44" i="8" s="1"/>
  <c r="N44" i="8" a="1"/>
  <c r="N44" i="8" s="1"/>
  <c r="M44" i="8" a="1"/>
  <c r="M44" i="8" s="1"/>
  <c r="U44" i="8" a="1"/>
  <c r="U44" i="8" s="1"/>
  <c r="X44" i="8" a="1"/>
  <c r="X44" i="8" s="1"/>
  <c r="K44" i="8" a="1"/>
  <c r="K44" i="8" s="1"/>
  <c r="AA44" i="8" a="1"/>
  <c r="AA44" i="8" s="1"/>
  <c r="P44" i="8" a="1"/>
  <c r="P44" i="8" s="1"/>
  <c r="T44" i="8" a="1"/>
  <c r="T44" i="8" s="1"/>
  <c r="V44" i="8" a="1"/>
  <c r="V44" i="8" s="1"/>
  <c r="Y44" i="8" a="1"/>
  <c r="Y44" i="8" s="1"/>
  <c r="V88" i="10" a="1"/>
  <c r="V88" i="10" s="1"/>
  <c r="U88" i="10" a="1"/>
  <c r="U88" i="10" s="1"/>
  <c r="M88" i="10" a="1"/>
  <c r="M88" i="10" s="1"/>
  <c r="R88" i="10" a="1"/>
  <c r="R88" i="10" s="1"/>
  <c r="Y88" i="10" a="1"/>
  <c r="Y88" i="10" s="1"/>
  <c r="L88" i="10" a="1"/>
  <c r="L88" i="10" s="1"/>
  <c r="S88" i="10" a="1"/>
  <c r="S88" i="10" s="1"/>
  <c r="K88" i="10" a="1"/>
  <c r="K88" i="10" s="1"/>
  <c r="J88" i="10" a="1"/>
  <c r="J88" i="10" s="1"/>
  <c r="P88" i="10" a="1"/>
  <c r="P88" i="10" s="1"/>
  <c r="X88" i="10" a="1"/>
  <c r="X88" i="10" s="1"/>
  <c r="O88" i="10" a="1"/>
  <c r="O88" i="10" s="1"/>
  <c r="T88" i="10" a="1"/>
  <c r="T88" i="10" s="1"/>
  <c r="Q88" i="10" a="1"/>
  <c r="Q88" i="10" s="1"/>
  <c r="N88" i="10" a="1"/>
  <c r="N88" i="10" s="1"/>
  <c r="Z88" i="10" a="1"/>
  <c r="Z88" i="10" s="1"/>
  <c r="W88" i="10" a="1"/>
  <c r="W88" i="10" s="1"/>
  <c r="K68" i="8" a="1"/>
  <c r="K68" i="8" s="1"/>
  <c r="AA68" i="8" a="1"/>
  <c r="AA68" i="8" s="1"/>
  <c r="L68" i="8" a="1"/>
  <c r="L68" i="8" s="1"/>
  <c r="Q68" i="8" a="1"/>
  <c r="Q68" i="8" s="1"/>
  <c r="P68" i="8" a="1"/>
  <c r="P68" i="8" s="1"/>
  <c r="N68" i="8" a="1"/>
  <c r="N68" i="8" s="1"/>
  <c r="S68" i="8" a="1"/>
  <c r="S68" i="8" s="1"/>
  <c r="V68" i="8" a="1"/>
  <c r="V68" i="8" s="1"/>
  <c r="X68" i="8" a="1"/>
  <c r="X68" i="8" s="1"/>
  <c r="T68" i="8" a="1"/>
  <c r="T68" i="8" s="1"/>
  <c r="R68" i="8" a="1"/>
  <c r="R68" i="8" s="1"/>
  <c r="Y68" i="8" a="1"/>
  <c r="Y68" i="8" s="1"/>
  <c r="O68" i="8" a="1"/>
  <c r="O68" i="8" s="1"/>
  <c r="W68" i="8" a="1"/>
  <c r="W68" i="8" s="1"/>
  <c r="M68" i="8" a="1"/>
  <c r="M68" i="8" s="1"/>
  <c r="U68" i="8" a="1"/>
  <c r="U68" i="8" s="1"/>
  <c r="Z68" i="8" a="1"/>
  <c r="Z68" i="8" s="1"/>
  <c r="T96" i="10" a="1"/>
  <c r="T96" i="10" s="1"/>
  <c r="R96" i="10" a="1"/>
  <c r="R96" i="10" s="1"/>
  <c r="Z96" i="10" a="1"/>
  <c r="Z96" i="10" s="1"/>
  <c r="U96" i="10" a="1"/>
  <c r="U96" i="10" s="1"/>
  <c r="L96" i="10" a="1"/>
  <c r="L96" i="10" s="1"/>
  <c r="W96" i="10" a="1"/>
  <c r="W96" i="10" s="1"/>
  <c r="X96" i="10" a="1"/>
  <c r="X96" i="10" s="1"/>
  <c r="O96" i="10" a="1"/>
  <c r="O96" i="10" s="1"/>
  <c r="S96" i="10" a="1"/>
  <c r="S96" i="10" s="1"/>
  <c r="K96" i="10" a="1"/>
  <c r="K96" i="10" s="1"/>
  <c r="Y96" i="10" a="1"/>
  <c r="Y96" i="10" s="1"/>
  <c r="J96" i="10" a="1"/>
  <c r="J96" i="10" s="1"/>
  <c r="V96" i="10" a="1"/>
  <c r="V96" i="10" s="1"/>
  <c r="P96" i="10" a="1"/>
  <c r="P96" i="10" s="1"/>
  <c r="Q96" i="10" a="1"/>
  <c r="Q96" i="10" s="1"/>
  <c r="M96" i="10" a="1"/>
  <c r="M96" i="10" s="1"/>
  <c r="N96" i="10" a="1"/>
  <c r="N96" i="10" s="1"/>
  <c r="N100" i="10" a="1"/>
  <c r="N100" i="10" s="1"/>
  <c r="X100" i="10" a="1"/>
  <c r="X100" i="10" s="1"/>
  <c r="W100" i="10" a="1"/>
  <c r="W100" i="10" s="1"/>
  <c r="U100" i="10" a="1"/>
  <c r="U100" i="10" s="1"/>
  <c r="L100" i="10" a="1"/>
  <c r="L100" i="10" s="1"/>
  <c r="P100" i="10" a="1"/>
  <c r="P100" i="10" s="1"/>
  <c r="S100" i="10" a="1"/>
  <c r="S100" i="10" s="1"/>
  <c r="J100" i="10" a="1"/>
  <c r="J100" i="10" s="1"/>
  <c r="V100" i="10" a="1"/>
  <c r="V100" i="10" s="1"/>
  <c r="O100" i="10" a="1"/>
  <c r="O100" i="10" s="1"/>
  <c r="R100" i="10" a="1"/>
  <c r="R100" i="10" s="1"/>
  <c r="T100" i="10" a="1"/>
  <c r="T100" i="10" s="1"/>
  <c r="M100" i="10" a="1"/>
  <c r="M100" i="10" s="1"/>
  <c r="Z100" i="10" a="1"/>
  <c r="Z100" i="10" s="1"/>
  <c r="Q100" i="10" a="1"/>
  <c r="Q100" i="10" s="1"/>
  <c r="Y100" i="10" a="1"/>
  <c r="Y100" i="10" s="1"/>
  <c r="K100" i="10" a="1"/>
  <c r="K100" i="10" s="1"/>
  <c r="T64" i="8" a="1"/>
  <c r="T64" i="8" s="1"/>
  <c r="N64" i="8" a="1"/>
  <c r="N64" i="8" s="1"/>
  <c r="O64" i="8" a="1"/>
  <c r="O64" i="8" s="1"/>
  <c r="X64" i="8" a="1"/>
  <c r="X64" i="8" s="1"/>
  <c r="AA64" i="8" a="1"/>
  <c r="AA64" i="8" s="1"/>
  <c r="W64" i="8" a="1"/>
  <c r="W64" i="8" s="1"/>
  <c r="R64" i="8" a="1"/>
  <c r="R64" i="8" s="1"/>
  <c r="P64" i="8" a="1"/>
  <c r="P64" i="8" s="1"/>
  <c r="Z64" i="8" a="1"/>
  <c r="Z64" i="8" s="1"/>
  <c r="V64" i="8" a="1"/>
  <c r="V64" i="8" s="1"/>
  <c r="Q64" i="8" a="1"/>
  <c r="Q64" i="8" s="1"/>
  <c r="S64" i="8" a="1"/>
  <c r="S64" i="8" s="1"/>
  <c r="K64" i="8" a="1"/>
  <c r="K64" i="8" s="1"/>
  <c r="Y64" i="8" a="1"/>
  <c r="Y64" i="8" s="1"/>
  <c r="U64" i="8" a="1"/>
  <c r="U64" i="8" s="1"/>
  <c r="M64" i="8" a="1"/>
  <c r="M64" i="8" s="1"/>
  <c r="L64" i="8" a="1"/>
  <c r="L64" i="8" s="1"/>
  <c r="R101" i="9" a="1"/>
  <c r="R101" i="9" s="1"/>
  <c r="I101" i="9" a="1"/>
  <c r="I101" i="9" s="1"/>
  <c r="Q101" i="9" a="1"/>
  <c r="Q101" i="9" s="1"/>
  <c r="H101" i="9" a="1"/>
  <c r="H101" i="9" s="1"/>
  <c r="T101" i="9" a="1"/>
  <c r="T101" i="9" s="1"/>
  <c r="K101" i="9" a="1"/>
  <c r="K101" i="9" s="1"/>
  <c r="F101" i="9" a="1"/>
  <c r="F101" i="9" s="1"/>
  <c r="M101" i="9" a="1"/>
  <c r="M101" i="9" s="1"/>
  <c r="L101" i="9" a="1"/>
  <c r="L101" i="9" s="1"/>
  <c r="J101" i="9" a="1"/>
  <c r="J101" i="9" s="1"/>
  <c r="O101" i="9" a="1"/>
  <c r="O101" i="9" s="1"/>
  <c r="V101" i="9" a="1"/>
  <c r="V101" i="9" s="1"/>
  <c r="P101" i="9" a="1"/>
  <c r="P101" i="9" s="1"/>
  <c r="U101" i="9" a="1"/>
  <c r="U101" i="9" s="1"/>
  <c r="N101" i="9" a="1"/>
  <c r="N101" i="9" s="1"/>
  <c r="G101" i="9" a="1"/>
  <c r="G101" i="9" s="1"/>
  <c r="S101" i="9" a="1"/>
  <c r="S101" i="9" s="1"/>
  <c r="Z40" i="8" a="1"/>
  <c r="Z40" i="8" s="1"/>
  <c r="Q40" i="8" a="1"/>
  <c r="Q40" i="8" s="1"/>
  <c r="X40" i="8" a="1"/>
  <c r="X40" i="8" s="1"/>
  <c r="L40" i="8" a="1"/>
  <c r="L40" i="8" s="1"/>
  <c r="R40" i="8" a="1"/>
  <c r="R40" i="8" s="1"/>
  <c r="O40" i="8" a="1"/>
  <c r="O40" i="8" s="1"/>
  <c r="K40" i="8" a="1"/>
  <c r="K40" i="8" s="1"/>
  <c r="V40" i="8" a="1"/>
  <c r="V40" i="8" s="1"/>
  <c r="Y40" i="8" a="1"/>
  <c r="Y40" i="8" s="1"/>
  <c r="N40" i="8" a="1"/>
  <c r="N40" i="8" s="1"/>
  <c r="M40" i="8" a="1"/>
  <c r="M40" i="8" s="1"/>
  <c r="U40" i="8" a="1"/>
  <c r="U40" i="8" s="1"/>
  <c r="P40" i="8" a="1"/>
  <c r="P40" i="8" s="1"/>
  <c r="T40" i="8" a="1"/>
  <c r="T40" i="8" s="1"/>
  <c r="S40" i="8" a="1"/>
  <c r="S40" i="8" s="1"/>
  <c r="W40" i="8" a="1"/>
  <c r="W40" i="8" s="1"/>
  <c r="AA40" i="8" a="1"/>
  <c r="AA40" i="8" s="1"/>
  <c r="V60" i="8" a="1"/>
  <c r="V60" i="8" s="1"/>
  <c r="Z60" i="8" a="1"/>
  <c r="Z60" i="8" s="1"/>
  <c r="O60" i="8" a="1"/>
  <c r="O60" i="8" s="1"/>
  <c r="N60" i="8" a="1"/>
  <c r="N60" i="8" s="1"/>
  <c r="Y60" i="8" a="1"/>
  <c r="Y60" i="8" s="1"/>
  <c r="K60" i="8" a="1"/>
  <c r="K60" i="8" s="1"/>
  <c r="W60" i="8" a="1"/>
  <c r="W60" i="8" s="1"/>
  <c r="T60" i="8" a="1"/>
  <c r="T60" i="8" s="1"/>
  <c r="P60" i="8" a="1"/>
  <c r="P60" i="8" s="1"/>
  <c r="S60" i="8" a="1"/>
  <c r="S60" i="8" s="1"/>
  <c r="M60" i="8" a="1"/>
  <c r="M60" i="8" s="1"/>
  <c r="L60" i="8" a="1"/>
  <c r="L60" i="8" s="1"/>
  <c r="X60" i="8" a="1"/>
  <c r="X60" i="8" s="1"/>
  <c r="U60" i="8" a="1"/>
  <c r="U60" i="8" s="1"/>
  <c r="Q60" i="8" a="1"/>
  <c r="Q60" i="8" s="1"/>
  <c r="R60" i="8" a="1"/>
  <c r="R60" i="8" s="1"/>
  <c r="AA60" i="8" a="1"/>
  <c r="AA6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00000000-0006-0000-0600-000001000000}">
      <text>
        <t>[Threaded comment]
Your version of Excel allows you to read this threaded comment; however, any edits to it will get removed if the file is opened in a newer version of Excel. Learn more: https://go.microsoft.com/fwlink/?linkid=870924
Comment:
    Sector Label</t>
      </text>
    </comment>
    <comment ref="C43" authorId="1" shapeId="0" xr:uid="{00000000-0006-0000-0600-000002000000}">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3" authorId="2" shapeId="0" xr:uid="{00000000-0006-0000-0600-000003000000}">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4" authorId="3" shapeId="0" xr:uid="{00000000-0006-0000-0600-000004000000}">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4" authorId="4" shapeId="0" xr:uid="{00000000-0006-0000-0600-000005000000}">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sharedStrings.xml><?xml version="1.0" encoding="utf-8"?>
<sst xmlns="http://schemas.openxmlformats.org/spreadsheetml/2006/main" count="7969" uniqueCount="275">
  <si>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</si>
  <si>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</si>
  <si>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</si>
  <si>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</si>
  <si>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</si>
  <si>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</si>
  <si>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</si>
  <si>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</si>
  <si>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</si>
  <si>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</si>
  <si>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</si>
  <si>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</si>
  <si>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</si>
  <si>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</si>
  <si>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Contains outputs from the FrEDI-SV Module. Graphics and tables in other tabs refer to this worksheet and/or FrEDI Outputs 2.</t>
  </si>
  <si>
    <t>Contains outputs from the FrEDI-SV Module if the specified sector has a second variant. Graphics and tables in other tabs refer to this worksheet and/or FrEDI Outputs 1.</t>
  </si>
  <si>
    <t>Control Panel</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</si>
  <si>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</si>
  <si>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</si>
  <si>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</si>
  <si>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</si>
  <si>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</si>
  <si>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</si>
  <si>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</si>
  <si>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</si>
  <si>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</si>
  <si>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</si>
  <si>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</si>
  <si>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</si>
  <si>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</si>
  <si>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</si>
  <si>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</si>
  <si>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</si>
  <si>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</si>
  <si>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</si>
  <si>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</si>
  <si>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</si>
  <si>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</si>
  <si>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</si>
  <si>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</si>
  <si>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</si>
  <si>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</si>
  <si>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</si>
  <si>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</si>
  <si>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</si>
  <si>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</si>
  <si>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</si>
  <si>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</si>
  <si>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</si>
  <si>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</si>
  <si>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</si>
  <si>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</si>
  <si>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</si>
  <si>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</si>
  <si>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</si>
  <si>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</si>
  <si>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</si>
  <si>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</si>
  <si>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</si>
  <si>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</si>
  <si>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</si>
  <si>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</si>
  <si>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</si>
  <si>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</si>
  <si>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</si>
  <si>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</si>
  <si>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</si>
  <si>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</si>
  <si>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</si>
  <si>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</si>
  <si>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</si>
  <si>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</si>
  <si>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</si>
  <si>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</si>
  <si>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</si>
  <si>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</si>
  <si>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</si>
  <si>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</si>
  <si>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</si>
  <si>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</si>
  <si>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</si>
  <si>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</si>
  <si>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</si>
  <si>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</si>
  <si>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</si>
  <si>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</si>
  <si>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</si>
  <si>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</si>
  <si>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</si>
  <si>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</si>
  <si>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</si>
  <si>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</si>
  <si>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</si>
  <si>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</si>
  <si>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</si>
  <si>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</si>
  <si>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</si>
  <si>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</si>
  <si>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</si>
  <si>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</si>
  <si>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</si>
  <si>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</si>
  <si>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</si>
  <si>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</si>
  <si>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</si>
  <si>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</si>
  <si>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</si>
  <si>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</si>
  <si>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</si>
  <si>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</si>
  <si>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</si>
  <si>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childhood asthma cases</t>
  </si>
  <si>
    <t>Childhood asthma cases</t>
  </si>
  <si>
    <t>children</t>
  </si>
  <si>
    <t>Children</t>
  </si>
  <si>
    <t>per 100k</t>
  </si>
  <si>
    <t>gcm</t>
  </si>
  <si>
    <t>Labor</t>
  </si>
  <si>
    <t>laborLabor</t>
  </si>
  <si>
    <t>hours of labor lost</t>
  </si>
  <si>
    <t>Hours of labor lost</t>
  </si>
  <si>
    <t>highRiskLabor</t>
  </si>
  <si>
    <t>High Risk Workers</t>
  </si>
  <si>
    <t>per capita</t>
  </si>
  <si>
    <t>Extreme Temperature</t>
  </si>
  <si>
    <t>extremeTemp</t>
  </si>
  <si>
    <t>mortality</t>
  </si>
  <si>
    <t>Mortality</t>
  </si>
  <si>
    <t>none</t>
  </si>
  <si>
    <t>Roads</t>
  </si>
  <si>
    <t>roads</t>
  </si>
  <si>
    <t>hours of delay</t>
  </si>
  <si>
    <t>Hours of delay</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</si>
  <si>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</si>
  <si>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</si>
  <si>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</si>
  <si>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</si>
  <si>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</si>
  <si>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</si>
  <si>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</si>
  <si>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</si>
  <si>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</si>
  <si>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</si>
  <si>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</si>
  <si>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</si>
  <si>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</si>
  <si>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</si>
  <si>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</si>
  <si>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</si>
  <si>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</si>
  <si>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</si>
  <si>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</si>
  <si>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</si>
  <si>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</si>
  <si>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</si>
  <si>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</si>
  <si>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</si>
  <si>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</si>
  <si>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</si>
  <si>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</si>
  <si>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</si>
  <si>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</si>
  <si>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</si>
  <si>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</si>
  <si>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</si>
  <si>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</si>
  <si>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</si>
  <si>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</si>
  <si>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</si>
  <si>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</si>
  <si>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</si>
  <si>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</si>
  <si>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</si>
  <si>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</si>
  <si>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</si>
  <si>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</si>
  <si>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</si>
  <si>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</si>
  <si>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</si>
  <si>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</si>
  <si>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</si>
  <si>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</si>
  <si>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</si>
  <si>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</si>
  <si>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</si>
  <si>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</si>
  <si>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</si>
  <si>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</si>
  <si>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</si>
  <si>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</si>
  <si>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</si>
  <si>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</si>
  <si>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</si>
  <si>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</si>
  <si>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</si>
  <si>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</si>
  <si>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</si>
  <si>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</si>
  <si>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</si>
  <si>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</si>
  <si>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</si>
  <si>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</si>
  <si>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</si>
  <si>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</si>
  <si>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</si>
  <si>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</si>
  <si>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</si>
  <si>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</si>
  <si>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</si>
  <si>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</si>
  <si>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</si>
  <si>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</si>
  <si>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</si>
  <si>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</si>
  <si>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</si>
  <si>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</si>
  <si>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</si>
  <si>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</si>
  <si>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</si>
  <si>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</si>
  <si>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</si>
  <si>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</si>
  <si>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</si>
  <si>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</si>
  <si>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</si>
  <si>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</si>
  <si>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</si>
  <si>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</si>
  <si>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</si>
  <si>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</si>
  <si>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</si>
  <si>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</si>
  <si>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</si>
  <si>
    <t>Air Quality - Childhood Asthma</t>
  </si>
  <si>
    <t>Air Quality - Premature Mortality</t>
  </si>
  <si>
    <t>airQualityAsthma</t>
  </si>
  <si>
    <t>airQualityMortality</t>
  </si>
  <si>
    <t>children, highRiskLabor, sv_plus65, none</t>
  </si>
  <si>
    <t>highRiskLabor, sv_plus65, none</t>
  </si>
  <si>
    <t>Missing SV Group Text</t>
  </si>
  <si>
    <t>65 and Older</t>
  </si>
  <si>
    <t>65 and Older and No High School Diploma</t>
  </si>
  <si>
    <t>Alternate Plot Title</t>
  </si>
  <si>
    <t>person-hours of delay</t>
  </si>
  <si>
    <t>Formatted Label</t>
  </si>
  <si>
    <t>Hispanic
or Latino</t>
  </si>
  <si>
    <t>American Indian
or Alaska Native</t>
  </si>
  <si>
    <t>Black or African
American</t>
  </si>
  <si>
    <t>White, non-
Hispanic</t>
  </si>
  <si>
    <t>Two or more
races</t>
  </si>
  <si>
    <t>Labor</t>
  </si>
  <si>
    <t>2022-12-06</t>
  </si>
  <si>
    <t>All Impacts</t>
  </si>
  <si>
    <t>--</t>
  </si>
  <si>
    <t>Midwest</t>
  </si>
  <si>
    <t>race_amInd</t>
  </si>
  <si>
    <t>degrees Celsius</t>
  </si>
  <si>
    <t>baseline</t>
  </si>
  <si>
    <t>race_asian</t>
  </si>
  <si>
    <t>race_black</t>
  </si>
  <si>
    <t>race_hispanic</t>
  </si>
  <si>
    <t>race_multiRacial</t>
  </si>
  <si>
    <t>race_otherRace</t>
  </si>
  <si>
    <t>race_pacIsl</t>
  </si>
  <si>
    <t>race_white</t>
  </si>
  <si>
    <t>sv_lowIncome</t>
  </si>
  <si>
    <t>sv_minority</t>
  </si>
  <si>
    <t>sv_noHS</t>
  </si>
  <si>
    <t>sv_plus65</t>
  </si>
  <si>
    <t>Northeast</t>
  </si>
  <si>
    <t>Northern Plains</t>
  </si>
  <si>
    <t>Northwest</t>
  </si>
  <si>
    <t>Southeast</t>
  </si>
  <si>
    <t>Southern Plains</t>
  </si>
  <si>
    <t>Southwest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</si>
</sst>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ont>
    <font>
      <sz val="10"/>
      <color rgb="FFFF0000"/>
      <name val="Calibri"/>
      <family val="2"/>
      <scheme val="minor"/>
    </font>
    <font>
      <sz val="10"/>
      <color theme="1"/>
      <name val="Calibri"/>
      <family val="2"/>
      <scheme val="minor"/>
    </font>
    <font>
      <b/>
      <sz val="10"/>
      <color theme="1"/>
      <name val="Calibri"/>
      <family val="2"/>
      <scheme val="minor"/>
    </font>
    <font>
      <sz val="11"/>
      <color theme="1"/>
      <name val="Calibri"/>
      <family val="2"/>
    </font>
    <font>
      <sz val="11"/>
      <color rgb="FFFFFFFF"/>
      <name val="Calibri"/>
    </font>
    <font>
      <sz val="11"/>
      <color rgb="FF000000"/>
      <name val="Calibri"/>
    </font>
    <font>
      <sz val="11"/>
      <color rgb="FF0563C1"/>
      <name val="Calibri"/>
    </font>
    <font>
      <b/>
      <sz val="10"/>
      <color rgb="FFFFFFFF"/>
      <name val="Calibri"/>
      <family val="2"/>
      <scheme val="minor"/>
    </font>
    <font>
      <sz val="10"/>
      <color rgb="FF000000"/>
      <name val="Calibri"/>
      <family val="2"/>
      <scheme val="minor"/>
    </font>
    <font>
      <sz val="10"/>
      <color rgb="FFFFFFFF"/>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rgb="FF44546A"/>
      </patternFill>
    </fill>
    <fill>
      <patternFill patternType="solid">
        <fgColor rgb="FFD6DCE4"/>
      </patternFill>
    </fill>
    <fill>
      <patternFill patternType="solid">
        <fgColor rgb="FFFFE699"/>
      </patternFill>
    </fill>
    <fill>
      <patternFill patternType="solid">
        <fgColor rgb="FF002060"/>
      </patternFill>
    </fill>
    <fill>
      <patternFill patternType="solid">
        <fgColor rgb="FFE7E6E6"/>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5">
    <xf numFmtId="0" fontId="0" fillId="0" borderId="0" xfId="0"/>
    <xf numFmtId="0" fontId="1" fillId="0" borderId="0" xfId="0" applyFont="1" applyAlignment="1">
      <alignment horizontal="left"/>
    </xf>
    <xf numFmtId="0" fontId="1" fillId="0" borderId="0" xfId="0" applyFont="1" applyAlignment="1">
      <alignment wrapText="1"/>
    </xf>
    <xf numFmtId="0" fontId="1" fillId="0" borderId="0" xfId="0" applyFont="1" applyAlignment="1">
      <alignment horizontal="right"/>
    </xf>
    <xf numFmtId="14" fontId="1" fillId="0" borderId="0" xfId="0" applyNumberFormat="1" applyFont="1"/>
    <xf numFmtId="0" fontId="2" fillId="0" borderId="0" xfId="0" applyFont="1"/>
    <xf numFmtId="1" fontId="3" fillId="0" borderId="0" xfId="0" applyNumberFormat="1" applyFont="1"/>
    <xf numFmtId="0" fontId="4" fillId="0" borderId="0" xfId="0" applyFont="1"/>
    <xf numFmtId="0" fontId="3" fillId="0" borderId="0" xfId="0" applyFont="1" applyAlignment="1">
      <alignment wrapText="1"/>
    </xf>
    <xf numFmtId="0" fontId="3" fillId="0" borderId="0" xfId="0" applyFont="1"/>
    <xf numFmtId="1" fontId="1" fillId="0" borderId="0" xfId="0" applyNumberFormat="1" applyFont="1"/>
    <xf numFmtId="9" fontId="1" fillId="0" borderId="0" xfId="0" applyNumberFormat="1" applyFont="1"/>
    <xf numFmtId="0" fontId="5" fillId="0" borderId="0" xfId="0" applyFont="1"/>
    <xf numFmtId="0" fontId="3" fillId="2" borderId="0" xfId="0" applyFont="1" applyFill="1" applyAlignment="1">
      <alignment horizontal="right"/>
    </xf>
    <xf numFmtId="0" fontId="3" fillId="2" borderId="0" xfId="0" applyFont="1" applyFill="1" applyAlignment="1">
      <alignment horizontal="left"/>
    </xf>
    <xf numFmtId="1" fontId="3" fillId="2" borderId="0" xfId="0" applyNumberFormat="1" applyFont="1" applyFill="1"/>
    <xf numFmtId="0" fontId="3" fillId="2" borderId="0" xfId="0" applyFont="1" applyFill="1" applyAlignment="1">
      <alignment horizontal="center"/>
    </xf>
    <xf numFmtId="0" fontId="3" fillId="0" borderId="0" xfId="0" applyFont="1" applyAlignment="1">
      <alignment horizontal="left"/>
    </xf>
    <xf numFmtId="0" fontId="3" fillId="2" borderId="0" xfId="0" applyFont="1" applyFill="1"/>
    <xf numFmtId="0" fontId="6" fillId="3"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9" fillId="3" borderId="1" xfId="0" applyFont="1" applyFill="1" applyBorder="1" applyAlignment="1">
      <alignment horizontal="left" vertical="center" wrapText="1" indent="1"/>
    </xf>
    <xf numFmtId="0" fontId="10" fillId="5" borderId="1" xfId="0" applyFont="1" applyFill="1" applyBorder="1" applyAlignment="1">
      <alignment horizontal="left" vertical="center" wrapText="1"/>
    </xf>
    <xf numFmtId="1" fontId="11" fillId="6" borderId="1" xfId="0" applyNumberFormat="1" applyFont="1" applyFill="1" applyBorder="1" applyAlignment="1">
      <alignment horizontal="left" vertical="center" wrapText="1"/>
    </xf>
    <xf numFmtId="0" fontId="11" fillId="6" borderId="1" xfId="0" applyFont="1" applyFill="1" applyBorder="1" applyAlignment="1">
      <alignment horizontal="left" vertical="center" wrapText="1"/>
    </xf>
    <xf numFmtId="0" fontId="10" fillId="7" borderId="1" xfId="0" applyFont="1" applyFill="1" applyBorder="1" applyAlignment="1">
      <alignment horizontal="left" vertical="center" wrapText="1"/>
    </xf>
    <xf numFmtId="1" fontId="10" fillId="7" borderId="1" xfId="0" applyNumberFormat="1" applyFont="1" applyFill="1" applyBorder="1" applyAlignment="1">
      <alignment horizontal="left" vertical="center" wrapText="1"/>
    </xf>
    <xf numFmtId="0" fontId="6" fillId="6" borderId="1" xfId="0" applyFont="1" applyFill="1" applyBorder="1" applyAlignment="1">
      <alignment horizontal="left" vertical="center" wrapText="1"/>
    </xf>
    <xf numFmtId="0" fontId="7" fillId="7" borderId="1" xfId="0" applyFont="1" applyFill="1" applyBorder="1" applyAlignment="1">
      <alignment horizontal="left" vertical="center" wrapText="1"/>
    </xf>
    <xf numFmtId="0" fontId="9" fillId="6" borderId="1" xfId="0" applyFont="1" applyFill="1" applyBorder="1" applyAlignment="1">
      <alignment horizontal="left" vertical="center" wrapText="1"/>
    </xf>
    <xf numFmtId="1" fontId="9" fillId="6" borderId="1" xfId="0" applyNumberFormat="1" applyFont="1" applyFill="1" applyBorder="1" applyAlignment="1">
      <alignment horizontal="left" vertical="center" wrapText="1"/>
    </xf>
    <xf numFmtId="9" fontId="10" fillId="7" borderId="1" xfId="0" applyNumberFormat="1" applyFont="1" applyFill="1" applyBorder="1" applyAlignment="1">
      <alignment horizontal="left" vertical="center" wrapText="1"/>
    </xf>
    <xf numFmtId="1" fontId="6" fillId="6" borderId="1" xfId="0" applyNumberFormat="1" applyFont="1" applyFill="1" applyBorder="1" applyAlignment="1">
      <alignment horizontal="left" vertical="center" wrapText="1"/>
    </xf>
    <xf numFmtId="9" fontId="7" fillId="7" borderId="1" xfId="0" applyNumberFormat="1" applyFont="1" applyFill="1" applyBorder="1" applyAlignment="1">
      <alignment horizontal="left" vertical="center" wrapText="1"/>
    </xf>
  </cellXfs>
  <cellStyles count="1">
    <cellStyle name="Normal" xfId="0" builtinId="0"/>
  </cellStyles>
  <dxfs count="315">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Panel'!$E$106</c:f>
          <c:strCache>
            <c:ptCount val="1"/>
            <c:pt idx="0">
              <c:v>Avoided hours of labor lost in Minority populations - CONUS</c:v>
            </c:pt>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pt idx="0">
                  <c:v>baseline</c:v>
                </c:pt>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Panel'!$E$107</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Panel'!$E$108</c:f>
              <c:strCache>
                <c:ptCount val="1"/>
                <c:pt idx="0">
                  <c:v>Avoided hours of labor lost</c:v>
                </c:pt>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pt idx="0">
              <c:v>Avoided hours of labor lost for , 2050 - CONUS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ser>
          <c:idx val="1"/>
          <c:order val="1"/>
          <c:spPr>
            <a:no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1-8C3D-4164-9F6B-06C21F59139E}"/>
              </c:ext>
            </c:extLst>
          </c:dPt>
          <c:dLbls>
            <c:dLbl>
              <c:idx val="0"/>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236710712878456"/>
                      <c:h val="6.6198623150481556E-2"/>
                    </c:manualLayout>
                  </c15:layout>
                </c:ext>
                <c:ext xmlns:c16="http://schemas.microsoft.com/office/drawing/2014/chart" uri="{C3380CC4-5D6E-409C-BE32-E72D297353CC}">
                  <c16:uniqueId val="{00000001-8C3D-4164-9F6B-06C21F59139E}"/>
                </c:ext>
              </c:extLst>
            </c:dLbl>
            <c:dLbl>
              <c:idx val="1"/>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974250286667693"/>
                      <c:h val="6.365105636762311E-2"/>
                    </c:manualLayout>
                  </c15:layout>
                </c:ext>
                <c:ext xmlns:c16="http://schemas.microsoft.com/office/drawing/2014/chart" uri="{C3380CC4-5D6E-409C-BE32-E72D297353CC}">
                  <c16:uniqueId val="{00000005-90D5-4322-9A8B-42A61A28CD32}"/>
                </c:ext>
              </c:extLst>
            </c:dLbl>
            <c:dLbl>
              <c:idx val="2"/>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487474167966799"/>
                      <c:h val="4.0722955321897097E-2"/>
                    </c:manualLayout>
                  </c15:layout>
                </c:ext>
                <c:ext xmlns:c16="http://schemas.microsoft.com/office/drawing/2014/chart" uri="{C3380CC4-5D6E-409C-BE32-E72D297353CC}">
                  <c16:uniqueId val="{00000004-65CB-4081-885E-25906B5E122F}"/>
                </c:ext>
              </c:extLst>
            </c:dLbl>
            <c:dLbl>
              <c:idx val="3"/>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1771131597676228"/>
                      <c:h val="4.0722955321897097E-2"/>
                    </c:manualLayout>
                  </c15:layout>
                </c:ext>
                <c:ext xmlns:c16="http://schemas.microsoft.com/office/drawing/2014/chart" uri="{C3380CC4-5D6E-409C-BE32-E72D297353CC}">
                  <c16:uniqueId val="{00000003-65CB-4081-885E-25906B5E122F}"/>
                </c:ext>
              </c:extLst>
            </c:dLbl>
            <c:dLbl>
              <c:idx val="4"/>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802757817266147"/>
                      <c:h val="8.1484023847632231E-2"/>
                    </c:manualLayout>
                  </c15:layout>
                </c:ext>
                <c:ext xmlns:c16="http://schemas.microsoft.com/office/drawing/2014/chart" uri="{C3380CC4-5D6E-409C-BE32-E72D297353CC}">
                  <c16:uniqueId val="{00000004-90D5-4322-9A8B-42A61A28CD32}"/>
                </c:ext>
              </c:extLst>
            </c:dLbl>
            <c:dLbl>
              <c:idx val="5"/>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923537181721911"/>
                      <c:h val="7.3841323499056893E-2"/>
                    </c:manualLayout>
                  </c15:layout>
                </c:ext>
                <c:ext xmlns:c16="http://schemas.microsoft.com/office/drawing/2014/chart" uri="{C3380CC4-5D6E-409C-BE32-E72D297353CC}">
                  <c16:uniqueId val="{00000003-90D5-4322-9A8B-42A61A28CD32}"/>
                </c:ext>
              </c:extLst>
            </c:dLbl>
            <c:dLbl>
              <c:idx val="6"/>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1770202413961216"/>
                      <c:h val="4.3270522104755536E-2"/>
                    </c:manualLayout>
                  </c15:layout>
                </c:ext>
                <c:ext xmlns:c16="http://schemas.microsoft.com/office/drawing/2014/chart" uri="{C3380CC4-5D6E-409C-BE32-E72D297353CC}">
                  <c16:uniqueId val="{00000002-65CB-4081-885E-25906B5E122F}"/>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2770497720160642"/>
                      <c:h val="6.3612742567975403E-2"/>
                    </c:manualLayout>
                  </c15:layout>
                </c:ext>
                <c:ext xmlns:c16="http://schemas.microsoft.com/office/drawing/2014/chart" uri="{C3380CC4-5D6E-409C-BE32-E72D297353CC}">
                  <c16:uniqueId val="{00000002-90D5-4322-9A8B-42A61A28CD32}"/>
                </c:ext>
              </c:extLst>
            </c:dLbl>
            <c:spPr>
              <a:noFill/>
              <a:ln>
                <a:noFill/>
              </a:ln>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Impacts!$I$74:$I$81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C3D-4164-9F6B-06C21F59139E}"/>
            </c:ext>
          </c:extLst>
        </c:ser>
        <c:dLbls>
          <c:dLblPos val="outEnd"/>
          <c:showLegendKey val="0"/>
          <c:showVal val="1"/>
          <c:showCatName val="0"/>
          <c:showSerName val="0"/>
          <c:showPercent val="0"/>
          <c:showBubbleSize val="0"/>
        </c:dLbls>
        <c:gapWidth val="90"/>
        <c:overlap val="100"/>
        <c:axId val="762239048"/>
        <c:axId val="762237736"/>
      </c:barChart>
      <c:catAx>
        <c:axId val="762239048"/>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pt idx="0">
              <c:v>Difference in risk in 2090 for baseline - CONUS</c:v>
            </c:pt>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65 and older</c:v>
                </c:pt>
                <c:pt idx="1">
                  <c:v>No High School Diploma</c:v>
                </c:pt>
                <c:pt idx="2">
                  <c:v>Minority</c:v>
                </c:pt>
                <c:pt idx="3">
                  <c:v>Low Income</c:v>
                </c:pt>
              </c:strCache>
            </c:strRef>
          </c:cat>
          <c:val>
            <c:numRef>
              <c:f>Risk!$G$29:$G$32</c:f>
              <c:numCache>
                <c:formatCode>0%</c:formatCode>
                <c:ptCount val="4"/>
                <c:pt idx="0">
                  <c:v>-4.8904951889311987E-2</c:v>
                </c:pt>
                <c:pt idx="1">
                  <c:v>0.22758274559504588</c:v>
                </c:pt>
                <c:pt idx="2">
                  <c:v>0.30373224652334452</c:v>
                </c:pt>
                <c:pt idx="3">
                  <c:v>0.22432254512184069</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dLbl>
              <c:idx val="2"/>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0334686112885644"/>
                      <c:h val="0.14476441643103657"/>
                    </c:manualLayout>
                  </c15:layout>
                </c:ext>
                <c:ext xmlns:c16="http://schemas.microsoft.com/office/drawing/2014/chart" uri="{C3380CC4-5D6E-409C-BE32-E72D297353CC}">
                  <c16:uniqueId val="{00000000-9F38-4848-AA71-60E2D3F4EFD2}"/>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0.1</c:v>
                </c:pt>
                <c:pt idx="1">
                  <c:v>-0.1</c:v>
                </c:pt>
                <c:pt idx="2">
                  <c:v>-0.1</c:v>
                </c:pt>
                <c:pt idx="3">
                  <c:v>-0.1</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Panel'!$E$111</c:f>
          <c:strCache>
            <c:ptCount val="1"/>
            <c:pt idx="0">
              <c:v>Avoided hours of labor lost per capita in Minority populations for  - CONUS</c:v>
            </c:pt>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Panel'!$E$112</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Panel'!$E$113</c:f>
              <c:strCache>
                <c:ptCount val="1"/>
                <c:pt idx="0">
                  <c:v>Avoided hours of labor lost per capita</c:v>
                </c:pt>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Panel'!$E$114</c:f>
          <c:strCache>
            <c:ptCount val="1"/>
            <c:pt idx="0">
              <c:v>Additional hours of labor lost per capita in Minority populations - CONUS</c:v>
            </c:pt>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pt idx="0">
                  <c:v>baseline</c:v>
                </c:pt>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1.3683423263052663</c:v>
                </c:pt>
                <c:pt idx="1">
                  <c:v>1.9691377148629114</c:v>
                </c:pt>
                <c:pt idx="2">
                  <c:v>2.4624692119175386</c:v>
                </c:pt>
                <c:pt idx="3">
                  <c:v>2.9653442667395637</c:v>
                </c:pt>
                <c:pt idx="4">
                  <c:v>3.1448949068542524</c:v>
                </c:pt>
                <c:pt idx="5">
                  <c:v>3.6042321919963216</c:v>
                </c:pt>
                <c:pt idx="6">
                  <c:v>4.1892001649634976</c:v>
                </c:pt>
                <c:pt idx="7">
                  <c:v>4.6856944973124222</c:v>
                </c:pt>
                <c:pt idx="8">
                  <c:v>5.4668700822823224</c:v>
                </c:pt>
                <c:pt idx="9">
                  <c:v>6.0748830532008622</c:v>
                </c:pt>
                <c:pt idx="10">
                  <c:v>6.9312301360024327</c:v>
                </c:pt>
                <c:pt idx="11">
                  <c:v>7.5122292014582559</c:v>
                </c:pt>
                <c:pt idx="12">
                  <c:v>8.3442174832318994</c:v>
                </c:pt>
                <c:pt idx="13">
                  <c:v>8.8719896973351187</c:v>
                </c:pt>
                <c:pt idx="14">
                  <c:v>9.5699148059800159</c:v>
                </c:pt>
                <c:pt idx="15">
                  <c:v>10.262307880719932</c:v>
                </c:pt>
                <c:pt idx="16">
                  <c:v>10.871687805326244</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Panel'!$E$116</c:f>
              <c:strCache>
                <c:ptCount val="1"/>
                <c:pt idx="0">
                  <c:v>Hours of labor lost per capita</c:v>
                </c:pt>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Panel'!$E$117</c:f>
          <c:strCache>
            <c:ptCount val="1"/>
            <c:pt idx="0">
              <c:v>Additional hours of labor lost per capita for baseline, 2090 - CONUS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63.096320411043209</c:v>
                </c:pt>
                <c:pt idx="1">
                  <c:v>61.744505682566292</c:v>
                </c:pt>
                <c:pt idx="2">
                  <c:v>62.028389099398382</c:v>
                </c:pt>
                <c:pt idx="3">
                  <c:v>64.317306646323331</c:v>
                </c:pt>
                <c:pt idx="4">
                  <c:v>65.063697304275578</c:v>
                </c:pt>
                <c:pt idx="5">
                  <c:v>62.625886709014814</c:v>
                </c:pt>
                <c:pt idx="6">
                  <c:v>55.21705410163711</c:v>
                </c:pt>
                <c:pt idx="7">
                  <c:v>63.913622912030348</c:v>
                </c:pt>
              </c:numCache>
            </c:numRef>
          </c:val>
          <c:extLst>
            <c:ext xmlns:c16="http://schemas.microsoft.com/office/drawing/2014/chart" uri="{C3380CC4-5D6E-409C-BE32-E72D297353CC}">
              <c16:uniqueId val="{00000000-0198-4FED-99B9-946C0AC7715C}"/>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062755438613331E-2"/>
                    </c:manualLayout>
                  </c15:layout>
                </c:ext>
                <c:ext xmlns:c16="http://schemas.microsoft.com/office/drawing/2014/chart" uri="{C3380CC4-5D6E-409C-BE32-E72D297353CC}">
                  <c16:uniqueId val="{00000003-81C8-46E2-A89B-E8EA935ED71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109786880073428"/>
                      <c:h val="8.3615415670320797E-2"/>
                    </c:manualLayout>
                  </c15:layout>
                </c:ext>
                <c:ext xmlns:c16="http://schemas.microsoft.com/office/drawing/2014/chart" uri="{C3380CC4-5D6E-409C-BE32-E72D297353CC}">
                  <c16:uniqueId val="{00000002-81C8-46E2-A89B-E8EA935ED717}"/>
                </c:ext>
              </c:extLst>
            </c:dLbl>
            <c:dLbl>
              <c:idx val="2"/>
              <c:dLblPos val="inBase"/>
              <c:showLegendKey val="0"/>
              <c:showVal val="0"/>
              <c:showCatName val="1"/>
              <c:showSerName val="0"/>
              <c:showPercent val="0"/>
              <c:showBubbleSize val="0"/>
              <c:extLst>
                <c:ext xmlns:c15="http://schemas.microsoft.com/office/drawing/2012/chart" uri="{CE6537A1-D6FC-4f65-9D91-7224C49458BB}">
                  <c15:layout>
                    <c:manualLayout>
                      <c:w val="0.14736396753004621"/>
                      <c:h val="4.1785357691695994E-2"/>
                    </c:manualLayout>
                  </c15:layout>
                </c:ext>
                <c:ext xmlns:c16="http://schemas.microsoft.com/office/drawing/2014/chart" uri="{C3380CC4-5D6E-409C-BE32-E72D297353CC}">
                  <c16:uniqueId val="{00000002-76F5-483E-953E-C18CD230031E}"/>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76257063362304"/>
                      <c:h val="3.5809635123321033E-2"/>
                    </c:manualLayout>
                  </c15:layout>
                </c:ext>
                <c:ext xmlns:c16="http://schemas.microsoft.com/office/drawing/2014/chart" uri="{C3380CC4-5D6E-409C-BE32-E72D297353CC}">
                  <c16:uniqueId val="{00000001-76F5-483E-953E-C18CD230031E}"/>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08737056478211"/>
                      <c:h val="7.4651831817758335E-2"/>
                    </c:manualLayout>
                  </c15:layout>
                </c:ext>
                <c:ext xmlns:c16="http://schemas.microsoft.com/office/drawing/2014/chart" uri="{C3380CC4-5D6E-409C-BE32-E72D297353CC}">
                  <c16:uniqueId val="{00000001-81C8-46E2-A89B-E8EA935ED717}"/>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533746378682269"/>
                      <c:h val="3.8797496407508521E-2"/>
                    </c:manualLayout>
                  </c15:layout>
                </c:ext>
                <c:ext xmlns:c16="http://schemas.microsoft.com/office/drawing/2014/chart" uri="{C3380CC4-5D6E-409C-BE32-E72D297353CC}">
                  <c16:uniqueId val="{00000000-76F5-483E-953E-C18CD230031E}"/>
                </c:ext>
              </c:extLst>
            </c:dLbl>
            <c:dLbl>
              <c:idx val="7"/>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328987752058055"/>
                      <c:h val="8.3570480118723964E-2"/>
                    </c:manualLayout>
                  </c15:layout>
                </c:ext>
                <c:ext xmlns:c16="http://schemas.microsoft.com/office/drawing/2014/chart" uri="{C3380CC4-5D6E-409C-BE32-E72D297353CC}">
                  <c16:uniqueId val="{00000000-81C8-46E2-A89B-E8EA935ED7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Rates!$H$106:$H$113</c:f>
              <c:numCache>
                <c:formatCode>General</c:formatCode>
                <c:ptCount val="8"/>
                <c:pt idx="0">
                  <c:v>-0.1</c:v>
                </c:pt>
                <c:pt idx="1">
                  <c:v>-0.1</c:v>
                </c:pt>
                <c:pt idx="2">
                  <c:v>-0.1</c:v>
                </c:pt>
                <c:pt idx="3">
                  <c:v>-0.1</c:v>
                </c:pt>
                <c:pt idx="4">
                  <c:v>-0.1</c:v>
                </c:pt>
                <c:pt idx="5">
                  <c:v>-0.1</c:v>
                </c:pt>
                <c:pt idx="6">
                  <c:v>-0.1</c:v>
                </c:pt>
                <c:pt idx="7">
                  <c:v>-0.1</c:v>
                </c:pt>
              </c:numCache>
            </c:numRef>
          </c:val>
          <c:extLst>
            <c:ext xmlns:c16="http://schemas.microsoft.com/office/drawing/2014/chart" uri="{C3380CC4-5D6E-409C-BE32-E72D297353CC}">
              <c16:uniqueId val="{00000000-9817-46B1-8843-9097541C529D}"/>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Panel'!$E$118</c:f>
          <c:strCache>
            <c:ptCount val="1"/>
            <c:pt idx="0">
              <c:v>Avoided hours of labor lost per capita for , 2050 - CONUS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3381877550330954E-2"/>
                    </c:manualLayout>
                  </c15:layout>
                </c:ext>
                <c:ext xmlns:c16="http://schemas.microsoft.com/office/drawing/2014/chart" uri="{C3380CC4-5D6E-409C-BE32-E72D297353CC}">
                  <c16:uniqueId val="{00000003-D97A-4E65-93E0-E14F2047118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56514069357198"/>
                      <c:h val="9.8279458441262582E-2"/>
                    </c:manualLayout>
                  </c15:layout>
                </c:ext>
                <c:ext xmlns:c16="http://schemas.microsoft.com/office/drawing/2014/chart" uri="{C3380CC4-5D6E-409C-BE32-E72D297353CC}">
                  <c16:uniqueId val="{00000002-D97A-4E65-93E0-E14F2047118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4710438000172"/>
                      <c:h val="9.5299942263076254E-2"/>
                    </c:manualLayout>
                  </c15:layout>
                </c:ext>
                <c:ext xmlns:c16="http://schemas.microsoft.com/office/drawing/2014/chart" uri="{C3380CC4-5D6E-409C-BE32-E72D297353CC}">
                  <c16:uniqueId val="{00000001-D97A-4E65-93E0-E14F20471187}"/>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990247540372315"/>
                      <c:h val="5.9545748124840321E-2"/>
                    </c:manualLayout>
                  </c15:layout>
                </c:ext>
                <c:ext xmlns:c16="http://schemas.microsoft.com/office/drawing/2014/chart" uri="{C3380CC4-5D6E-409C-BE32-E72D297353CC}">
                  <c16:uniqueId val="{00000000-E1B8-4F81-BBE5-3D40D6254221}"/>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898029429481111"/>
                      <c:h val="8.9340909906703597E-2"/>
                    </c:manualLayout>
                  </c15:layout>
                </c:ext>
                <c:ext xmlns:c16="http://schemas.microsoft.com/office/drawing/2014/chart" uri="{C3380CC4-5D6E-409C-BE32-E72D297353CC}">
                  <c16:uniqueId val="{00000000-D97A-4E65-93E0-E14F20471187}"/>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078392565183717"/>
                      <c:h val="5.3586715768467658E-2"/>
                    </c:manualLayout>
                  </c15:layout>
                </c:ext>
                <c:ext xmlns:c16="http://schemas.microsoft.com/office/drawing/2014/chart" uri="{C3380CC4-5D6E-409C-BE32-E72D297353CC}">
                  <c16:uniqueId val="{00000000-F82A-4E2E-8E39-A16DD1A0C5F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Rates!$I$118:$I$125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1F43-4E44-B15C-502D44B78D9B}"/>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absolute">
    <xdr:from>
      <xdr:col>2</xdr:col>
      <xdr:colOff>1568450</xdr:colOff>
      <xdr:row>2</xdr:row>
      <xdr:rowOff>152400</xdr:rowOff>
    </xdr:from>
    <xdr:to>
      <xdr:col>3</xdr:col>
      <xdr:colOff>1104900</xdr:colOff>
      <xdr:row>7</xdr:row>
      <xdr:rowOff>95250</xdr:rowOff>
    </xdr:to>
    <xdr:sp macro="" textlink="">
      <xdr:nvSpPr>
        <xdr:cNvPr id="1035" name="Text Box 11" hidden="1">
          <a:extLst>
            <a:ext uri="{FF2B5EF4-FFF2-40B4-BE49-F238E27FC236}">
              <a16:creationId xmlns:a16="http://schemas.microsoft.com/office/drawing/2014/main" id="{93CE359D-9651-4C9B-A59B-CB23EC4C5A40}"/>
            </a:ext>
          </a:extLst>
        </xdr:cNvPr>
        <xdr:cNvSpPr txBox="1">
          <a:spLocks noChangeArrowheads="1"/>
        </xdr:cNvSpPr>
      </xdr:nvSpPr>
      <xdr:spPr bwMode="auto">
        <a:xfrm>
          <a:off x="2959100" y="520700"/>
          <a:ext cx="146050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1568450</xdr:colOff>
      <xdr:row>47</xdr:row>
      <xdr:rowOff>95250</xdr:rowOff>
    </xdr:from>
    <xdr:to>
      <xdr:col>3</xdr:col>
      <xdr:colOff>1104900</xdr:colOff>
      <xdr:row>52</xdr:row>
      <xdr:rowOff>38100</xdr:rowOff>
    </xdr:to>
    <xdr:sp macro="" textlink="">
      <xdr:nvSpPr>
        <xdr:cNvPr id="1034" name="Text Box 10" hidden="1">
          <a:extLst>
            <a:ext uri="{FF2B5EF4-FFF2-40B4-BE49-F238E27FC236}">
              <a16:creationId xmlns:a16="http://schemas.microsoft.com/office/drawing/2014/main" id="{6ACAFFE0-7DE7-483E-A541-3A53310E08A9}"/>
            </a:ext>
          </a:extLst>
        </xdr:cNvPr>
        <xdr:cNvSpPr txBox="1">
          <a:spLocks noChangeArrowheads="1"/>
        </xdr:cNvSpPr>
      </xdr:nvSpPr>
      <xdr:spPr bwMode="auto">
        <a:xfrm>
          <a:off x="2959100" y="8756650"/>
          <a:ext cx="146050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1790700</xdr:colOff>
      <xdr:row>47</xdr:row>
      <xdr:rowOff>95250</xdr:rowOff>
    </xdr:from>
    <xdr:to>
      <xdr:col>4</xdr:col>
      <xdr:colOff>1104900</xdr:colOff>
      <xdr:row>52</xdr:row>
      <xdr:rowOff>38100</xdr:rowOff>
    </xdr:to>
    <xdr:sp macro="" textlink="">
      <xdr:nvSpPr>
        <xdr:cNvPr id="1033" name="Text Box 9" hidden="1">
          <a:extLst>
            <a:ext uri="{FF2B5EF4-FFF2-40B4-BE49-F238E27FC236}">
              <a16:creationId xmlns:a16="http://schemas.microsoft.com/office/drawing/2014/main" id="{DC309548-F3B6-4CA4-B3D5-9A48886B2FE2}"/>
            </a:ext>
          </a:extLst>
        </xdr:cNvPr>
        <xdr:cNvSpPr txBox="1">
          <a:spLocks noChangeArrowheads="1"/>
        </xdr:cNvSpPr>
      </xdr:nvSpPr>
      <xdr:spPr bwMode="auto">
        <a:xfrm>
          <a:off x="5105400" y="8756650"/>
          <a:ext cx="14668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1809750</xdr:colOff>
      <xdr:row>152</xdr:row>
      <xdr:rowOff>63500</xdr:rowOff>
    </xdr:from>
    <xdr:to>
      <xdr:col>3</xdr:col>
      <xdr:colOff>1339850</xdr:colOff>
      <xdr:row>157</xdr:row>
      <xdr:rowOff>6350</xdr:rowOff>
    </xdr:to>
    <xdr:sp macro="" textlink="">
      <xdr:nvSpPr>
        <xdr:cNvPr id="1032" name="Text Box 8" hidden="1">
          <a:extLst>
            <a:ext uri="{FF2B5EF4-FFF2-40B4-BE49-F238E27FC236}">
              <a16:creationId xmlns:a16="http://schemas.microsoft.com/office/drawing/2014/main" id="{CE535A5F-5BD6-4C1F-A00B-1694B6C44A66}"/>
            </a:ext>
          </a:extLst>
        </xdr:cNvPr>
        <xdr:cNvSpPr txBox="1">
          <a:spLocks noChangeArrowheads="1"/>
        </xdr:cNvSpPr>
      </xdr:nvSpPr>
      <xdr:spPr bwMode="auto">
        <a:xfrm>
          <a:off x="3200400" y="28060650"/>
          <a:ext cx="14541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2025650</xdr:colOff>
      <xdr:row>152</xdr:row>
      <xdr:rowOff>63500</xdr:rowOff>
    </xdr:from>
    <xdr:to>
      <xdr:col>4</xdr:col>
      <xdr:colOff>1339850</xdr:colOff>
      <xdr:row>157</xdr:row>
      <xdr:rowOff>6350</xdr:rowOff>
    </xdr:to>
    <xdr:sp macro="" textlink="">
      <xdr:nvSpPr>
        <xdr:cNvPr id="1031" name="Text Box 7" hidden="1">
          <a:extLst>
            <a:ext uri="{FF2B5EF4-FFF2-40B4-BE49-F238E27FC236}">
              <a16:creationId xmlns:a16="http://schemas.microsoft.com/office/drawing/2014/main" id="{6D3551A2-86AD-46E3-A0BE-32BED5C0550B}"/>
            </a:ext>
          </a:extLst>
        </xdr:cNvPr>
        <xdr:cNvSpPr txBox="1">
          <a:spLocks noChangeArrowheads="1"/>
        </xdr:cNvSpPr>
      </xdr:nvSpPr>
      <xdr:spPr bwMode="auto">
        <a:xfrm>
          <a:off x="5340350" y="28060650"/>
          <a:ext cx="14668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5B0392-E68C-432E-836B-7F535B513193}" name="impacts_minorities" displayName="impacts_minorities" comment="Table of impacts by minority group" ref="B119:Z135" totalsRowShown="0" headerRowDxfId="313" dataDxfId="312" tableBorderDxfId="311">
  <autoFilter ref="B119:Z135" xr:uid="{0C5B0392-E68C-432E-836B-7F535B513193}"/>
  <tableColumns count="25">
    <tableColumn id="1" xr3:uid="{C420D73E-7346-4004-ACF3-C4D1AB579DA2}" name="Row" dataDxfId="310">
      <calculatedColumnFormula array="1">ROW(impacts_minorities[[#This Row],[Row]]) - ROW(impacts_minorities[#Headers])</calculatedColumnFormula>
    </tableColumn>
    <tableColumn id="2" xr3:uid="{05A3A7B2-1A12-4A0E-A6A6-55927DEB5A98}" name="Sector" dataDxfId="309">
      <calculatedColumnFormula xml:space="preserve"> mv_sector</calculatedColumnFormula>
    </tableColumn>
    <tableColumn id="3" xr3:uid="{39D9E08D-ADDE-4E55-8A91-92FA6F3853A5}" name="SV Category" dataDxfId="308"/>
    <tableColumn id="4" xr3:uid="{34B3F707-1475-4155-97AA-FA56AD7F5C57}" name="SV Category ID" dataDxfId="307">
      <calculatedColumnFormula xml:space="preserve"> INDEX( SV_Categories[svGroupType], MATCH( impacts_minorities[[#This Row],[SV Category]], SV_Categories[svGroupLabel], 0 ) )</calculatedColumnFormula>
    </tableColumn>
    <tableColumn id="5" xr3:uid="{FC95FB42-A6F7-47F2-84F7-1FE2B8DC43E8}" name="Impact Group" dataDxfId="306">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305"/>
    <tableColumn id="7" xr3:uid="{ECDE1FCD-6092-467C-8B88-EB04DE4134FC}" name="Region" dataDxfId="304">
      <calculatedColumnFormula xml:space="preserve"> IF( ISBLANK( $D$31 ), "", $D$31 )</calculatedColumnFormula>
    </tableColumn>
    <tableColumn id="10" xr3:uid="{5C3BA69B-BAE1-4149-AD02-5487CFBC0827}" name="Emissions Scenario" dataDxfId="303">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302">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301">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300">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9">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8">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7">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96">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95">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94">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93">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92">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91">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90">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9">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8">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7">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86">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6E510-0A1E-4CB0-ADC7-E4299E8B76AD}" name="impacts_byYear" displayName="impacts_byYear" ref="B66:W70" totalsRowShown="0" headerRowDxfId="285" dataDxfId="284">
  <autoFilter ref="B66:W70" xr:uid="{1446E510-0A1E-4CB0-ADC7-E4299E8B76AD}"/>
  <tableColumns count="22">
    <tableColumn id="1" xr3:uid="{14237D04-2048-4931-B212-9905071CA02E}" name="Row" dataDxfId="283">
      <calculatedColumnFormula array="1">ROW(impacts_byYear[[#This Row],[Row]]) - ROW(impacts_byYear[#Headers])</calculatedColumnFormula>
    </tableColumn>
    <tableColumn id="21" xr3:uid="{A2719EDC-0594-43B7-B93F-BB02D1F16A76}" name="SV Group" dataDxfId="282">
      <calculatedColumnFormula xml:space="preserve"> IF( ISBLANK( $D$2 ), "All", $D$2 )</calculatedColumnFormula>
    </tableColumn>
    <tableColumn id="20" xr3:uid="{73E2E8C8-0CDD-4C71-8269-6B2FFBB46525}" name="Region" dataDxfId="281">
      <calculatedColumnFormula xml:space="preserve"> IF( ISBLANK( $D$4 ), "", $D$4 )</calculatedColumnFormula>
    </tableColumn>
    <tableColumn id="22" xr3:uid="{08F3261A-78CE-41FC-9EFD-7ACE7932C5AF}" name="Reference Scenario" dataDxfId="280">
      <calculatedColumnFormula xml:space="preserve"> IF( ISBLANK( $D$3 ), "", $D$3 )</calculatedColumnFormula>
    </tableColumn>
    <tableColumn id="2" xr3:uid="{AC36A4B0-5BA8-4AA4-83C0-F103643D2A5F}" name="Scenario to Compare" dataDxfId="279">
      <calculatedColumnFormula>'Control Panel'!$C36</calculatedColumnFormula>
    </tableColumn>
    <tableColumn id="3" xr3:uid="{D8864E86-C94B-48EC-A962-D348347D89D9}" name="2010" dataDxfId="278">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77">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76">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75">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74">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73">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72">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71">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70">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69">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68">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67">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66">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65">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64">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63">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62">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6826228-0D62-4BCD-8A04-27B79D14174B}" name="impacts_svGroups" displayName="impacts_svGroups" comment="Impacts by SV groups and year" ref="B84:Z116" totalsRowShown="0" headerRowDxfId="261" dataDxfId="260">
  <autoFilter ref="B84:Z116" xr:uid="{A83721E4-D513-42BC-961B-AD4829922123}"/>
  <tableColumns count="25">
    <tableColumn id="1" xr3:uid="{4FB64A0E-0F6F-494F-996E-C1EFCC6677A6}" name="Row" dataDxfId="259">
      <calculatedColumnFormula array="1">ROW(impacts_svGroups[[#This Row],[Row]]) - ROW(impacts_svGroups[#Headers])</calculatedColumnFormula>
    </tableColumn>
    <tableColumn id="2" xr3:uid="{0064CC34-55A8-43FD-9341-ECCD2677E254}" name="Sector" dataDxfId="258">
      <calculatedColumnFormula xml:space="preserve"> mv_sector</calculatedColumnFormula>
    </tableColumn>
    <tableColumn id="3" xr3:uid="{1446B3FB-2870-4CEE-BE3E-95DB69CF693D}" name="SV Category" dataDxfId="257"/>
    <tableColumn id="28" xr3:uid="{DE245267-148C-44D9-A858-96ADBF5F43EE}" name="SV Category ID" dataDxfId="256">
      <calculatedColumnFormula>INDEX(SV_Categories[svGroupType],MATCH(impacts_svGroups[[#This Row],[SV Category]],SV_Categories[svGroupLabel],0))</calculatedColumnFormula>
    </tableColumn>
    <tableColumn id="4" xr3:uid="{40998FFC-4497-4875-882C-14A118FB9CB7}" name="Impact Group" dataDxfId="255">
      <calculatedColumnFormula array="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calculatedColumnFormula>
    </tableColumn>
    <tableColumn id="5" xr3:uid="{50B6EBBC-DEC7-4C4A-B858-8C58F2480EAD}" name="Group Classification" dataDxfId="254"/>
    <tableColumn id="8" xr3:uid="{1BC8E217-BC3A-4AEC-838B-B5DFD99A74BA}" name="Region" dataDxfId="253">
      <calculatedColumnFormula xml:space="preserve"> IF( ISBLANK( $D$4 ), "", $D$4 )</calculatedColumnFormula>
    </tableColumn>
    <tableColumn id="7" xr3:uid="{9920AFD6-7BF4-43F3-AC25-0E12136ED1F8}" name="Emissions Scenario" dataDxfId="252">
      <calculatedColumnFormula array="1" xml:space="preserve"> INDEX( list_scenarios, MOD( impacts_svGroups[[#This Row],[Row]] - 1, n_scenarios ) + 1 )</calculatedColumnFormula>
    </tableColumn>
    <tableColumn id="9" xr3:uid="{62DC8BD2-A336-4359-BE18-D3F586E5D3FB}" name="2010" dataDxfId="25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5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4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4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4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4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4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4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4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4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4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4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3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3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3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3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3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7492E94-732D-4B63-AB16-63BA9BD43940}" name="impacts_peopleByYear" displayName="impacts_peopleByYear" ref="B73:J81" totalsRowShown="0" headerRowDxfId="234" dataDxfId="233">
  <autoFilter ref="B73:J81" xr:uid="{67492E94-732D-4B63-AB16-63BA9BD43940}"/>
  <tableColumns count="9">
    <tableColumn id="1" xr3:uid="{2CC26921-0D3B-44FF-B88B-C1E683FC8F4C}" name="Row" dataDxfId="232">
      <calculatedColumnFormula array="1" xml:space="preserve"> ROW( impacts_peopleByYear[[#This Row],[Row]] ) - ROW( impacts_peopleByYear[#Headers] )</calculatedColumnFormula>
    </tableColumn>
    <tableColumn id="2" xr3:uid="{E5607CB5-6729-47E3-8919-6E1E970DB707}" name="SV Group" dataDxfId="231"/>
    <tableColumn id="23" xr3:uid="{33864F62-BF2A-4C09-B4E6-15952A62EAE4}" name="Reference Scenario" dataDxfId="230">
      <calculatedColumnFormula xml:space="preserve"> IF( ISBLANK( $D$29 ), "", $D$29 )</calculatedColumnFormula>
    </tableColumn>
    <tableColumn id="22" xr3:uid="{CC9C1A69-873C-4D96-8E16-5C336F72EB4D}" name="Scenario to Compare" dataDxfId="229">
      <calculatedColumnFormula xml:space="preserve"> IF( ISBLANK( $D$30 ), "", $D$30 )</calculatedColumnFormula>
    </tableColumn>
    <tableColumn id="3" xr3:uid="{FCB6107D-1166-431A-A950-D51F2BF2A248}" name="Region" dataDxfId="228">
      <calculatedColumnFormula xml:space="preserve"> IF( ISBLANK( $D$31 ), "", $D$31 )</calculatedColumnFormula>
    </tableColumn>
    <tableColumn id="4" xr3:uid="{8DB7A873-7909-44D6-BB4D-AD6FC42F8CAC}" name="Year" dataDxfId="227">
      <calculatedColumnFormula xml:space="preserve"> IF( ISBLANK( $D$32 ), "", $D$32 )</calculatedColumnFormula>
    </tableColumn>
    <tableColumn id="21" xr3:uid="{D831C91D-8884-4156-AB39-A0D694DE362C}" name="Difference" dataDxfId="226">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 id="5" xr3:uid="{08CB6887-8B7C-4D5C-BBA5-E3117808FD14}" name="Format" dataDxfId="225">
      <calculatedColumnFormula xml:space="preserve"> IF( OR( impacts_peopleByYear[[#This Row],[Reference Scenario]] = "", impacts_peopleByYear[[#This Row],[Region]] = "", impacts_peopleByYear[[#This Row],[Year]] = "" ), "",IF(impacts_peopleByYear[[#This Row],[Difference]]&gt;=0,-0.1,0.1) )</calculatedColumnFormula>
    </tableColumn>
    <tableColumn id="6" xr3:uid="{442EC123-5B95-4A43-87F3-B4A28206C2C4}" name="Formatted Label" dataDxfId="224"/>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23">
      <calculatedColumnFormula array="1">ROW(risk_mainTable[[#This Row],[Row]]) - ROW(risk_mainTable[#Headers])</calculatedColumnFormula>
    </tableColumn>
    <tableColumn id="2" xr3:uid="{3846784C-553D-4ED9-9838-DCF55C2DC63C}" name="Sector" dataDxfId="222">
      <calculatedColumnFormula xml:space="preserve"> mv_sector</calculatedColumnFormula>
    </tableColumn>
    <tableColumn id="3" xr3:uid="{403A9C91-4584-4832-9C0E-02567F3FDBCE}" name="SV Category" dataDxfId="221"/>
    <tableColumn id="28" xr3:uid="{0DCC3D63-D97B-4D92-805E-672107E2FEA8}" name="SV Category ID" dataDxfId="220">
      <calculatedColumnFormula>INDEX(SV_Categories[svGroupType],MATCH(risk_mainTable[[#This Row],[SV Category]],SV_Categories[svGroupLabel],0))</calculatedColumnFormula>
    </tableColumn>
    <tableColumn id="4" xr3:uid="{C2DC810D-3509-41EE-B3E3-414ED0AD640D}" name="Impact Group" dataDxfId="219">
      <calculatedColumnFormula array="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calculatedColumnFormula>
    </tableColumn>
    <tableColumn id="5" xr3:uid="{86E637CF-19CD-49EB-A2B1-840A9138F780}" name="Group Classification" dataDxfId="218"/>
    <tableColumn id="8" xr3:uid="{A1DCA94A-24E2-4CC8-8A5F-E26BCD5B1C63}" name="Region" dataDxfId="217">
      <calculatedColumnFormula xml:space="preserve"> IF( ISBLANK( $D$3 ), "", $D$3 )</calculatedColumnFormula>
    </tableColumn>
    <tableColumn id="6" xr3:uid="{0B3806DE-E9CD-44C4-9DBA-B5C8A3B4790B}" name="Impact Unit" dataDxfId="216">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5"/>
    <tableColumn id="9" xr3:uid="{D377421F-EE0E-4833-9FFB-4AB74EA50E0E}" name="2010" dataDxfId="214">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0,SUMPRODUCT(outputs1[impPop_sv], --(VALUE(K$36)=outputs1[year]), --(risk_mainTable[[#This Row],[Emissions Scenario]]=outputs1[scenario]), --(risk_mainTable[[#This Row],[SV Category ID]]=outputs1[svGroupType]),        IF(risk_mainTable[[#This Row],[Region]]&lt;&gt;"CONUS",--(risk_mainTable[[#This Row],[Region]]=outputs1[region]),--(VALUE(K$36)=outputs1[year]))) = 0,SUMPRODUCT(outputs1[regional_highRiskPop_ref],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calculatedColumnFormula>
    </tableColumn>
    <tableColumn id="10" xr3:uid="{19E24941-9C09-4CCB-8FC1-260DD24B17D3}" name="2015" dataDxfId="213">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0,SUMPRODUCT(outputs1[impPop_sv], --(VALUE(L$36)=outputs1[year]), --(risk_mainTable[[#This Row],[Emissions Scenario]]=outputs1[scenario]), --(risk_mainTable[[#This Row],[SV Category ID]]=outputs1[svGroupType]),        IF(risk_mainTable[[#This Row],[Region]]&lt;&gt;"CONUS",--(risk_mainTable[[#This Row],[Region]]=outputs1[region]),--(VALUE(L$36)=outputs1[year]))) = 0,SUMPRODUCT(outputs1[regional_highRiskPop_ref],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calculatedColumnFormula>
    </tableColumn>
    <tableColumn id="11" xr3:uid="{BD7F9734-125D-4294-841D-84DBD4E44098}" name="2020" dataDxfId="212">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0,SUMPRODUCT(outputs1[impPop_sv], --(VALUE(M$36)=outputs1[year]), --(risk_mainTable[[#This Row],[Emissions Scenario]]=outputs1[scenario]), --(risk_mainTable[[#This Row],[SV Category ID]]=outputs1[svGroupType]),        IF(risk_mainTable[[#This Row],[Region]]&lt;&gt;"CONUS",--(risk_mainTable[[#This Row],[Region]]=outputs1[region]),--(VALUE(M$36)=outputs1[year]))) = 0,SUMPRODUCT(outputs1[regional_highRiskPop_ref],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calculatedColumnFormula>
    </tableColumn>
    <tableColumn id="12" xr3:uid="{E9CDDF74-BC5B-46A9-B02C-F5DC9E5D720D}" name="2025" dataDxfId="211">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0,SUMPRODUCT(outputs1[impPop_sv], --(VALUE(N$36)=outputs1[year]), --(risk_mainTable[[#This Row],[Emissions Scenario]]=outputs1[scenario]), --(risk_mainTable[[#This Row],[SV Category ID]]=outputs1[svGroupType]),        IF(risk_mainTable[[#This Row],[Region]]&lt;&gt;"CONUS",--(risk_mainTable[[#This Row],[Region]]=outputs1[region]),--(VALUE(N$36)=outputs1[year]))) = 0,SUMPRODUCT(outputs1[regional_highRiskPop_ref],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calculatedColumnFormula>
    </tableColumn>
    <tableColumn id="13" xr3:uid="{09857D10-7C09-43D2-8D34-8AFC2555C049}" name="2030" dataDxfId="210">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0,SUMPRODUCT(outputs1[impPop_sv], --(VALUE(O$36)=outputs1[year]), --(risk_mainTable[[#This Row],[Emissions Scenario]]=outputs1[scenario]), --(risk_mainTable[[#This Row],[SV Category ID]]=outputs1[svGroupType]),        IF(risk_mainTable[[#This Row],[Region]]&lt;&gt;"CONUS",--(risk_mainTable[[#This Row],[Region]]=outputs1[region]),--(VALUE(O$36)=outputs1[year]))) = 0,SUMPRODUCT(outputs1[regional_highRiskPop_ref],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calculatedColumnFormula>
    </tableColumn>
    <tableColumn id="14" xr3:uid="{6F29AD53-0797-4DD0-99A6-30B37A548DD2}" name="2035" dataDxfId="209">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0,SUMPRODUCT(outputs1[impPop_sv], --(VALUE(P$36)=outputs1[year]), --(risk_mainTable[[#This Row],[Emissions Scenario]]=outputs1[scenario]), --(risk_mainTable[[#This Row],[SV Category ID]]=outputs1[svGroupType]),        IF(risk_mainTable[[#This Row],[Region]]&lt;&gt;"CONUS",--(risk_mainTable[[#This Row],[Region]]=outputs1[region]),--(VALUE(P$36)=outputs1[year]))) = 0,SUMPRODUCT(outputs1[regional_highRiskPop_ref],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calculatedColumnFormula>
    </tableColumn>
    <tableColumn id="15" xr3:uid="{EC16DEC0-26BF-4434-A598-DDD140055256}" name="2040" dataDxfId="208">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0,SUMPRODUCT(outputs1[impPop_sv], --(VALUE(Q$36)=outputs1[year]), --(risk_mainTable[[#This Row],[Emissions Scenario]]=outputs1[scenario]), --(risk_mainTable[[#This Row],[SV Category ID]]=outputs1[svGroupType]),        IF(risk_mainTable[[#This Row],[Region]]&lt;&gt;"CONUS",--(risk_mainTable[[#This Row],[Region]]=outputs1[region]),--(VALUE(Q$36)=outputs1[year]))) = 0,SUMPRODUCT(outputs1[regional_highRiskPop_ref],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calculatedColumnFormula>
    </tableColumn>
    <tableColumn id="16" xr3:uid="{81FD12AD-8DF0-4325-ACC9-1BD48FF59CD9}" name="2045" dataDxfId="207">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0,SUMPRODUCT(outputs1[impPop_sv], --(VALUE(R$36)=outputs1[year]), --(risk_mainTable[[#This Row],[Emissions Scenario]]=outputs1[scenario]), --(risk_mainTable[[#This Row],[SV Category ID]]=outputs1[svGroupType]),        IF(risk_mainTable[[#This Row],[Region]]&lt;&gt;"CONUS",--(risk_mainTable[[#This Row],[Region]]=outputs1[region]),--(VALUE(R$36)=outputs1[year]))) = 0,SUMPRODUCT(outputs1[regional_highRiskPop_ref],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calculatedColumnFormula>
    </tableColumn>
    <tableColumn id="17" xr3:uid="{3C64B2B1-39AB-4835-AC33-6B6309648DF7}" name="2050" dataDxfId="206">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0,SUMPRODUCT(outputs1[impPop_sv], --(VALUE(S$36)=outputs1[year]), --(risk_mainTable[[#This Row],[Emissions Scenario]]=outputs1[scenario]), --(risk_mainTable[[#This Row],[SV Category ID]]=outputs1[svGroupType]),        IF(risk_mainTable[[#This Row],[Region]]&lt;&gt;"CONUS",--(risk_mainTable[[#This Row],[Region]]=outputs1[region]),--(VALUE(S$36)=outputs1[year]))) = 0,SUMPRODUCT(outputs1[regional_highRiskPop_ref],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calculatedColumnFormula>
    </tableColumn>
    <tableColumn id="18" xr3:uid="{4DDBCC26-5651-4127-93D9-63CD4807E2B9}" name="2055" dataDxfId="205">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0,SUMPRODUCT(outputs1[impPop_sv], --(VALUE(T$36)=outputs1[year]), --(risk_mainTable[[#This Row],[Emissions Scenario]]=outputs1[scenario]), --(risk_mainTable[[#This Row],[SV Category ID]]=outputs1[svGroupType]),        IF(risk_mainTable[[#This Row],[Region]]&lt;&gt;"CONUS",--(risk_mainTable[[#This Row],[Region]]=outputs1[region]),--(VALUE(T$36)=outputs1[year]))) = 0,SUMPRODUCT(outputs1[regional_highRiskPop_ref],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calculatedColumnFormula>
    </tableColumn>
    <tableColumn id="19" xr3:uid="{8043EA3F-221A-4960-941B-69527C073CDC}" name="2060" dataDxfId="204">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0,SUMPRODUCT(outputs1[impPop_sv], --(VALUE(U$36)=outputs1[year]), --(risk_mainTable[[#This Row],[Emissions Scenario]]=outputs1[scenario]), --(risk_mainTable[[#This Row],[SV Category ID]]=outputs1[svGroupType]),        IF(risk_mainTable[[#This Row],[Region]]&lt;&gt;"CONUS",--(risk_mainTable[[#This Row],[Region]]=outputs1[region]),--(VALUE(U$36)=outputs1[year]))) = 0,SUMPRODUCT(outputs1[regional_highRiskPop_ref],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calculatedColumnFormula>
    </tableColumn>
    <tableColumn id="20" xr3:uid="{20F2066D-E0CC-4BD2-B371-1574B04232B1}" name="2065" dataDxfId="203">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0,SUMPRODUCT(outputs1[impPop_sv], --(VALUE(V$36)=outputs1[year]), --(risk_mainTable[[#This Row],[Emissions Scenario]]=outputs1[scenario]), --(risk_mainTable[[#This Row],[SV Category ID]]=outputs1[svGroupType]),        IF(risk_mainTable[[#This Row],[Region]]&lt;&gt;"CONUS",--(risk_mainTable[[#This Row],[Region]]=outputs1[region]),--(VALUE(V$36)=outputs1[year]))) = 0,SUMPRODUCT(outputs1[regional_highRiskPop_ref],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calculatedColumnFormula>
    </tableColumn>
    <tableColumn id="21" xr3:uid="{C916C216-789B-4461-8CA4-C2BD2A0E0114}" name="2070" dataDxfId="202">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0,SUMPRODUCT(outputs1[impPop_sv], --(VALUE(W$36)=outputs1[year]), --(risk_mainTable[[#This Row],[Emissions Scenario]]=outputs1[scenario]), --(risk_mainTable[[#This Row],[SV Category ID]]=outputs1[svGroupType]),        IF(risk_mainTable[[#This Row],[Region]]&lt;&gt;"CONUS",--(risk_mainTable[[#This Row],[Region]]=outputs1[region]),--(VALUE(W$36)=outputs1[year]))) = 0,SUMPRODUCT(outputs1[regional_highRiskPop_ref],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calculatedColumnFormula>
    </tableColumn>
    <tableColumn id="22" xr3:uid="{C2334311-BE82-4ED4-8731-1D49BE9429E4}" name="2075" dataDxfId="201">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0,SUMPRODUCT(outputs1[impPop_sv], --(VALUE(X$36)=outputs1[year]), --(risk_mainTable[[#This Row],[Emissions Scenario]]=outputs1[scenario]), --(risk_mainTable[[#This Row],[SV Category ID]]=outputs1[svGroupType]),        IF(risk_mainTable[[#This Row],[Region]]&lt;&gt;"CONUS",--(risk_mainTable[[#This Row],[Region]]=outputs1[region]),--(VALUE(X$36)=outputs1[year]))) = 0,SUMPRODUCT(outputs1[regional_highRiskPop_ref],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calculatedColumnFormula>
    </tableColumn>
    <tableColumn id="23" xr3:uid="{EFEE666A-F035-491F-967B-1301F51ED3C4}" name="2080" dataDxfId="200">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0,SUMPRODUCT(outputs1[impPop_sv], --(VALUE(Y$36)=outputs1[year]), --(risk_mainTable[[#This Row],[Emissions Scenario]]=outputs1[scenario]), --(risk_mainTable[[#This Row],[SV Category ID]]=outputs1[svGroupType]),        IF(risk_mainTable[[#This Row],[Region]]&lt;&gt;"CONUS",--(risk_mainTable[[#This Row],[Region]]=outputs1[region]),--(VALUE(Y$36)=outputs1[year]))) = 0,SUMPRODUCT(outputs1[regional_highRiskPop_ref],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calculatedColumnFormula>
    </tableColumn>
    <tableColumn id="24" xr3:uid="{6F67BAFC-DA7D-469D-BE5F-707B09FDAE6F}" name="2085" dataDxfId="199">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0,SUMPRODUCT(outputs1[impPop_sv], --(VALUE(Z$36)=outputs1[year]), --(risk_mainTable[[#This Row],[Emissions Scenario]]=outputs1[scenario]), --(risk_mainTable[[#This Row],[SV Category ID]]=outputs1[svGroupType]),        IF(risk_mainTable[[#This Row],[Region]]&lt;&gt;"CONUS",--(risk_mainTable[[#This Row],[Region]]=outputs1[region]),--(VALUE(Z$36)=outputs1[year]))) = 0,SUMPRODUCT(outputs1[regional_highRiskPop_ref],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calculatedColumnFormula>
    </tableColumn>
    <tableColumn id="25" xr3:uid="{0E4D0DE3-6C72-4254-A458-C02C37662589}" name="2090" dataDxfId="198">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0,SUMPRODUCT(outputs1[impPop_sv], --(VALUE(AA$36)=outputs1[year]), --(risk_mainTable[[#This Row],[Emissions Scenario]]=outputs1[scenario]), --(risk_mainTable[[#This Row],[SV Category ID]]=outputs1[svGroupType]),        IF(risk_mainTable[[#This Row],[Region]]&lt;&gt;"CONUS",--(risk_mainTable[[#This Row],[Region]]=outputs1[region]),--(VALUE(AA$36)=outputs1[year]))) = 0,SUMPRODUCT(outputs1[regional_highRiskPop_ref],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F7AEC12-7A1A-48D6-8438-21A86D52CF23}" name="risk_table1" displayName="risk_table1" ref="B28:H32" totalsRowShown="0" headerRowDxfId="197" dataDxfId="196">
  <autoFilter ref="B28:H32" xr:uid="{CF7AEC12-7A1A-48D6-8438-21A86D52CF23}"/>
  <tableColumns count="7">
    <tableColumn id="1" xr3:uid="{E107E0DF-246F-481C-8399-535769853AF1}" name="Row" dataDxfId="195">
      <calculatedColumnFormula xml:space="preserve"> ROW( risk_table1[[#This Row],[Row]] ) - ROW( risk_table1[[#Headers],[Row]] )</calculatedColumnFormula>
    </tableColumn>
    <tableColumn id="2" xr3:uid="{1DF409F1-D03F-4B50-AA45-39B225561542}" name="SV Group" dataDxfId="194"/>
    <tableColumn id="22" xr3:uid="{C3B37D64-FE74-4B86-8986-B0BE8F2C5381}" name="Reference Scenario" dataDxfId="193">
      <calculatedColumnFormula xml:space="preserve"> IF( ISBLANK( $D$2 ), "", $D$2 )</calculatedColumnFormula>
    </tableColumn>
    <tableColumn id="20" xr3:uid="{387E6812-9CA7-407C-A642-F80A87D9E737}" name="Region" dataDxfId="192">
      <calculatedColumnFormula xml:space="preserve"> IF( ISBLANK( $D$3 ), "", $D$3 )</calculatedColumnFormula>
    </tableColumn>
    <tableColumn id="21" xr3:uid="{7A7BD494-9E1C-4FD8-858A-0DDDC4BE262B}" name="Year" dataDxfId="191">
      <calculatedColumnFormula xml:space="preserve"> IF( ISBLANK( $D$4 ), "", $D$4 )</calculatedColumnFormula>
    </tableColumn>
    <tableColumn id="5" xr3:uid="{47830F64-704C-4B74-803A-02A747292A77}" name="Value" dataDxfId="190">
      <calculatedColumnFormula array="1" xml:space="preserve"> IF( OR( risk_table1[[#This Row],[Reference Scenario]] = "", risk_table1[[#This Row],[Region]] = "", risk_table1[[#This Row],[Year]]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89">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3D68350-6454-43EB-8907-66AAF92442FC}" name="Table20" displayName="Table20" ref="B91:X93" totalsRowShown="0" headerRowDxfId="188" dataDxfId="187">
  <autoFilter ref="B91:X93" xr:uid="{73D68350-6454-43EB-8907-66AAF92442FC}"/>
  <tableColumns count="23">
    <tableColumn id="1" xr3:uid="{5F89CE34-10BA-4E66-A36A-B5D076F1E4CF}" name="Row" dataDxfId="186">
      <calculatedColumnFormula array="1">ROW(Table20[[#This Row],[Row]]) - ROW(Table20[#Headers])</calculatedColumnFormula>
    </tableColumn>
    <tableColumn id="2" xr3:uid="{30441E34-D05F-44E3-9654-6F7EEF62A4E5}" name="Type" dataDxfId="185"/>
    <tableColumn id="20" xr3:uid="{F1246310-459F-47BE-86BC-2265C2B86B6D}" name="Reference Emissions Scenario" dataDxfId="184">
      <calculatedColumnFormula>IF(ISBLANK($D$3),"",$D$3)</calculatedColumnFormula>
    </tableColumn>
    <tableColumn id="21" xr3:uid="{78AD2B7D-3DB7-4B5B-B105-C7DD4384838E}" name="Scenario to Compare" dataDxfId="183">
      <calculatedColumnFormula xml:space="preserve"> IF( ISBLANK( $D$4 ), "", $D$4 )</calculatedColumnFormula>
    </tableColumn>
    <tableColumn id="23" xr3:uid="{ECC016C8-2D0F-44DA-A4E6-A1C7682C3B3C}" name="SV Group" dataDxfId="182">
      <calculatedColumnFormula xml:space="preserve"> IF( ISBLANK( $D$2 ), "", $D$2 )</calculatedColumnFormula>
    </tableColumn>
    <tableColumn id="22" xr3:uid="{673F8EE2-C4CC-48EA-B810-18DA257A6AC7}" name="Region" dataDxfId="181">
      <calculatedColumnFormula xml:space="preserve"> IF( ISBLANK( $D$5 ), "", $D$5 )</calculatedColumnFormula>
    </tableColumn>
    <tableColumn id="3" xr3:uid="{3E0BA8AF-6B6A-428A-A3CA-385227143D67}" name="2010" dataDxfId="18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4" xr3:uid="{7C47EE50-E685-4C54-9CF3-7033DC735234}" name="2015" dataDxfId="17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5" xr3:uid="{6B632A41-FD3B-4FA7-AB0D-E82016FB50D2}" name="2020" dataDxfId="17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6" xr3:uid="{BC5ADA88-071A-4D47-B11F-A573AF6F6C4D}" name="2025" dataDxfId="17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7" xr3:uid="{3B93B2E4-5967-43C9-97ED-1D5C6E3FF80C}" name="2030" dataDxfId="17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8" xr3:uid="{7305282E-7ACB-469B-8DC8-A80E996CC840}" name="2035" dataDxfId="17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9" xr3:uid="{CCD74C4D-4460-46D7-82A6-46A36C6ECE5E}" name="2040" dataDxfId="17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0" xr3:uid="{96B2DB0B-CC3C-4916-8E47-3C723DC22FD9}" name="2045" dataDxfId="173">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1" xr3:uid="{6A3FE711-B2CE-4199-AE80-D80AF02858E3}" name="2050" dataDxfId="172">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2" xr3:uid="{86EBE9CE-4B9A-4A80-BF3E-6861CE2A2E70}" name="2055" dataDxfId="171">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3" xr3:uid="{D4068617-8ED7-438F-8067-29620D8BBC95}" name="2060" dataDxfId="17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4" xr3:uid="{C8731EDB-E4EC-45DD-8A53-2E4786EC2309}" name="2065" dataDxfId="16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5" xr3:uid="{ED194464-D8A0-4138-9026-83E7439950A8}" name="2070" dataDxfId="16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6" xr3:uid="{DC5E750A-A7CC-41F7-A2D6-26AFEBCF4AE6}" name="2075" dataDxfId="16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7" xr3:uid="{7C57F2A5-F000-4809-9E7F-57E973F49F0F}" name="2080" dataDxfId="16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8" xr3:uid="{AD33D751-E8ED-45B4-BDDF-F6A03EC93D92}" name="2085" dataDxfId="16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 id="19" xr3:uid="{BDA778BC-F50F-42B7-9678-42AD408B14FA}" name="2090" dataDxfId="16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C3F05FF-FC9E-4F58-9DFC-E4CA03F4803B}" name="Table62627" displayName="Table62627" ref="B117:J125" totalsRowShown="0" headerRowDxfId="163" dataDxfId="162">
  <autoFilter ref="B117:J125" xr:uid="{BC3F05FF-FC9E-4F58-9DFC-E4CA03F4803B}"/>
  <tableColumns count="9">
    <tableColumn id="1" xr3:uid="{8806403C-17B2-49B6-AA2F-D88F116FC4C6}" name="Row" dataDxfId="161">
      <calculatedColumnFormula array="1">ROW(Table62627[[#This Row],[Row]]) - ROW(Table62627[#Headers])</calculatedColumnFormula>
    </tableColumn>
    <tableColumn id="2" xr3:uid="{E6CECB22-2379-4EEE-BDEE-C8813D812D39}" name="Reference Emissions Scenario" dataDxfId="160">
      <calculatedColumnFormula>IF( ISBLANK( $H$59 ), "", $H$59 )</calculatedColumnFormula>
    </tableColumn>
    <tableColumn id="7" xr3:uid="{A03D0CC0-82F7-4C85-820B-3AC7A37DCFF0}" name="Scenario to Compare" dataDxfId="159">
      <calculatedColumnFormula>IF( ISBLANK( $H$60 ), "", $H$60 )</calculatedColumnFormula>
    </tableColumn>
    <tableColumn id="3" xr3:uid="{174960FC-6852-4382-BCD8-0AC6F75FF1ED}" name="SV Group" dataDxfId="158"/>
    <tableColumn id="4" xr3:uid="{909EE0CC-893E-4676-9130-2A8C67C89B57}" name="Region" dataDxfId="157">
      <calculatedColumnFormula xml:space="preserve"> IF( ISBLANK( $H$61 ), "", $H$61 )</calculatedColumnFormula>
    </tableColumn>
    <tableColumn id="5" xr3:uid="{E36E4C01-1517-4C4A-8689-4336109D778B}" name="Year" dataDxfId="156">
      <calculatedColumnFormula xml:space="preserve"> IF( ISBLANK( $H$62 ), "", $H$62 )</calculatedColumnFormula>
    </tableColumn>
    <tableColumn id="6" xr3:uid="{C6234E6D-2843-4CB3-BCC0-DE1C02F8D0E7}" name="Value" dataDxfId="155">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 id="8" xr3:uid="{81906C22-2229-475B-A8B2-B8CE36890B75}" name="Format" dataDxfId="154">
      <calculatedColumnFormula xml:space="preserve"> IF( OR(Table62627[[#This Row],[Reference Emissions Scenario]]="", Table62627[[#This Row],[Scenario to Compare]] = "", Table62627[[#This Row],[Region]] = "", Table62627[[#This Row],[Year]] = "" ), "",IF(Table62627[[#This Row],[Value]]&gt;=0,-0.1,0.1) )</calculatedColumnFormula>
    </tableColumn>
    <tableColumn id="9" xr3:uid="{5934549C-109D-48BF-99CE-19A962F3AF54}" name="Formatted Label" dataDxfId="153"/>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E86FB9D-9FAB-4EB2-8D0F-C5EFD4D3FDF0}" name="Table6" displayName="Table6" ref="B105:I113" totalsRowShown="0" headerRowDxfId="152" dataDxfId="151">
  <autoFilter ref="B105:I113" xr:uid="{1E86FB9D-9FAB-4EB2-8D0F-C5EFD4D3FDF0}"/>
  <tableColumns count="8">
    <tableColumn id="1" xr3:uid="{7C1CBFCA-CB3F-454F-8036-AC575CE791C4}" name="Row" dataDxfId="150">
      <calculatedColumnFormula array="1">ROW(Table6[[#This Row],[Row]]) - ROW(Table6[#Headers])</calculatedColumnFormula>
    </tableColumn>
    <tableColumn id="2" xr3:uid="{13550D3A-E629-4245-BB59-744B2A6BAE17}" name="Scenario" dataDxfId="149">
      <calculatedColumnFormula>IF( ISBLANK( $D$59 ), "", $D$59 )</calculatedColumnFormula>
    </tableColumn>
    <tableColumn id="3" xr3:uid="{1432EFBE-5B90-4F09-8CB0-04E141ED4939}" name="SV Group" dataDxfId="148"/>
    <tableColumn id="4" xr3:uid="{7C294C6C-AB15-4269-9EF3-D9B297B61C6F}" name="Region" dataDxfId="147">
      <calculatedColumnFormula xml:space="preserve"> IF( ISBLANK( $D$60 ), "", $D$60 )</calculatedColumnFormula>
    </tableColumn>
    <tableColumn id="5" xr3:uid="{FED04B61-68E3-440D-BC4E-E9396EBDB16A}" name="Year" dataDxfId="146">
      <calculatedColumnFormula xml:space="preserve"> IF( ISBLANK( $D$61 ), "", $D$61 )</calculatedColumnFormula>
    </tableColumn>
    <tableColumn id="6" xr3:uid="{0F06DC7A-926C-4306-A6D1-C4FC08599B97}" name="Value" dataDxfId="145">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 id="7" xr3:uid="{65B3BF16-CF50-42F0-B381-23CDBE86A7A4}" name="Format" dataDxfId="144">
      <calculatedColumnFormula xml:space="preserve"> IF( OR( Table6[[#This Row],[Scenario]] = "", Table6[[#This Row],[Region]] = "", Table6[[#This Row],[Year]] = "" ), "",IF(Table6[[#This Row],[Value]]&gt;=0,-0.1,0.1) )</calculatedColumnFormula>
    </tableColumn>
    <tableColumn id="8" xr3:uid="{1726DAE1-D3CC-4B11-979B-C66253F77D48}" name="Formatted Label" dataDxfId="143"/>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3016335-D104-4E8E-AC8A-242936CAE7CE}" name="Table21" displayName="Table21" ref="B97:V101" totalsRowShown="0" headerRowDxfId="142" dataDxfId="141">
  <autoFilter ref="B97:V101" xr:uid="{93016335-D104-4E8E-AC8A-242936CAE7CE}"/>
  <tableColumns count="21">
    <tableColumn id="1" xr3:uid="{2F25D537-6BA9-4B66-AE0D-C6F8A43993CA}" name="Row" dataDxfId="140">
      <calculatedColumnFormula array="1">ROW(Table21[[#This Row],[Row]]) - ROW(Table21[#Headers])</calculatedColumnFormula>
    </tableColumn>
    <tableColumn id="2" xr3:uid="{868FA9B4-A0AF-42F9-BCB5-9E1A16D828C6}" name="Emissions Scenario" dataDxfId="139">
      <calculatedColumnFormula array="1" xml:space="preserve"> INDEX( list_scenarios, Table21[[#This Row],[Row]] )</calculatedColumnFormula>
    </tableColumn>
    <tableColumn id="20" xr3:uid="{E9190B45-DBA9-4B7E-B4EC-96E5AFEA04A7}" name="SV Group" dataDxfId="138">
      <calculatedColumnFormula xml:space="preserve"> IF( ISBLANK( $D$32 ), "All", $D$32 )</calculatedColumnFormula>
    </tableColumn>
    <tableColumn id="21" xr3:uid="{92CC501F-2FEA-42AF-964E-BC01557C62F6}" name="Region" dataDxfId="137">
      <calculatedColumnFormula xml:space="preserve"> IF( ISBLANK( $D$33 ), "", $D$33 )</calculatedColumnFormula>
    </tableColumn>
    <tableColumn id="3" xr3:uid="{72CA109E-B90C-494C-88C1-0F5356491E38}" name="2010" dataDxfId="13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4" xr3:uid="{4871EA4B-6B12-42D4-BF4E-56CFD8EAD147}" name="2015" dataDxfId="13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5" xr3:uid="{95A3641A-491E-43FA-83D9-C4EBABE3CCF2}" name="2020" dataDxfId="13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6" xr3:uid="{89962152-095B-4B80-8387-791689781430}" name="2025" dataDxfId="13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7" xr3:uid="{F303805A-CBDA-4160-8A3A-942764D2B958}" name="2030" dataDxfId="13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8" xr3:uid="{CE24384E-D7C7-4366-9C0B-87F92A381C49}" name="2035" dataDxfId="13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9" xr3:uid="{43D096A9-AC97-472C-863E-D288FFE4EBFF}" name="2040" dataDxfId="13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0" xr3:uid="{CBC0C8C2-B3AF-48A9-9DAE-AB91094CE88E}" name="2045" dataDxfId="129">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1" xr3:uid="{ABB71AEB-BB9F-4CAD-82F6-27DA90D03304}" name="2050" dataDxfId="128">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2" xr3:uid="{A30C6783-C06D-42C2-A89E-0426D01161D7}" name="2055" dataDxfId="12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3" xr3:uid="{E6BA0994-52AB-4247-B29C-4D9A1CE884BB}" name="2060" dataDxfId="12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4" xr3:uid="{8F561AD4-B1A7-4844-BE33-1E1758366CBE}" name="2065" dataDxfId="12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5" xr3:uid="{19B356C0-78C9-4F0B-865D-0780C8D42D52}" name="2070" dataDxfId="12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6" xr3:uid="{D659A047-1EFE-4001-911F-FB70576CECE9}" name="2075" dataDxfId="12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7" xr3:uid="{5ABB18D1-1FC4-4FD0-AAE1-EECC1B4D9244}" name="2080" dataDxfId="12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8" xr3:uid="{F6623C4D-94F5-4776-BA46-6FEE70B281BD}" name="2085" dataDxfId="12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9" xr3:uid="{29A34BCD-B794-4EA6-829B-5CD11918DD51}" name="2090" dataDxfId="12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9837EF9-DEBF-4E42-B72B-A7D5FA12D177}" name="outputs1" displayName="outputs1" comment="Main FrEDI SV Module outputs" ref="A1:Q12769" totalsRowShown="0" dataDxfId="119">
  <autoFilter ref="A1:Q12769" xr:uid="{29837EF9-DEBF-4E42-B72B-A7D5FA12D177}"/>
  <tableColumns count="17">
    <tableColumn id="1" xr3:uid="{FE1120F0-4A30-45F0-8919-D3A908327762}" name="region" dataDxfId="118"/>
    <tableColumn id="2" xr3:uid="{E9E7F3C0-BB60-491C-A9C7-58D7C40F73B1}" name="svGroupType" dataDxfId="117"/>
    <tableColumn id="3" xr3:uid="{057894FA-63EC-4679-8BEC-E36233B6BE08}" name="driverUnit" dataDxfId="116"/>
    <tableColumn id="18" xr3:uid="{47DF89E9-241C-4566-B892-0195902F1B22}" name="driverValue" dataDxfId="115"/>
    <tableColumn id="4" xr3:uid="{9C82385E-D818-43E1-9C95-8692B8DE225D}" name="year" dataDxfId="114"/>
    <tableColumn id="5" xr3:uid="{C6B526D3-DAA6-4F88-81F5-7DB86BF981AC}" name="impPop_ref" dataDxfId="113"/>
    <tableColumn id="6" xr3:uid="{C9026106-EDD9-4250-8D4F-CC5B90BF3A16}" name="impPop_sv" dataDxfId="112"/>
    <tableColumn id="7" xr3:uid="{D8536715-4752-466A-878D-9AD081783525}" name="impact_ref" dataDxfId="111"/>
    <tableColumn id="8" xr3:uid="{88B4CA07-0532-4A46-9BA1-C030574A9102}" name="impact_sv" dataDxfId="110"/>
    <tableColumn id="15" xr3:uid="{44572F88-B284-4C0A-A927-2A24D57E4CD1}" name="national_highRiskPop_ref" dataDxfId="109"/>
    <tableColumn id="16" xr3:uid="{C80BB7AB-FDC1-4DBE-831F-F83C237C2A75}" name="national_highRiskPop_sv" dataDxfId="108"/>
    <tableColumn id="12" xr3:uid="{774438EA-7F8F-4E1B-814F-12E8373AEBB0}" name="regional_highRiskPop_ref" dataDxfId="107"/>
    <tableColumn id="13" xr3:uid="{A9EFBC4E-3D77-4E45-9352-E6F721529B82}" name="regional_highRiskPop_sv" dataDxfId="106"/>
    <tableColumn id="9" xr3:uid="{6195A341-B741-4D13-8DCD-4F626C35ADFC}" name="aveRate_ref" dataDxfId="105"/>
    <tableColumn id="10" xr3:uid="{20E29524-B0BC-4A4D-BFA3-DB4E63450E5D}" name="aveRate_sv" dataDxfId="104"/>
    <tableColumn id="11" xr3:uid="{291CADFE-8959-487A-B68B-97041AC100A8}" name="scenario" dataDxfId="103"/>
    <tableColumn id="14" xr3:uid="{8CF88DC2-BD17-44BB-BA49-2B0FB6992996}" name="variant" dataDxfId="102"/>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5DF1EB9-3064-4E81-AF3B-8B3931154BB9}" name="outputs2" displayName="outputs2" comment="FrEDI SV Module outputs if the sector has a second adaptation" ref="A1:Q12679" totalsRowShown="0" headerRowDxfId="101" dataDxfId="100">
  <autoFilter ref="A1:Q12679" xr:uid="{29837EF9-DEBF-4E42-B72B-A7D5FA12D177}"/>
  <tableColumns count="17">
    <tableColumn id="1" xr3:uid="{EC4A375F-3692-4A79-BFE6-7264549584F7}" name="region" dataDxfId="99"/>
    <tableColumn id="2" xr3:uid="{307247FB-CDC6-46EE-9D66-A81538557476}" name="svGroupType" dataDxfId="98"/>
    <tableColumn id="3" xr3:uid="{96782F42-132C-487E-858D-AB694AADFEBA}" name="driverUnit" dataDxfId="97"/>
    <tableColumn id="18" xr3:uid="{1D816251-637E-4D64-9886-5D1147B8B95C}" name="driverValue" dataDxfId="96"/>
    <tableColumn id="4" xr3:uid="{B6E6C76E-572B-40B6-B6AB-CA956F271435}" name="year" dataDxfId="95"/>
    <tableColumn id="5" xr3:uid="{4238D754-6C57-4286-A85B-D23EDD357195}" name="impPop_ref" dataDxfId="94"/>
    <tableColumn id="6" xr3:uid="{6FBFF665-24FA-4C19-AD17-86E57B310A2E}" name="impPop_sv" dataDxfId="93"/>
    <tableColumn id="7" xr3:uid="{D2874574-CDB6-4632-B95C-B75D11377FBB}" name="impact_ref" dataDxfId="92"/>
    <tableColumn id="8" xr3:uid="{A5BC4E9B-16E1-4381-BA52-9EBD571EA257}" name="impact_sv" dataDxfId="91"/>
    <tableColumn id="16" xr3:uid="{9AF3BD3D-FB94-4A45-9371-D4BEDCEC7F84}" name="national_highRiskPop_ref" dataDxfId="90"/>
    <tableColumn id="15" xr3:uid="{936CE0C5-8FD7-4B75-9C2B-4FB47993A961}" name="national_highRiskPop_sv" dataDxfId="89"/>
    <tableColumn id="13" xr3:uid="{6DDEFC24-0E69-4223-8843-934C6E845E2E}" name="regional_highRiskPop_ref" dataDxfId="88"/>
    <tableColumn id="12" xr3:uid="{D1DD60EF-A47E-4513-BBC5-770274C1BC40}" name="regional_highRiskPop_sv" dataDxfId="87"/>
    <tableColumn id="10" xr3:uid="{54ACD911-D789-4AAB-A671-FAB7420232EC}" name="aveRate_ref" dataDxfId="86"/>
    <tableColumn id="9" xr3:uid="{23082E3F-90FE-42E8-AD04-7438C696210E}" name="aveRate_sv" dataDxfId="85"/>
    <tableColumn id="11" xr3:uid="{EBE221FB-186B-44D0-8D11-A8E1B718EC24}" name="scenario" dataDxfId="84"/>
    <tableColumn id="14" xr3:uid="{D93E1CD5-93EA-4E54-B709-524525E9004C}" name="variant" dataDxfId="83"/>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2CB3EB2-D2AD-4F7F-8511-62C00E38663C}" name="co_modelValues" displayName="co_modelValues" comment="Control table of global model variables" ref="B59:E63" totalsRowShown="0" headerRowDxfId="82" dataDxfId="81">
  <autoFilter ref="B59:E63" xr:uid="{52CB3EB2-D2AD-4F7F-8511-62C00E38663C}"/>
  <tableColumns count="4">
    <tableColumn id="1" xr3:uid="{D6E66BE7-1618-4FA7-90A6-4F27ACA25690}" name="ID" dataDxfId="80">
      <calculatedColumnFormula xml:space="preserve"> ROW( co_modelValues[[#This Row],[ID]] ) - ROW( co_modelValues[[#Headers],[ID]] )</calculatedColumnFormula>
    </tableColumn>
    <tableColumn id="2" xr3:uid="{68EB0ABD-670A-45BA-A78F-80AFB2040F44}" name="valueName" dataDxfId="79"/>
    <tableColumn id="3" xr3:uid="{D1B84BCB-02C8-40BC-8383-5D04A6B484FF}" name="description" dataDxfId="78"/>
    <tableColumn id="5" xr3:uid="{FB01D816-5D1D-4BB8-BDA4-08AE412F6A90}" name="value2" dataDxfId="77"/>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6AD3FD0-57EA-42AE-9F27-E3EFF8764C5F}" name="co_years" displayName="co_years" ref="B134:C151" totalsRowShown="0" headerRowDxfId="76" dataDxfId="75">
  <autoFilter ref="B134:C151" xr:uid="{D6AD3FD0-57EA-42AE-9F27-E3EFF8764C5F}"/>
  <tableColumns count="2">
    <tableColumn id="1" xr3:uid="{BEE6E7B7-7A21-4F2E-B078-1B3878A885E1}" name="ID" dataDxfId="74">
      <calculatedColumnFormula xml:space="preserve"> ROW( co_years[[#This Row],[ID]] ) - ROW( co_years[[#Headers],[ID]] )</calculatedColumnFormula>
    </tableColumn>
    <tableColumn id="2" xr3:uid="{8DFA6E3A-393D-48DD-934A-4486311FC1E9}" name="Year" dataDxfId="73">
      <calculatedColumnFormula xml:space="preserve"> 2010 + ( co_years[[#This Row],[ID]] - 1 ) * 5</calculatedColumnFormula>
    </tableColumn>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D477DF2-8183-4FB9-A0A3-2912C453389F}" name="SV_Categories" displayName="SV_Categories" ref="B43:D55" totalsRowShown="0" headerRowDxfId="72" dataDxfId="71">
  <autoFilter ref="B43:D55" xr:uid="{3D477DF2-8183-4FB9-A0A3-2912C453389F}"/>
  <tableColumns count="3">
    <tableColumn id="1" xr3:uid="{A2145870-F596-49CE-92FC-00E7A46599D7}" name="ID" dataDxfId="70">
      <calculatedColumnFormula xml:space="preserve"> ROW( SV_Categories[[#This Row],[ID]] ) - ROW( SV_Categories[[#Headers],[ID]] )</calculatedColumnFormula>
    </tableColumn>
    <tableColumn id="2" xr3:uid="{DFCB4241-6DF5-4A13-9C66-DB726F773038}" name="svGroupType" dataDxfId="69"/>
    <tableColumn id="3" xr3:uid="{54A3F660-13BE-4AB5-86BD-499D17488710}" name="svGroupLabel" dataDxfId="68"/>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7F75CBCF-7148-4462-8843-EDE2806F7C58}" name="co_modelTypes" displayName="co_modelTypes" comment="Information about model types" ref="B29:E31" totalsRowShown="0" headerRowDxfId="67" dataDxfId="66">
  <autoFilter ref="B29:E31" xr:uid="{7F75CBCF-7148-4462-8843-EDE2806F7C58}"/>
  <tableColumns count="4">
    <tableColumn id="1" xr3:uid="{DDFAEC84-D9A7-4EB3-8DDB-0AF56AC2E8AA}" name="ID" dataDxfId="65">
      <calculatedColumnFormula xml:space="preserve"> ROW( co_modelTypes[[#This Row],[ID]] ) - ROW( co_modelTypes[[#Headers],[ID]] )</calculatedColumnFormula>
    </tableColumn>
    <tableColumn id="2" xr3:uid="{950845DA-B3F2-455A-9D9A-11A16E95E4C4}" name="modelType" dataDxfId="64"/>
    <tableColumn id="3" xr3:uid="{33EE70E1-A9FC-46E5-8468-AADA47D6FDBB}" name="driverUnit_abbr" dataDxfId="63"/>
    <tableColumn id="4" xr3:uid="{DFEF1CB2-F14C-45DF-942F-62A7F0623FC7}" name="driverUnit_label" dataDxfId="62"/>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4D5C644-41D7-4988-A231-6F3E6223E324}" name="co_regions" displayName="co_regions" ref="B122:C130" totalsRowShown="0" headerRowDxfId="61" dataDxfId="60">
  <autoFilter ref="B122:C130" xr:uid="{C4D5C644-41D7-4988-A231-6F3E6223E324}"/>
  <tableColumns count="2">
    <tableColumn id="1" xr3:uid="{796FC5D0-50A8-4A29-80E4-539A62347CC2}" name="ID" dataDxfId="59">
      <calculatedColumnFormula xml:space="preserve"> ROW( co_regions[[#This Row],[ID]] ) - ROW( co_regions[[#Headers],[ID]] )</calculatedColumnFormula>
    </tableColumn>
    <tableColumn id="2" xr3:uid="{06C2AB40-0F29-4219-97DE-6F20216B9F39}" name="Region" dataDxfId="58"/>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A2BC673-D7EF-436A-B136-6E96D51B0D6B}" name="co_sectorInfo" displayName="co_sectorInfo" ref="B4:N11" totalsRowShown="0" headerRowDxfId="57" dataDxfId="56">
  <autoFilter ref="B4:N11" xr:uid="{5A2BC673-D7EF-436A-B136-6E96D51B0D6B}"/>
  <tableColumns count="13">
    <tableColumn id="1" xr3:uid="{BE1E62BD-F324-4137-A423-E61418E78D55}" name="ID" dataDxfId="55">
      <calculatedColumnFormula xml:space="preserve"> ROW( co_sectorInfo[[#This Row],[ID]] ) - ROW( co_sectorInfo[[#Headers],[ID]] )</calculatedColumnFormula>
    </tableColumn>
    <tableColumn id="2" xr3:uid="{32153C62-381E-4DE9-BCA5-5256BB42AA06}" name="sector" dataDxfId="54"/>
    <tableColumn id="9" xr3:uid="{C21D6D5D-8FF2-4F37-B92B-E39AAA9F0168}" name="sector_abbr" dataDxfId="53"/>
    <tableColumn id="8" xr3:uid="{19FD31F7-9AC6-4E48-9325-C1CFF86B47C6}" name="impactUnit" dataDxfId="52"/>
    <tableColumn id="12" xr3:uid="{3E00B30D-3F99-4336-BD98-4C0B038805CF}" name="impactUnitFormatted" dataDxfId="51"/>
    <tableColumn id="3" xr3:uid="{54F5285D-720B-4649-925D-03458E747ECC}" name="popWeightColumn" dataDxfId="50"/>
    <tableColumn id="4" xr3:uid="{5A39E9D7-AB15-4952-9256-61AC04AE1576}" name="popWeightLabel" dataDxfId="49"/>
    <tableColumn id="5" xr3:uid="{2AAD5D17-7DED-48CE-96B5-7FBC4B5DAB1F}" name="rateUnit" dataDxfId="48"/>
    <tableColumn id="6" xr3:uid="{61330509-4CE4-432A-A900-9474C240EF44}" name="rateUnitLabel" dataDxfId="47"/>
    <tableColumn id="7" xr3:uid="{C4EADAAA-B34C-43E3-ADD6-505F0BEF9D0C}" name="modelType" dataDxfId="46"/>
    <tableColumn id="10" xr3:uid="{5A63AE85-F93E-4AEC-BB12-AC1336B4ADA2}" name="driverUnit_label" dataDxfId="45">
      <calculatedColumnFormula xml:space="preserve"> INDEX( co_modelTypes[driverUnit_label], MATCH( co_sectorInfo[[#This Row],[modelType]], co_modelTypes[modelType], 0 ) )</calculatedColumnFormula>
    </tableColumn>
    <tableColumn id="13" xr3:uid="{3AFE86BD-BF5C-4CDA-8C4C-B6CE7AEEDE14}" name="Missing SV Group Text" dataDxfId="44"/>
    <tableColumn id="14" xr3:uid="{9A174828-A40F-4442-B72E-8084A6629FDB}" name="Alternate Plot Title" dataDxfId="43"/>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F9CC450-A98C-4AD0-88AF-CC2C5B2061DA}" name="co_plotList" displayName="co_plotList" comment="Control table with list of plots and other info" ref="B67:G74" totalsRowShown="0" headerRowDxfId="42" dataDxfId="41">
  <autoFilter ref="B67:G74" xr:uid="{8F9CC450-A98C-4AD0-88AF-CC2C5B2061DA}"/>
  <tableColumns count="6">
    <tableColumn id="1" xr3:uid="{824D975D-87A9-4FBF-B774-9F82B56A4351}" name="ID" dataDxfId="40">
      <calculatedColumnFormula xml:space="preserve"> ROW( co_plotList[[#This Row],[ID]] ) - ROW( co_plotList[[#Headers],[ID]] )</calculatedColumnFormula>
    </tableColumn>
    <tableColumn id="2" xr3:uid="{4D5300D6-069C-437B-98C5-43420D747C9E}" name="Worksheet" dataDxfId="39"/>
    <tableColumn id="3" xr3:uid="{22D29CA2-453A-458A-B93D-2C155DA58D0A}" name="Description" dataDxfId="38"/>
    <tableColumn id="5" xr3:uid="{450F8385-6F56-43D2-B6D6-8602599534DE}" name="plot_id" dataDxfId="37"/>
    <tableColumn id="6" xr3:uid="{D69E4E37-06F7-4C6B-ABDE-DF8D6FF0D029}" name="plotNumber" dataDxfId="36"/>
    <tableColumn id="7" xr3:uid="{F081A8CF-8DFC-4324-8C99-F1BB73A36E17}" name="inputsName" dataDxfId="35"/>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FD8FAC0-8DB5-43F3-98EB-FAA059F8D7CB}" name="co_emissions" displayName="co_emissions" ref="B35:E39" totalsRowShown="0" headerRowDxfId="34" dataDxfId="33">
  <autoFilter ref="B35:E39" xr:uid="{8FD8FAC0-8DB5-43F3-98EB-FAA059F8D7CB}"/>
  <tableColumns count="4">
    <tableColumn id="1" xr3:uid="{6F814D0D-15E8-4B26-90EA-310993CCF1ED}" name="ID" dataDxfId="32">
      <calculatedColumnFormula xml:space="preserve"> ROW( co_emissions[[#This Row],[ID]] ) - ROW( co_emissions[[#Headers],[ID]] )</calculatedColumnFormula>
    </tableColumn>
    <tableColumn id="2" xr3:uid="{DBCB0E4B-7D83-4767-9CE3-4A300EB3BE08}" name="Emissions Scenario" dataDxfId="31">
      <calculatedColumnFormula array="1">IF(INDEX(outputs1[scenario],MATCH(0,COUNTIF('Control Panel'!$C$35:C35,outputs1[scenario]),0)) = 0,"", INDEX(outputs1[scenario],MATCH(0,COUNTIF('Control Panel'!$C$35:C35,outputs1[scenario]),0)))</calculatedColumnFormula>
    </tableColumn>
    <tableColumn id="5" xr3:uid="{27C01BA4-1D41-40A9-AE66-CDD247A6B650}" name="Default Label" dataDxfId="30">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29"/>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CD77219D-2DF3-48E9-BAEE-21ABFBC11633}" name="co_plotSelections" displayName="co_plotSelections" comment="Values for plot selections" ref="B78:G101" totalsRowShown="0" headerRowDxfId="28" dataDxfId="27">
  <autoFilter ref="B78:G101" xr:uid="{CD77219D-2DF3-48E9-BAEE-21ABFBC11633}"/>
  <tableColumns count="6">
    <tableColumn id="1" xr3:uid="{9A891813-397D-4C36-8F05-A2B802FA778F}" name="ID" dataDxfId="26">
      <calculatedColumnFormula xml:space="preserve"> ROW( co_plotSelections[[#This Row],[ID]] ) - ROW( co_plotSelections[[#Headers],[ID]] )</calculatedColumnFormula>
    </tableColumn>
    <tableColumn id="2" xr3:uid="{1BE43C4A-061E-43BA-971B-6543385D68AA}" name="plot_id" dataDxfId="25"/>
    <tableColumn id="3" xr3:uid="{3F1C9E58-A02E-4E57-A4AC-8BB98D364F6C}" name="inputType" dataDxfId="24"/>
    <tableColumn id="9" xr3:uid="{5CF7D30E-D00B-4A27-8E10-4D6548F49844}" name="inputsName" dataDxfId="23">
      <calculatedColumnFormula xml:space="preserve"> INDEX( co_plotList[inputsName], MATCH( co_plotSelections[[#This Row],[plot_id]], co_plotList[plot_id], 0 ) )</calculatedColumnFormula>
    </tableColumn>
    <tableColumn id="5" xr3:uid="{DFC618C8-1810-487D-BAFF-1628B9BA65A6}" name="inputIndex" dataDxfId="22"/>
    <tableColumn id="7" xr3:uid="{330F51C8-0F73-414A-99EC-A697403277F9}" name="inputValue" dataDxfId="21">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5451BD74-16DA-4492-A391-1498A84EB330}" name="coVariants" displayName="coVariants" comment="Information about variants" ref="B15:E25" totalsRowShown="0" headerRowDxfId="20" dataDxfId="19">
  <autoFilter ref="B15:E25" xr:uid="{5451BD74-16DA-4492-A391-1498A84EB330}"/>
  <tableColumns count="4">
    <tableColumn id="1" xr3:uid="{F359D9F4-6CAC-4CAA-9EC9-E34B0FFC57C3}" name="ID" dataDxfId="18">
      <calculatedColumnFormula xml:space="preserve"> ROW( coVariants[[#This Row],[ID]] ) - ROW( coVariants[[#Headers],[ID]] )</calculatedColumnFormula>
    </tableColumn>
    <tableColumn id="2" xr3:uid="{D892DF7E-6C63-470D-A28A-5BB7B81B732A}" name="sector_abbr" dataDxfId="17"/>
    <tableColumn id="3" xr3:uid="{9C250F7C-2C4B-43CD-A6A8-66B8FAEC3367}" name="variant_label" dataDxfId="16"/>
    <tableColumn id="4" xr3:uid="{62F4731C-868D-4BC2-A66F-59C52D7F903D}" name="variant_abbr" dataDxfId="15"/>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337CA9C-1FF7-433D-AEE9-5A40AF9EB21C}" name="co_plotLabels" displayName="co_plotLabels" comment="Control table of plot labels" ref="B105:E118" totalsRowShown="0" headerRowDxfId="14" dataDxfId="13">
  <autoFilter ref="B105:E118" xr:uid="{E337CA9C-1FF7-433D-AEE9-5A40AF9EB21C}"/>
  <tableColumns count="4">
    <tableColumn id="1" xr3:uid="{5E8ED2A6-E9D7-4963-83DC-F0567D9CEE55}" name="ID" dataDxfId="12" totalsRowDxfId="11">
      <calculatedColumnFormula xml:space="preserve"> ROW( co_plotLabels[[#This Row],[ID]] ) - ROW( co_plotLabels[[#Headers],[ID]] )</calculatedColumnFormula>
    </tableColumn>
    <tableColumn id="2" xr3:uid="{3D9B9ED9-7061-4639-97FE-4E148B210499}" name="plot_id" dataDxfId="10" totalsRowDxfId="9"/>
    <tableColumn id="3" xr3:uid="{BD40AEE4-63C9-46BF-880D-F4EEBDC4736D}" name="valueType" dataDxfId="8" totalsRowDxfId="7"/>
    <tableColumn id="5" xr3:uid="{0F77981B-8650-4B12-AD87-B77BB7801421}" name="value" dataDxfId="6"/>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47C6089F-2889-4D01-A721-0E49095CE1B5}" name="svValidTypes" displayName="svValidTypes" ref="B154:E158" totalsRowShown="0" headerRowDxfId="5" dataDxfId="4">
  <autoFilter ref="B154:E158" xr:uid="{47C6089F-2889-4D01-A721-0E49095CE1B5}"/>
  <tableColumns count="4">
    <tableColumn id="1" xr3:uid="{241B1612-D45B-4998-9596-FFA14EAA8BDD}" name="ID" dataDxfId="3">
      <calculatedColumnFormula xml:space="preserve"> ROW( svValidTypes[[#This Row],[ID]] ) - ROW( svValidTypes[[#Headers],[ID]]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3" dT="2022-02-08T18:52:29.19" personId="{78BC18CC-8056-418B-A2B8-C0FAEA7917CF}" id="{0A6D2CD0-F9DD-4B69-90C3-E1EE88E1BA1F}">
    <text>SV group type. Exclude spaces.</text>
  </threadedComment>
  <threadedComment ref="D43" dT="2022-02-08T18:52:58.36" personId="{78BC18CC-8056-418B-A2B8-C0FAEA7917CF}" id="{605C46EF-E1B1-489E-8B85-69166D5D90A1}">
    <text>Plain text group label for display</text>
  </threadedComment>
  <threadedComment ref="C154" dT="2022-02-08T18:52:29.19" personId="{78BC18CC-8056-418B-A2B8-C0FAEA7917CF}" id="{C1F885D5-B4C6-435E-B32D-BC4BA417802F}">
    <text>SV group type. Exclude spaces.</text>
  </threadedComment>
  <threadedComment ref="D154"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drawing" Target="../drawings/drawing4.xml"/><Relationship Id="rId5" Type="http://schemas.openxmlformats.org/officeDocument/2006/relationships/table" Target="../tables/table10.xml"/><Relationship Id="rId4" Type="http://schemas.openxmlformats.org/officeDocument/2006/relationships/table" Target="../tables/table9.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drawing" Target="../drawings/drawing5.xml"/><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35"/>
  <sheetViews>
    <sheetView workbookViewId="0"/>
  </sheetViews>
  <sheetFormatPr defaultColWidth="10.90625" defaultRowHeight="14.5" x14ac:dyDescent="0.35"/>
  <cols>
    <col min="2" max="2" width="21" customWidth="1"/>
    <col min="3" max="3" width="104.54296875" customWidth="1"/>
  </cols>
  <sheetData>
    <row r="3" spans="2:3" x14ac:dyDescent="0.35">
      <c r="B3" s="19" t="s">
        <v>0</v>
      </c>
      <c r="C3" s="20" t="s">
        <v>250</v>
      </c>
    </row>
    <row r="4" spans="2:3" x14ac:dyDescent="0.35">
      <c r="B4" s="19" t="s">
        <v>1</v>
      </c>
      <c r="C4" s="20" t="s">
        <v>251</v>
      </c>
    </row>
    <row r="5" spans="2:3" x14ac:dyDescent="0.35">
      <c r="B5" s="3"/>
      <c r="C5" s="4"/>
    </row>
    <row r="6" spans="2:3" x14ac:dyDescent="0.35">
      <c r="B6" s="1" t="s">
        <v>2</v>
      </c>
      <c r="C6" s="4"/>
    </row>
    <row r="7" spans="2:3" x14ac:dyDescent="0.35">
      <c r="B7" s="19" t="s">
        <v>3</v>
      </c>
      <c r="C7" s="20" t="s">
        <v>252</v>
      </c>
    </row>
    <row r="8" spans="2:3" x14ac:dyDescent="0.35">
      <c r="B8" s="19" t="s">
        <v>4</v>
      </c>
      <c r="C8" s="20" t="s">
        <v>253</v>
      </c>
    </row>
    <row r="15" spans="2:3" x14ac:dyDescent="0.35">
      <c r="B15" s="19" t="s">
        <v>6</v>
      </c>
      <c r="C15" s="21" t="s">
        <v>7</v>
      </c>
    </row>
    <row r="16" spans="2:3" x14ac:dyDescent="0.35">
      <c r="B16" s="19"/>
      <c r="C16" s="21" t="s">
        <v>8</v>
      </c>
    </row>
    <row r="18" spans="2:3" x14ac:dyDescent="0.35">
      <c r="B18" s="19" t="s">
        <v>9</v>
      </c>
      <c r="C18" s="19" t="s">
        <v>10</v>
      </c>
    </row>
    <row r="19" spans="2:3" ht="30" customHeight="1" x14ac:dyDescent="0.35">
      <c r="B19" s="20" t="s">
        <v>11</v>
      </c>
      <c r="C19" s="20" t="s">
        <v>228</v>
      </c>
    </row>
    <row r="20" spans="2:3" ht="75" customHeight="1" x14ac:dyDescent="0.35">
      <c r="B20" s="20" t="s">
        <v>12</v>
      </c>
      <c r="C20" s="20" t="s">
        <v>230</v>
      </c>
    </row>
    <row r="21" spans="2:3" ht="30" customHeight="1" x14ac:dyDescent="0.35">
      <c r="B21" s="20" t="s">
        <v>13</v>
      </c>
      <c r="C21" s="20" t="s">
        <v>227</v>
      </c>
    </row>
    <row r="22" spans="2:3" ht="30" customHeight="1" x14ac:dyDescent="0.35">
      <c r="B22" s="20" t="s">
        <v>3</v>
      </c>
      <c r="C22" s="20" t="s">
        <v>14</v>
      </c>
    </row>
    <row r="23" spans="2:3" ht="30" customHeight="1" x14ac:dyDescent="0.35">
      <c r="B23" s="20" t="s">
        <v>4</v>
      </c>
      <c r="C23" s="20" t="s">
        <v>15</v>
      </c>
    </row>
    <row r="24" spans="2:3" ht="30" customHeight="1" x14ac:dyDescent="0.35">
      <c r="B24" s="20" t="s">
        <v>16</v>
      </c>
      <c r="C24" s="20" t="s">
        <v>229</v>
      </c>
    </row>
    <row r="25" spans="2:3" x14ac:dyDescent="0.35">
      <c r="B25" s="2"/>
    </row>
    <row r="26" spans="2:3" x14ac:dyDescent="0.35">
      <c r="B26" s="19" t="s">
        <v>17</v>
      </c>
      <c r="C26" s="19"/>
    </row>
    <row r="27" spans="2:3" ht="30" customHeight="1" x14ac:dyDescent="0.35">
      <c r="B27" s="20" t="s">
        <v>18</v>
      </c>
      <c r="C27" s="20" t="s">
        <v>19</v>
      </c>
    </row>
    <row r="28" spans="2:3" ht="30" customHeight="1" x14ac:dyDescent="0.35">
      <c r="B28" s="20" t="s">
        <v>20</v>
      </c>
      <c r="C28" s="20" t="s">
        <v>21</v>
      </c>
    </row>
    <row r="29" spans="2:3" ht="15" customHeight="1" x14ac:dyDescent="0.35"/>
    <row r="30" spans="2:3" ht="15" customHeight="1" x14ac:dyDescent="0.35"/>
    <row r="31" spans="2:3" ht="15" customHeight="1" x14ac:dyDescent="0.35">
      <c r="B31" s="19" t="s">
        <v>22</v>
      </c>
      <c r="C31" s="19"/>
    </row>
    <row r="32" spans="2:3" ht="15" customHeight="1" x14ac:dyDescent="0.35">
      <c r="B32" s="20" t="s">
        <v>23</v>
      </c>
      <c r="C32" s="20" t="s">
        <v>24</v>
      </c>
    </row>
    <row r="33" spans="2:3" ht="30" customHeight="1" x14ac:dyDescent="0.35">
      <c r="B33" s="20" t="s">
        <v>25</v>
      </c>
      <c r="C33" s="20" t="s">
        <v>26</v>
      </c>
    </row>
    <row r="34" spans="2:3" x14ac:dyDescent="0.35">
      <c r="B34" s="20" t="s">
        <v>27</v>
      </c>
      <c r="C34" s="20" t="s">
        <v>28</v>
      </c>
    </row>
    <row r="35" spans="2:3" x14ac:dyDescent="0.35">
      <c r="B35" s="20" t="s">
        <v>29</v>
      </c>
      <c r="C35" s="20" t="s">
        <v>30</v>
      </c>
    </row>
  </sheetData>
  <conditionalFormatting sqref="B8:C8">
    <cfRule type="expression" dxfId="314" priority="1">
      <formula>$C$8="N/A"</formula>
    </cfRule>
  </conditionalFormatting>
  <hyperlinks>
    <hyperlink ref="C15" r:id="rId1" xr:uid="{00000000-0004-0000-0000-000000000000}"/>
    <hyperlink ref="C16" r:id="rId2" display="FrEDI Documentation" xr:uid="{00000000-0004-0000-0000-000001000000}"/>
  </hyperlinks>
  <pageMargins left="0.7" right="0.7" top="0.75" bottom="0.75" header="0.3" footer="0.3"/>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B1:AA135"/>
  <sheetViews>
    <sheetView zoomScale="80" zoomScaleNormal="80" workbookViewId="0">
      <selection activeCell="D3" sqref="D3"/>
    </sheetView>
  </sheetViews>
  <sheetFormatPr defaultColWidth="10.90625" defaultRowHeight="14.5" x14ac:dyDescent="0.35"/>
  <cols>
    <col min="2" max="2" width="7.1796875" customWidth="1"/>
    <col min="3" max="3" width="30" customWidth="1"/>
    <col min="4" max="5" width="26.453125" customWidth="1"/>
    <col min="6" max="27" width="20.81640625" customWidth="1"/>
    <col min="30" max="30" width="26.453125" customWidth="1"/>
    <col min="31" max="31" width="10.54296875" customWidth="1"/>
    <col min="32" max="47" width="9.54296875" customWidth="1"/>
  </cols>
  <sheetData>
    <row r="1" spans="3:5" x14ac:dyDescent="0.35">
      <c r="C1" s="7" t="s">
        <v>31</v>
      </c>
    </row>
    <row r="2" spans="3:5" x14ac:dyDescent="0.35">
      <c r="C2" s="22" t="s">
        <v>32</v>
      </c>
      <c r="D2" s="23" t="s">
        <v>33</v>
      </c>
      <c r="E2" s="9" t="str">
        <f>IF(INDEX(co_sectorInfo[Missing SV Group Text],MATCH(input_sector,co_sectorInfo[sector],0))&lt;&gt;"",_xlfn.TEXTJOIN(" ",TRUE,INDEX(co_sectorInfo[Missing SV Group Text],MATCH(input_sector,co_sectorInfo[sector],0)),"not included for",input_sector),"")</f>
        <v/>
      </c>
    </row>
    <row r="3" spans="3:5" x14ac:dyDescent="0.35">
      <c r="C3" s="22" t="s">
        <v>34</v>
      </c>
      <c r="D3" s="23" t="s">
        <v>257</v>
      </c>
    </row>
    <row r="4" spans="3:5" x14ac:dyDescent="0.35">
      <c r="C4" s="22" t="s">
        <v>35</v>
      </c>
      <c r="D4" s="23" t="s">
        <v>36</v>
      </c>
    </row>
    <row r="8" spans="3:5" x14ac:dyDescent="0.35">
      <c r="C8" s="5"/>
    </row>
    <row r="28" spans="3:4" x14ac:dyDescent="0.35">
      <c r="C28" s="7" t="s">
        <v>31</v>
      </c>
    </row>
    <row r="29" spans="3:4" x14ac:dyDescent="0.35">
      <c r="C29" s="22" t="s">
        <v>34</v>
      </c>
      <c r="D29" s="23"/>
    </row>
    <row r="30" spans="3:4" x14ac:dyDescent="0.35">
      <c r="C30" s="22" t="s">
        <v>37</v>
      </c>
      <c r="D30" s="23"/>
    </row>
    <row r="31" spans="3:4" x14ac:dyDescent="0.35">
      <c r="C31" s="22" t="s">
        <v>35</v>
      </c>
      <c r="D31" s="23" t="s">
        <v>36</v>
      </c>
    </row>
    <row r="32" spans="3:4" x14ac:dyDescent="0.35">
      <c r="C32" s="22" t="s">
        <v>38</v>
      </c>
      <c r="D32" s="23" t="s">
        <v>39</v>
      </c>
    </row>
    <row r="65" spans="2:23" x14ac:dyDescent="0.35">
      <c r="F65" s="9" t="s">
        <v>40</v>
      </c>
      <c r="G65" s="9">
        <f xml:space="preserve"> VALUE( G66 )</f>
        <v>2010</v>
      </c>
      <c r="H65" s="9">
        <f t="shared" ref="H65:W65" si="0" xml:space="preserve"> VALUE( H66 )</f>
        <v>2015</v>
      </c>
      <c r="I65" s="9">
        <f t="shared" si="0"/>
        <v>2020</v>
      </c>
      <c r="J65" s="9">
        <f t="shared" si="0"/>
        <v>2025</v>
      </c>
      <c r="K65" s="9">
        <f t="shared" si="0"/>
        <v>2030</v>
      </c>
      <c r="L65" s="9">
        <f t="shared" si="0"/>
        <v>2035</v>
      </c>
      <c r="M65" s="9">
        <f t="shared" si="0"/>
        <v>2040</v>
      </c>
      <c r="N65" s="9">
        <f t="shared" si="0"/>
        <v>2045</v>
      </c>
      <c r="O65" s="9">
        <f t="shared" si="0"/>
        <v>2050</v>
      </c>
      <c r="P65" s="9">
        <f t="shared" si="0"/>
        <v>2055</v>
      </c>
      <c r="Q65" s="9">
        <f t="shared" si="0"/>
        <v>2060</v>
      </c>
      <c r="R65" s="9">
        <f t="shared" si="0"/>
        <v>2065</v>
      </c>
      <c r="S65" s="9">
        <f t="shared" si="0"/>
        <v>2070</v>
      </c>
      <c r="T65" s="9">
        <f t="shared" si="0"/>
        <v>2075</v>
      </c>
      <c r="U65" s="9">
        <f t="shared" si="0"/>
        <v>2080</v>
      </c>
      <c r="V65" s="9">
        <f t="shared" si="0"/>
        <v>2085</v>
      </c>
      <c r="W65" s="9">
        <f t="shared" si="0"/>
        <v>2090</v>
      </c>
    </row>
    <row r="66" spans="2:23" x14ac:dyDescent="0.35">
      <c r="B66" s="25" t="s">
        <v>41</v>
      </c>
      <c r="C66" s="25" t="s">
        <v>32</v>
      </c>
      <c r="D66" s="25" t="s">
        <v>35</v>
      </c>
      <c r="E66" s="25" t="s">
        <v>34</v>
      </c>
      <c r="F66" s="25" t="s">
        <v>37</v>
      </c>
      <c r="G66" s="24" t="s">
        <v>42</v>
      </c>
      <c r="H66" s="24" t="s">
        <v>43</v>
      </c>
      <c r="I66" s="24" t="s">
        <v>44</v>
      </c>
      <c r="J66" s="24" t="s">
        <v>45</v>
      </c>
      <c r="K66" s="24" t="s">
        <v>46</v>
      </c>
      <c r="L66" s="24" t="s">
        <v>47</v>
      </c>
      <c r="M66" s="24" t="s">
        <v>48</v>
      </c>
      <c r="N66" s="24" t="s">
        <v>49</v>
      </c>
      <c r="O66" s="24" t="s">
        <v>39</v>
      </c>
      <c r="P66" s="24" t="s">
        <v>50</v>
      </c>
      <c r="Q66" s="24" t="s">
        <v>51</v>
      </c>
      <c r="R66" s="24" t="s">
        <v>52</v>
      </c>
      <c r="S66" s="24" t="s">
        <v>53</v>
      </c>
      <c r="T66" s="24" t="s">
        <v>54</v>
      </c>
      <c r="U66" s="24" t="s">
        <v>55</v>
      </c>
      <c r="V66" s="24" t="s">
        <v>56</v>
      </c>
      <c r="W66" s="24" t="s">
        <v>57</v>
      </c>
    </row>
    <row r="67" spans="2:23" x14ac:dyDescent="0.35">
      <c r="B67" s="26">
        <f t="array" ref="B67">ROW(impacts_byYear[[#This Row],[Row]]) - ROW(impacts_byYear[#Headers])</f>
        <v>1</v>
      </c>
      <c r="C67" s="26" t="str">
        <f t="shared" ref="C67:C70" si="1" xml:space="preserve"> IF( ISBLANK( $D$2 ), "All", $D$2 )</f>
        <v>Minority</v>
      </c>
      <c r="D67" s="26" t="str">
        <f xml:space="preserve"> IF( ISBLANK( $D$4 ), "", $D$4 )</f>
        <v>CONUS</v>
      </c>
      <c r="E67" s="26" t="str">
        <f t="shared" ref="E67:E70" si="2" xml:space="preserve"> IF( ISBLANK( $D$3 ), "", $D$3 )</f>
        <v>baseline</v>
      </c>
      <c r="F67" s="26" t="str">
        <f>'Control Panel'!$C36</f>
        <v>baseline</v>
      </c>
      <c r="G67" s="26">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0</v>
      </c>
      <c r="H67" s="26">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0</v>
      </c>
      <c r="I67" s="26">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0</v>
      </c>
      <c r="J67" s="26">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0</v>
      </c>
      <c r="K67" s="26">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0</v>
      </c>
      <c r="L67" s="26">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0</v>
      </c>
      <c r="M67" s="26">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0</v>
      </c>
      <c r="N67" s="26">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0</v>
      </c>
      <c r="O67" s="26">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0</v>
      </c>
      <c r="P67" s="26">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0</v>
      </c>
      <c r="Q67" s="26">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0</v>
      </c>
      <c r="R67" s="26">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0</v>
      </c>
      <c r="S67" s="26">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0</v>
      </c>
      <c r="T67" s="26">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0</v>
      </c>
      <c r="U67" s="26">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0</v>
      </c>
      <c r="V67" s="26">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0</v>
      </c>
      <c r="W67" s="26">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0</v>
      </c>
    </row>
    <row r="68" spans="2:23" x14ac:dyDescent="0.35">
      <c r="B68" s="26">
        <f t="array" ref="B68">ROW(impacts_byYear[[#This Row],[Row]]) - ROW(impacts_byYear[#Headers])</f>
        <v>2</v>
      </c>
      <c r="C68" s="26" t="str">
        <f t="shared" si="1"/>
        <v>Minority</v>
      </c>
      <c r="D68" s="26" t="str">
        <f xml:space="preserve"> IF( ISBLANK( $D$4 ), "", $D$4 )</f>
        <v>CONUS</v>
      </c>
      <c r="E68" s="26" t="str">
        <f t="shared" si="2"/>
        <v>baseline</v>
      </c>
      <c r="F68" s="26" t="str">
        <f>'Control Panel'!$C37</f>
        <v/>
      </c>
      <c r="G68" s="26" t="str">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26" t="str">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26" t="str">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26" t="str">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26" t="str">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26" t="str">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26" t="str">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26" t="str">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26" t="str">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26" t="str">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26" t="str">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26" t="str">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26" t="str">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26" t="str">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26" t="str">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26" t="str">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26" t="str">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35">
      <c r="B69" s="26">
        <f t="array" ref="B69">ROW(impacts_byYear[[#This Row],[Row]]) - ROW(impacts_byYear[#Headers])</f>
        <v>3</v>
      </c>
      <c r="C69" s="26" t="str">
        <f t="shared" si="1"/>
        <v>Minority</v>
      </c>
      <c r="D69" s="26" t="str">
        <f xml:space="preserve"> IF( ISBLANK( $D$4 ), "", $D$4 )</f>
        <v>CONUS</v>
      </c>
      <c r="E69" s="26" t="str">
        <f t="shared" si="2"/>
        <v>baseline</v>
      </c>
      <c r="F69" s="26" t="str">
        <f>'Control Panel'!$C38</f>
        <v/>
      </c>
      <c r="G69" s="26" t="str">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26" t="str">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26" t="str">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26" t="str">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26" t="str">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26" t="str">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26" t="str">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26" t="str">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26" t="str">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26" t="str">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26" t="str">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26" t="str">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26" t="str">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26" t="str">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26" t="str">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26" t="str">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26" t="str">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35">
      <c r="B70" s="26">
        <f t="array" ref="B70">ROW(impacts_byYear[[#This Row],[Row]]) - ROW(impacts_byYear[#Headers])</f>
        <v>4</v>
      </c>
      <c r="C70" s="26" t="str">
        <f t="shared" si="1"/>
        <v>Minority</v>
      </c>
      <c r="D70" s="26" t="str">
        <f xml:space="preserve"> IF( ISBLANK( $D$4 ), "", $D$4 )</f>
        <v>CONUS</v>
      </c>
      <c r="E70" s="26" t="str">
        <f t="shared" si="2"/>
        <v>baseline</v>
      </c>
      <c r="F70" s="26" t="str">
        <f>'Control Panel'!$C39</f>
        <v/>
      </c>
      <c r="G70" s="26" t="str">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26" t="str">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26" t="str">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26" t="str">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26" t="str">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26" t="str">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26" t="str">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26" t="str">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26" t="str">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26" t="str">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26" t="str">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26" t="str">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26" t="str">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26" t="str">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26" t="str">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26" t="str">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26" t="str">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ht="15" customHeight="1" x14ac:dyDescent="0.35"/>
    <row r="72" spans="2:23" ht="15" customHeight="1" x14ac:dyDescent="0.35"/>
    <row r="73" spans="2:23" x14ac:dyDescent="0.35">
      <c r="B73" s="25" t="s">
        <v>41</v>
      </c>
      <c r="C73" s="25" t="s">
        <v>32</v>
      </c>
      <c r="D73" s="25" t="s">
        <v>34</v>
      </c>
      <c r="E73" s="25" t="s">
        <v>37</v>
      </c>
      <c r="F73" s="25" t="s">
        <v>35</v>
      </c>
      <c r="G73" s="25" t="s">
        <v>38</v>
      </c>
      <c r="H73" s="24" t="s">
        <v>58</v>
      </c>
      <c r="I73" s="6" t="s">
        <v>76</v>
      </c>
      <c r="J73" s="6" t="s">
        <v>244</v>
      </c>
    </row>
    <row r="74" spans="2:23" ht="25.5" customHeight="1" x14ac:dyDescent="0.35">
      <c r="B74" s="26">
        <f t="array" ref="B74" xml:space="preserve"> ROW( impacts_peopleByYear[[#This Row],[Row]] ) - ROW( impacts_peopleByYear[#Headers] )</f>
        <v>1</v>
      </c>
      <c r="C74" s="26" t="s">
        <v>59</v>
      </c>
      <c r="D74" s="26" t="str">
        <f t="shared" ref="D74:D81" si="3" xml:space="preserve"> IF( ISBLANK( $D$29 ), "", $D$29 )</f>
        <v/>
      </c>
      <c r="E74" s="26" t="str">
        <f t="shared" ref="E74:E81" si="4" xml:space="preserve"> IF( ISBLANK( $D$30 ), "", $D$30 )</f>
        <v/>
      </c>
      <c r="F74" s="26" t="str">
        <f t="shared" ref="F74:F81" si="5" xml:space="preserve"> IF( ISBLANK( $D$31 ), "", $D$31 )</f>
        <v>CONUS</v>
      </c>
      <c r="G74" s="26" t="str">
        <f t="shared" ref="G74:G81" si="6" xml:space="preserve"> IF( ISBLANK( $D$32 ), "", $D$32 )</f>
        <v>2050</v>
      </c>
      <c r="H74" s="27" t="str">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4" s="9" t="str">
        <f xml:space="preserve"> IF( OR( impacts_peopleByYear[[#This Row],[Reference Scenario]] = "", impacts_peopleByYear[[#This Row],[Region]] = "", impacts_peopleByYear[[#This Row],[Year]] = "" ), "",IF(impacts_peopleByYear[[#This Row],[Difference]]&gt;=0,-0.1,0.1) )</f>
        <v/>
      </c>
      <c r="J74" s="8" t="s">
        <v>248</v>
      </c>
    </row>
    <row r="75" spans="2:23" ht="25.5" customHeight="1" x14ac:dyDescent="0.35">
      <c r="B75" s="26">
        <f t="array" ref="B75" xml:space="preserve"> ROW( impacts_peopleByYear[[#This Row],[Row]] ) - ROW( impacts_peopleByYear[#Headers] )</f>
        <v>2</v>
      </c>
      <c r="C75" s="26" t="s">
        <v>60</v>
      </c>
      <c r="D75" s="26" t="str">
        <f t="shared" si="3"/>
        <v/>
      </c>
      <c r="E75" s="26" t="str">
        <f t="shared" si="4"/>
        <v/>
      </c>
      <c r="F75" s="26" t="str">
        <f t="shared" si="5"/>
        <v>CONUS</v>
      </c>
      <c r="G75" s="26" t="str">
        <f t="shared" si="6"/>
        <v>2050</v>
      </c>
      <c r="H75" s="27" t="str">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5" s="9" t="str">
        <f xml:space="preserve"> IF( OR( impacts_peopleByYear[[#This Row],[Reference Scenario]] = "", impacts_peopleByYear[[#This Row],[Region]] = "", impacts_peopleByYear[[#This Row],[Year]] = "" ), "",IF(impacts_peopleByYear[[#This Row],[Difference]]&gt;=0,-0.1,0.1) )</f>
        <v/>
      </c>
      <c r="J75" s="8" t="s">
        <v>249</v>
      </c>
    </row>
    <row r="76" spans="2:23" x14ac:dyDescent="0.35">
      <c r="B76" s="26">
        <f t="array" ref="B76" xml:space="preserve"> ROW( impacts_peopleByYear[[#This Row],[Row]] ) - ROW( impacts_peopleByYear[#Headers] )</f>
        <v>3</v>
      </c>
      <c r="C76" s="26" t="s">
        <v>61</v>
      </c>
      <c r="D76" s="26" t="str">
        <f t="shared" si="3"/>
        <v/>
      </c>
      <c r="E76" s="26" t="str">
        <f t="shared" si="4"/>
        <v/>
      </c>
      <c r="F76" s="26" t="str">
        <f t="shared" si="5"/>
        <v>CONUS</v>
      </c>
      <c r="G76" s="26" t="str">
        <f t="shared" si="6"/>
        <v>2050</v>
      </c>
      <c r="H76" s="27" t="str">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6" s="9" t="str">
        <f xml:space="preserve"> IF( OR( impacts_peopleByYear[[#This Row],[Reference Scenario]] = "", impacts_peopleByYear[[#This Row],[Region]] = "", impacts_peopleByYear[[#This Row],[Year]] = "" ), "",IF(impacts_peopleByYear[[#This Row],[Difference]]&gt;=0,-0.1,0.1) )</f>
        <v/>
      </c>
      <c r="J76" s="9" t="s">
        <v>61</v>
      </c>
    </row>
    <row r="77" spans="2:23" x14ac:dyDescent="0.35">
      <c r="B77" s="26">
        <f t="array" ref="B77" xml:space="preserve"> ROW( impacts_peopleByYear[[#This Row],[Row]] ) - ROW( impacts_peopleByYear[#Headers] )</f>
        <v>4</v>
      </c>
      <c r="C77" s="26" t="s">
        <v>62</v>
      </c>
      <c r="D77" s="26" t="str">
        <f t="shared" si="3"/>
        <v/>
      </c>
      <c r="E77" s="26" t="str">
        <f t="shared" si="4"/>
        <v/>
      </c>
      <c r="F77" s="26" t="str">
        <f t="shared" si="5"/>
        <v>CONUS</v>
      </c>
      <c r="G77" s="26" t="str">
        <f t="shared" si="6"/>
        <v>2050</v>
      </c>
      <c r="H77" s="27" t="str">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7" s="9" t="str">
        <f xml:space="preserve"> IF( OR( impacts_peopleByYear[[#This Row],[Reference Scenario]] = "", impacts_peopleByYear[[#This Row],[Region]] = "", impacts_peopleByYear[[#This Row],[Year]] = "" ), "",IF(impacts_peopleByYear[[#This Row],[Difference]]&gt;=0,-0.1,0.1) )</f>
        <v/>
      </c>
      <c r="J77" s="9" t="s">
        <v>62</v>
      </c>
    </row>
    <row r="78" spans="2:23" ht="25.5" customHeight="1" x14ac:dyDescent="0.35">
      <c r="B78" s="26">
        <f t="array" ref="B78" xml:space="preserve"> ROW( impacts_peopleByYear[[#This Row],[Row]] ) - ROW( impacts_peopleByYear[#Headers] )</f>
        <v>5</v>
      </c>
      <c r="C78" s="26" t="s">
        <v>63</v>
      </c>
      <c r="D78" s="26" t="str">
        <f t="shared" si="3"/>
        <v/>
      </c>
      <c r="E78" s="26" t="str">
        <f t="shared" si="4"/>
        <v/>
      </c>
      <c r="F78" s="26" t="str">
        <f t="shared" si="5"/>
        <v>CONUS</v>
      </c>
      <c r="G78" s="26" t="str">
        <f t="shared" si="6"/>
        <v>2050</v>
      </c>
      <c r="H78" s="27" t="str">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8" s="9" t="str">
        <f xml:space="preserve"> IF( OR( impacts_peopleByYear[[#This Row],[Reference Scenario]] = "", impacts_peopleByYear[[#This Row],[Region]] = "", impacts_peopleByYear[[#This Row],[Year]] = "" ), "",IF(impacts_peopleByYear[[#This Row],[Difference]]&gt;=0,-0.1,0.1) )</f>
        <v/>
      </c>
      <c r="J78" s="8" t="s">
        <v>245</v>
      </c>
    </row>
    <row r="79" spans="2:23" ht="25.5" customHeight="1" x14ac:dyDescent="0.35">
      <c r="B79" s="26">
        <f t="array" ref="B79" xml:space="preserve"> ROW( impacts_peopleByYear[[#This Row],[Row]] ) - ROW( impacts_peopleByYear[#Headers] )</f>
        <v>6</v>
      </c>
      <c r="C79" s="26" t="s">
        <v>64</v>
      </c>
      <c r="D79" s="26" t="str">
        <f t="shared" si="3"/>
        <v/>
      </c>
      <c r="E79" s="26" t="str">
        <f t="shared" si="4"/>
        <v/>
      </c>
      <c r="F79" s="26" t="str">
        <f t="shared" si="5"/>
        <v>CONUS</v>
      </c>
      <c r="G79" s="26" t="str">
        <f t="shared" si="6"/>
        <v>2050</v>
      </c>
      <c r="H79" s="27" t="str">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9" s="9" t="str">
        <f xml:space="preserve"> IF( OR( impacts_peopleByYear[[#This Row],[Reference Scenario]] = "", impacts_peopleByYear[[#This Row],[Region]] = "", impacts_peopleByYear[[#This Row],[Year]] = "" ), "",IF(impacts_peopleByYear[[#This Row],[Difference]]&gt;=0,-0.1,0.1) )</f>
        <v/>
      </c>
      <c r="J79" s="8" t="s">
        <v>247</v>
      </c>
    </row>
    <row r="80" spans="2:23" x14ac:dyDescent="0.35">
      <c r="B80" s="26">
        <f t="array" ref="B80" xml:space="preserve"> ROW( impacts_peopleByYear[[#This Row],[Row]] ) - ROW( impacts_peopleByYear[#Headers] )</f>
        <v>7</v>
      </c>
      <c r="C80" s="26" t="s">
        <v>65</v>
      </c>
      <c r="D80" s="26" t="str">
        <f t="shared" si="3"/>
        <v/>
      </c>
      <c r="E80" s="26" t="str">
        <f t="shared" si="4"/>
        <v/>
      </c>
      <c r="F80" s="26" t="str">
        <f t="shared" si="5"/>
        <v>CONUS</v>
      </c>
      <c r="G80" s="26" t="str">
        <f t="shared" si="6"/>
        <v>2050</v>
      </c>
      <c r="H80" s="27" t="str">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0" s="9" t="str">
        <f xml:space="preserve"> IF( OR( impacts_peopleByYear[[#This Row],[Reference Scenario]] = "", impacts_peopleByYear[[#This Row],[Region]] = "", impacts_peopleByYear[[#This Row],[Year]] = "" ), "",IF(impacts_peopleByYear[[#This Row],[Difference]]&gt;=0,-0.1,0.1) )</f>
        <v/>
      </c>
      <c r="J80" s="9" t="s">
        <v>65</v>
      </c>
    </row>
    <row r="81" spans="2:27" ht="25.5" customHeight="1" x14ac:dyDescent="0.35">
      <c r="B81" s="26">
        <f t="array" ref="B81" xml:space="preserve"> ROW( impacts_peopleByYear[[#This Row],[Row]] ) - ROW( impacts_peopleByYear[#Headers] )</f>
        <v>8</v>
      </c>
      <c r="C81" s="26" t="s">
        <v>66</v>
      </c>
      <c r="D81" s="26" t="str">
        <f t="shared" si="3"/>
        <v/>
      </c>
      <c r="E81" s="26" t="str">
        <f t="shared" si="4"/>
        <v/>
      </c>
      <c r="F81" s="26" t="str">
        <f t="shared" si="5"/>
        <v>CONUS</v>
      </c>
      <c r="G81" s="26" t="str">
        <f t="shared" si="6"/>
        <v>2050</v>
      </c>
      <c r="H81" s="27" t="str">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1" s="9" t="str">
        <f xml:space="preserve"> IF( OR( impacts_peopleByYear[[#This Row],[Reference Scenario]] = "", impacts_peopleByYear[[#This Row],[Region]] = "", impacts_peopleByYear[[#This Row],[Year]] = "" ), "",IF(impacts_peopleByYear[[#This Row],[Difference]]&gt;=0,-0.1,0.1) )</f>
        <v/>
      </c>
      <c r="J81" s="8" t="s">
        <v>246</v>
      </c>
    </row>
    <row r="84" spans="2:27" x14ac:dyDescent="0.35">
      <c r="B84" s="25" t="s">
        <v>41</v>
      </c>
      <c r="C84" s="25" t="s">
        <v>0</v>
      </c>
      <c r="D84" s="25" t="s">
        <v>67</v>
      </c>
      <c r="E84" s="25" t="s">
        <v>68</v>
      </c>
      <c r="F84" s="25" t="s">
        <v>69</v>
      </c>
      <c r="G84" s="25" t="s">
        <v>70</v>
      </c>
      <c r="H84" s="25" t="s">
        <v>35</v>
      </c>
      <c r="I84" s="25" t="s">
        <v>71</v>
      </c>
      <c r="J84" s="24" t="s">
        <v>42</v>
      </c>
      <c r="K84" s="24" t="s">
        <v>43</v>
      </c>
      <c r="L84" s="24" t="s">
        <v>44</v>
      </c>
      <c r="M84" s="24" t="s">
        <v>45</v>
      </c>
      <c r="N84" s="24" t="s">
        <v>46</v>
      </c>
      <c r="O84" s="24" t="s">
        <v>47</v>
      </c>
      <c r="P84" s="24" t="s">
        <v>48</v>
      </c>
      <c r="Q84" s="24" t="s">
        <v>49</v>
      </c>
      <c r="R84" s="24" t="s">
        <v>39</v>
      </c>
      <c r="S84" s="24" t="s">
        <v>50</v>
      </c>
      <c r="T84" s="24" t="s">
        <v>51</v>
      </c>
      <c r="U84" s="24" t="s">
        <v>52</v>
      </c>
      <c r="V84" s="24" t="s">
        <v>53</v>
      </c>
      <c r="W84" s="24" t="s">
        <v>54</v>
      </c>
      <c r="X84" s="24" t="s">
        <v>55</v>
      </c>
      <c r="Y84" s="24" t="s">
        <v>56</v>
      </c>
      <c r="Z84" s="24" t="s">
        <v>57</v>
      </c>
      <c r="AA84" s="28"/>
    </row>
    <row r="85" spans="2:27" x14ac:dyDescent="0.35">
      <c r="B85" s="26">
        <f t="array" ref="B85">ROW(impacts_svGroups[[#This Row],[Row]]) - ROW(impacts_svGroups[#Headers])</f>
        <v>1</v>
      </c>
      <c r="C85" s="26" t="str">
        <f t="shared" ref="C85:C100" si="7" xml:space="preserve"> mv_sector</f>
        <v>Labor</v>
      </c>
      <c r="D85" s="26" t="s">
        <v>23</v>
      </c>
      <c r="E85" s="26" t="str">
        <f>INDEX(SV_Categories[svGroupType],MATCH(impacts_svGroups[[#This Row],[SV Category]],SV_Categories[svGroupLabel],0))</f>
        <v>sv_lowIncome</v>
      </c>
      <c r="F85" s="26" t="str">
        <f t="array" ref="F8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85" s="26" t="s">
        <v>72</v>
      </c>
      <c r="H85" s="26" t="str">
        <f t="shared" ref="H85:H116" si="8" xml:space="preserve"> IF( ISBLANK( $D$4 ), "", $D$4 )</f>
        <v>CONUS</v>
      </c>
      <c r="I85" s="26" t="str">
        <f t="array" ref="I85" xml:space="preserve"> INDEX( list_scenarios, MOD( impacts_svGroups[[#This Row],[Row]] - 1, n_scenarios ) + 1 )</f>
        <v>baseline</v>
      </c>
      <c r="J85" s="26">
        <f t="array" ref="J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34132688.77340135</v>
      </c>
      <c r="K85" s="26">
        <f t="array" ref="K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51340205.610011362</v>
      </c>
      <c r="L85" s="26">
        <f t="array" ref="L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66639470.796231844</v>
      </c>
      <c r="M85" s="26">
        <f t="array" ref="M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83778074.085529864</v>
      </c>
      <c r="N85" s="26">
        <f t="array" ref="N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92845281.844852328</v>
      </c>
      <c r="O85" s="26">
        <f t="array" ref="O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109394614.91274451</v>
      </c>
      <c r="P85" s="26">
        <f t="array" ref="P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127917578.09141761</v>
      </c>
      <c r="Q85" s="26">
        <f t="array" ref="Q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145061796.4969776</v>
      </c>
      <c r="R85" s="26">
        <f t="array" ref="R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171576549.2675541</v>
      </c>
      <c r="S85" s="26">
        <f t="array" ref="S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193910960.37947339</v>
      </c>
      <c r="T85" s="26">
        <f t="array" ref="T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225577941.55163455</v>
      </c>
      <c r="U85" s="26">
        <f t="array" ref="U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248660883.92461035</v>
      </c>
      <c r="V85" s="26">
        <f t="array" ref="V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282830437.73580498</v>
      </c>
      <c r="W85" s="26">
        <f t="array" ref="W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309789316.64519876</v>
      </c>
      <c r="X85" s="26">
        <f t="array" ref="X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343501771.0530777</v>
      </c>
      <c r="Y85" s="26">
        <f t="array" ref="Y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379200124.33402777</v>
      </c>
      <c r="Z85" s="26">
        <f t="array" ref="Z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411905323.97830164</v>
      </c>
      <c r="AA85" s="29"/>
    </row>
    <row r="86" spans="2:27" x14ac:dyDescent="0.35">
      <c r="B86" s="26">
        <f t="array" ref="B86">ROW(impacts_svGroups[[#This Row],[Row]]) - ROW(impacts_svGroups[#Headers])</f>
        <v>2</v>
      </c>
      <c r="C86" s="26" t="str">
        <f t="shared" si="7"/>
        <v>Labor</v>
      </c>
      <c r="D86" s="26" t="s">
        <v>23</v>
      </c>
      <c r="E86" s="26" t="str">
        <f>INDEX(SV_Categories[svGroupType],MATCH(impacts_svGroups[[#This Row],[SV Category]],SV_Categories[svGroupLabel],0))</f>
        <v>sv_lowIncome</v>
      </c>
      <c r="F86" s="26" t="str">
        <f t="array" ref="F8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86" s="26" t="s">
        <v>72</v>
      </c>
      <c r="H86" s="26" t="str">
        <f t="shared" si="8"/>
        <v>CONUS</v>
      </c>
      <c r="I86" s="26" t="str">
        <f t="array" ref="I86" xml:space="preserve"> INDEX( list_scenarios, MOD( impacts_svGroups[[#This Row],[Row]] - 1, n_scenarios ) + 1 )</f>
        <v/>
      </c>
      <c r="J86" s="26" t="str">
        <f t="array" ref="J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26" t="str">
        <f t="array" ref="K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26" t="str">
        <f t="array" ref="L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26" t="str">
        <f t="array" ref="M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26" t="str">
        <f t="array" ref="N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26" t="str">
        <f t="array" ref="O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26" t="str">
        <f t="array" ref="P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26" t="str">
        <f t="array" ref="Q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26" t="str">
        <f t="array" ref="R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26" t="str">
        <f t="array" ref="S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26" t="str">
        <f t="array" ref="T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26" t="str">
        <f t="array" ref="U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26" t="str">
        <f t="array" ref="V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26" t="str">
        <f t="array" ref="W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26" t="str">
        <f t="array" ref="X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26" t="str">
        <f t="array" ref="Y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26" t="str">
        <f t="array" ref="Z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86" s="29"/>
    </row>
    <row r="87" spans="2:27" x14ac:dyDescent="0.35">
      <c r="B87" s="26">
        <f t="array" ref="B87">ROW(impacts_svGroups[[#This Row],[Row]]) - ROW(impacts_svGroups[#Headers])</f>
        <v>3</v>
      </c>
      <c r="C87" s="26" t="str">
        <f t="shared" si="7"/>
        <v>Labor</v>
      </c>
      <c r="D87" s="26" t="s">
        <v>23</v>
      </c>
      <c r="E87" s="26" t="str">
        <f>INDEX(SV_Categories[svGroupType],MATCH(impacts_svGroups[[#This Row],[SV Category]],SV_Categories[svGroupLabel],0))</f>
        <v>sv_lowIncome</v>
      </c>
      <c r="F87" s="26" t="str">
        <f t="array" ref="F8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87" s="26" t="s">
        <v>72</v>
      </c>
      <c r="H87" s="26" t="str">
        <f t="shared" si="8"/>
        <v>CONUS</v>
      </c>
      <c r="I87" s="26" t="str">
        <f t="array" ref="I87" xml:space="preserve"> INDEX( list_scenarios, MOD( impacts_svGroups[[#This Row],[Row]] - 1, n_scenarios ) + 1 )</f>
        <v/>
      </c>
      <c r="J87" s="26" t="str">
        <f t="array" ref="J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26" t="str">
        <f t="array" ref="K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26" t="str">
        <f t="array" ref="L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26" t="str">
        <f t="array" ref="M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26" t="str">
        <f t="array" ref="N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26" t="str">
        <f t="array" ref="O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26" t="str">
        <f t="array" ref="P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26" t="str">
        <f t="array" ref="Q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26" t="str">
        <f t="array" ref="R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26" t="str">
        <f t="array" ref="S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26" t="str">
        <f t="array" ref="T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26" t="str">
        <f t="array" ref="U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26" t="str">
        <f t="array" ref="V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26" t="str">
        <f t="array" ref="W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26" t="str">
        <f t="array" ref="X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26" t="str">
        <f t="array" ref="Y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26" t="str">
        <f t="array" ref="Z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87" s="29"/>
    </row>
    <row r="88" spans="2:27" x14ac:dyDescent="0.35">
      <c r="B88" s="26">
        <f t="array" ref="B88">ROW(impacts_svGroups[[#This Row],[Row]]) - ROW(impacts_svGroups[#Headers])</f>
        <v>4</v>
      </c>
      <c r="C88" s="26" t="str">
        <f t="shared" si="7"/>
        <v>Labor</v>
      </c>
      <c r="D88" s="26" t="s">
        <v>23</v>
      </c>
      <c r="E88" s="26" t="str">
        <f>INDEX(SV_Categories[svGroupType],MATCH(impacts_svGroups[[#This Row],[SV Category]],SV_Categories[svGroupLabel],0))</f>
        <v>sv_lowIncome</v>
      </c>
      <c r="F88" s="26" t="str">
        <f t="array" ref="F8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88" s="26" t="s">
        <v>72</v>
      </c>
      <c r="H88" s="26" t="str">
        <f t="shared" si="8"/>
        <v>CONUS</v>
      </c>
      <c r="I88" s="26" t="str">
        <f t="array" ref="I88" xml:space="preserve"> INDEX( list_scenarios, MOD( impacts_svGroups[[#This Row],[Row]] - 1, n_scenarios ) + 1 )</f>
        <v/>
      </c>
      <c r="J88" s="26" t="str">
        <f t="array" ref="J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26" t="str">
        <f t="array" ref="K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26" t="str">
        <f t="array" ref="L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26" t="str">
        <f t="array" ref="M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26" t="str">
        <f t="array" ref="N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26" t="str">
        <f t="array" ref="O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26" t="str">
        <f t="array" ref="P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26" t="str">
        <f t="array" ref="Q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26" t="str">
        <f t="array" ref="R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26" t="str">
        <f t="array" ref="S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26" t="str">
        <f t="array" ref="T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26" t="str">
        <f t="array" ref="U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26" t="str">
        <f t="array" ref="V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26" t="str">
        <f t="array" ref="W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26" t="str">
        <f t="array" ref="X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26" t="str">
        <f t="array" ref="Y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26" t="str">
        <f t="array" ref="Z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88" s="29"/>
    </row>
    <row r="89" spans="2:27" x14ac:dyDescent="0.35">
      <c r="B89" s="26">
        <f t="array" ref="B89">ROW(impacts_svGroups[[#This Row],[Row]]) - ROW(impacts_svGroups[#Headers])</f>
        <v>5</v>
      </c>
      <c r="C89" s="26" t="str">
        <f t="shared" si="7"/>
        <v>Labor</v>
      </c>
      <c r="D89" s="26" t="s">
        <v>33</v>
      </c>
      <c r="E89" s="26" t="str">
        <f>INDEX(SV_Categories[svGroupType],MATCH(impacts_svGroups[[#This Row],[SV Category]],SV_Categories[svGroupLabel],0))</f>
        <v>sv_minority</v>
      </c>
      <c r="F89" s="26" t="str">
        <f t="array" ref="F8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89" s="26" t="s">
        <v>72</v>
      </c>
      <c r="H89" s="26" t="str">
        <f t="shared" si="8"/>
        <v>CONUS</v>
      </c>
      <c r="I89" s="26" t="str">
        <f t="array" ref="I89" xml:space="preserve"> INDEX( list_scenarios, MOD( impacts_svGroups[[#This Row],[Row]] - 1, n_scenarios ) + 1 )</f>
        <v>baseline</v>
      </c>
      <c r="J89" s="26">
        <f t="array" ref="J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40792061.217580497</v>
      </c>
      <c r="K89" s="26">
        <f t="array" ref="K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61745761.974793658</v>
      </c>
      <c r="L89" s="26">
        <f t="array" ref="L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80654951.943672419</v>
      </c>
      <c r="M89" s="26">
        <f t="array" ref="M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101954010.9712863</v>
      </c>
      <c r="N89" s="26">
        <f t="array" ref="N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113600394.23818764</v>
      </c>
      <c r="O89" s="26">
        <f t="array" ref="O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135448844.55731338</v>
      </c>
      <c r="P89" s="26">
        <f t="array" ref="P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160538732.80784047</v>
      </c>
      <c r="Q89" s="26">
        <f t="array" ref="Q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183886437.25351378</v>
      </c>
      <c r="R89" s="26">
        <f t="array" ref="R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219784121.32645339</v>
      </c>
      <c r="S89" s="26">
        <f t="array" ref="S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250168062.00634295</v>
      </c>
      <c r="T89" s="26">
        <f t="array" ref="T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293116946.9085148</v>
      </c>
      <c r="U89" s="26">
        <f t="array" ref="U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324720429.737486</v>
      </c>
      <c r="V89" s="26">
        <f t="array" ref="V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369910881.37649065</v>
      </c>
      <c r="W89" s="26">
        <f t="array" ref="W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404287535.00707793</v>
      </c>
      <c r="X89" s="26">
        <f t="array" ref="X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446958997.13151449</v>
      </c>
      <c r="Y89" s="26">
        <f t="array" ref="Y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492262083.14130175</v>
      </c>
      <c r="Z89" s="26">
        <f t="array" ref="Z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533929537.36321557</v>
      </c>
      <c r="AA89" s="29"/>
    </row>
    <row r="90" spans="2:27" x14ac:dyDescent="0.35">
      <c r="B90" s="26">
        <f t="array" ref="B90">ROW(impacts_svGroups[[#This Row],[Row]]) - ROW(impacts_svGroups[#Headers])</f>
        <v>6</v>
      </c>
      <c r="C90" s="26" t="str">
        <f t="shared" si="7"/>
        <v>Labor</v>
      </c>
      <c r="D90" s="26" t="s">
        <v>33</v>
      </c>
      <c r="E90" s="26" t="str">
        <f>INDEX(SV_Categories[svGroupType],MATCH(impacts_svGroups[[#This Row],[SV Category]],SV_Categories[svGroupLabel],0))</f>
        <v>sv_minority</v>
      </c>
      <c r="F90" s="26" t="str">
        <f t="array" ref="F9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90" s="26" t="s">
        <v>72</v>
      </c>
      <c r="H90" s="26" t="str">
        <f t="shared" si="8"/>
        <v>CONUS</v>
      </c>
      <c r="I90" s="26" t="str">
        <f t="array" ref="I90" xml:space="preserve"> INDEX( list_scenarios, MOD( impacts_svGroups[[#This Row],[Row]] - 1, n_scenarios ) + 1 )</f>
        <v/>
      </c>
      <c r="J90" s="26" t="str">
        <f t="array" ref="J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26" t="str">
        <f t="array" ref="K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26" t="str">
        <f t="array" ref="L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26" t="str">
        <f t="array" ref="M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26" t="str">
        <f t="array" ref="N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26" t="str">
        <f t="array" ref="O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26" t="str">
        <f t="array" ref="P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26" t="str">
        <f t="array" ref="Q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26" t="str">
        <f t="array" ref="R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26" t="str">
        <f t="array" ref="S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26" t="str">
        <f t="array" ref="T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26" t="str">
        <f t="array" ref="U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26" t="str">
        <f t="array" ref="V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26" t="str">
        <f t="array" ref="W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26" t="str">
        <f t="array" ref="X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26" t="str">
        <f t="array" ref="Y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26" t="str">
        <f t="array" ref="Z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90" s="29"/>
    </row>
    <row r="91" spans="2:27" x14ac:dyDescent="0.35">
      <c r="B91" s="26">
        <f t="array" ref="B91">ROW(impacts_svGroups[[#This Row],[Row]]) - ROW(impacts_svGroups[#Headers])</f>
        <v>7</v>
      </c>
      <c r="C91" s="26" t="str">
        <f t="shared" si="7"/>
        <v>Labor</v>
      </c>
      <c r="D91" s="26" t="s">
        <v>33</v>
      </c>
      <c r="E91" s="26" t="str">
        <f>INDEX(SV_Categories[svGroupType],MATCH(impacts_svGroups[[#This Row],[SV Category]],SV_Categories[svGroupLabel],0))</f>
        <v>sv_minority</v>
      </c>
      <c r="F91" s="26" t="str">
        <f t="array" ref="F9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91" s="26" t="s">
        <v>72</v>
      </c>
      <c r="H91" s="26" t="str">
        <f t="shared" si="8"/>
        <v>CONUS</v>
      </c>
      <c r="I91" s="26" t="str">
        <f t="array" ref="I91" xml:space="preserve"> INDEX( list_scenarios, MOD( impacts_svGroups[[#This Row],[Row]] - 1, n_scenarios ) + 1 )</f>
        <v/>
      </c>
      <c r="J91" s="26" t="str">
        <f t="array" ref="J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26" t="str">
        <f t="array" ref="K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26" t="str">
        <f t="array" ref="L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26" t="str">
        <f t="array" ref="M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26" t="str">
        <f t="array" ref="N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26" t="str">
        <f t="array" ref="O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26" t="str">
        <f t="array" ref="P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26" t="str">
        <f t="array" ref="Q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26" t="str">
        <f t="array" ref="R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26" t="str">
        <f t="array" ref="S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26" t="str">
        <f t="array" ref="T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26" t="str">
        <f t="array" ref="U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26" t="str">
        <f t="array" ref="V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26" t="str">
        <f t="array" ref="W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26" t="str">
        <f t="array" ref="X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26" t="str">
        <f t="array" ref="Y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26" t="str">
        <f t="array" ref="Z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91" s="29"/>
    </row>
    <row r="92" spans="2:27" x14ac:dyDescent="0.35">
      <c r="B92" s="26">
        <f t="array" ref="B92">ROW(impacts_svGroups[[#This Row],[Row]]) - ROW(impacts_svGroups[#Headers])</f>
        <v>8</v>
      </c>
      <c r="C92" s="26" t="str">
        <f t="shared" si="7"/>
        <v>Labor</v>
      </c>
      <c r="D92" s="26" t="s">
        <v>33</v>
      </c>
      <c r="E92" s="26" t="str">
        <f>INDEX(SV_Categories[svGroupType],MATCH(impacts_svGroups[[#This Row],[SV Category]],SV_Categories[svGroupLabel],0))</f>
        <v>sv_minority</v>
      </c>
      <c r="F92" s="26" t="str">
        <f t="array" ref="F9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92" s="26" t="s">
        <v>72</v>
      </c>
      <c r="H92" s="26" t="str">
        <f t="shared" si="8"/>
        <v>CONUS</v>
      </c>
      <c r="I92" s="26" t="str">
        <f t="array" ref="I92" xml:space="preserve"> INDEX( list_scenarios, MOD( impacts_svGroups[[#This Row],[Row]] - 1, n_scenarios ) + 1 )</f>
        <v/>
      </c>
      <c r="J92" s="26" t="str">
        <f t="array" ref="J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26" t="str">
        <f t="array" ref="K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26" t="str">
        <f t="array" ref="L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26" t="str">
        <f t="array" ref="M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26" t="str">
        <f t="array" ref="N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26" t="str">
        <f t="array" ref="O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26" t="str">
        <f t="array" ref="P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26" t="str">
        <f t="array" ref="Q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26" t="str">
        <f t="array" ref="R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26" t="str">
        <f t="array" ref="S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26" t="str">
        <f t="array" ref="T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26" t="str">
        <f t="array" ref="U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26" t="str">
        <f t="array" ref="V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26" t="str">
        <f t="array" ref="W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26" t="str">
        <f t="array" ref="X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26" t="str">
        <f t="array" ref="Y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26" t="str">
        <f t="array" ref="Z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92" s="29"/>
    </row>
    <row r="93" spans="2:27" x14ac:dyDescent="0.35">
      <c r="B93" s="26">
        <f t="array" ref="B93">ROW(impacts_svGroups[[#This Row],[Row]]) - ROW(impacts_svGroups[#Headers])</f>
        <v>9</v>
      </c>
      <c r="C93" s="26" t="str">
        <f t="shared" si="7"/>
        <v>Labor</v>
      </c>
      <c r="D93" s="26" t="s">
        <v>27</v>
      </c>
      <c r="E93" s="26" t="str">
        <f>INDEX(SV_Categories[svGroupType],MATCH(impacts_svGroups[[#This Row],[SV Category]],SV_Categories[svGroupLabel],0))</f>
        <v>sv_noHS</v>
      </c>
      <c r="F93" s="26" t="str">
        <f t="array" ref="F9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93" s="26" t="s">
        <v>72</v>
      </c>
      <c r="H93" s="26" t="str">
        <f t="shared" si="8"/>
        <v>CONUS</v>
      </c>
      <c r="I93" s="26" t="str">
        <f t="array" ref="I93" xml:space="preserve"> INDEX( list_scenarios, MOD( impacts_svGroups[[#This Row],[Row]] - 1, n_scenarios ) + 1 )</f>
        <v>baseline</v>
      </c>
      <c r="J93" s="26">
        <f t="array" ref="J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15056218.385981642</v>
      </c>
      <c r="K93" s="26">
        <f t="array" ref="K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22739948.203578845</v>
      </c>
      <c r="L93" s="26">
        <f t="array" ref="L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29632066.222919941</v>
      </c>
      <c r="M93" s="26">
        <f t="array" ref="M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37386482.815540083</v>
      </c>
      <c r="N93" s="26">
        <f t="array" ref="N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41578205.05658707</v>
      </c>
      <c r="O93" s="26">
        <f t="array" ref="O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49207695.675278991</v>
      </c>
      <c r="P93" s="26">
        <f t="array" ref="P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57798221.206818447</v>
      </c>
      <c r="Q93" s="26">
        <f t="array" ref="Q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65786108.701957613</v>
      </c>
      <c r="R93" s="26">
        <f t="array" ref="R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78065152.258735731</v>
      </c>
      <c r="S93" s="26">
        <f t="array" ref="S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88395979.131677866</v>
      </c>
      <c r="T93" s="26">
        <f t="array" ref="T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103001488.67484358</v>
      </c>
      <c r="U93" s="26">
        <f t="array" ref="U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113719284.97898115</v>
      </c>
      <c r="V93" s="26">
        <f t="array" ref="V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129331311.12130371</v>
      </c>
      <c r="W93" s="26">
        <f t="array" ref="W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141504949.20882827</v>
      </c>
      <c r="X93" s="26">
        <f t="array" ref="X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156658941.38366285</v>
      </c>
      <c r="Y93" s="26">
        <f t="array" ref="Y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172725482.54140058</v>
      </c>
      <c r="Z93" s="26">
        <f t="array" ref="Z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187459549.32203799</v>
      </c>
      <c r="AA93" s="29"/>
    </row>
    <row r="94" spans="2:27" x14ac:dyDescent="0.35">
      <c r="B94" s="26">
        <f t="array" ref="B94">ROW(impacts_svGroups[[#This Row],[Row]]) - ROW(impacts_svGroups[#Headers])</f>
        <v>10</v>
      </c>
      <c r="C94" s="26" t="str">
        <f t="shared" si="7"/>
        <v>Labor</v>
      </c>
      <c r="D94" s="26" t="s">
        <v>27</v>
      </c>
      <c r="E94" s="26" t="str">
        <f>INDEX(SV_Categories[svGroupType],MATCH(impacts_svGroups[[#This Row],[SV Category]],SV_Categories[svGroupLabel],0))</f>
        <v>sv_noHS</v>
      </c>
      <c r="F94" s="26" t="str">
        <f t="array" ref="F9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94" s="26" t="s">
        <v>72</v>
      </c>
      <c r="H94" s="26" t="str">
        <f t="shared" si="8"/>
        <v>CONUS</v>
      </c>
      <c r="I94" s="26" t="str">
        <f t="array" ref="I94" xml:space="preserve"> INDEX( list_scenarios, MOD( impacts_svGroups[[#This Row],[Row]] - 1, n_scenarios ) + 1 )</f>
        <v/>
      </c>
      <c r="J94" s="26" t="str">
        <f t="array" ref="J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26" t="str">
        <f t="array" ref="K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26" t="str">
        <f t="array" ref="L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26" t="str">
        <f t="array" ref="M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26" t="str">
        <f t="array" ref="N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26" t="str">
        <f t="array" ref="O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26" t="str">
        <f t="array" ref="P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26" t="str">
        <f t="array" ref="Q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26" t="str">
        <f t="array" ref="R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26" t="str">
        <f t="array" ref="S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26" t="str">
        <f t="array" ref="T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26" t="str">
        <f t="array" ref="U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26" t="str">
        <f t="array" ref="V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26" t="str">
        <f t="array" ref="W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26" t="str">
        <f t="array" ref="X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26" t="str">
        <f t="array" ref="Y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26" t="str">
        <f t="array" ref="Z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94" s="29"/>
    </row>
    <row r="95" spans="2:27" x14ac:dyDescent="0.35">
      <c r="B95" s="26">
        <f t="array" ref="B95">ROW(impacts_svGroups[[#This Row],[Row]]) - ROW(impacts_svGroups[#Headers])</f>
        <v>11</v>
      </c>
      <c r="C95" s="26" t="str">
        <f t="shared" si="7"/>
        <v>Labor</v>
      </c>
      <c r="D95" s="26" t="s">
        <v>27</v>
      </c>
      <c r="E95" s="26" t="str">
        <f>INDEX(SV_Categories[svGroupType],MATCH(impacts_svGroups[[#This Row],[SV Category]],SV_Categories[svGroupLabel],0))</f>
        <v>sv_noHS</v>
      </c>
      <c r="F95" s="26" t="str">
        <f t="array" ref="F9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95" s="26" t="s">
        <v>72</v>
      </c>
      <c r="H95" s="26" t="str">
        <f t="shared" si="8"/>
        <v>CONUS</v>
      </c>
      <c r="I95" s="26" t="str">
        <f t="array" ref="I95" xml:space="preserve"> INDEX( list_scenarios, MOD( impacts_svGroups[[#This Row],[Row]] - 1, n_scenarios ) + 1 )</f>
        <v/>
      </c>
      <c r="J95" s="26" t="str">
        <f t="array" ref="J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26" t="str">
        <f t="array" ref="K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26" t="str">
        <f t="array" ref="L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26" t="str">
        <f t="array" ref="M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26" t="str">
        <f t="array" ref="N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26" t="str">
        <f t="array" ref="O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26" t="str">
        <f t="array" ref="P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26" t="str">
        <f t="array" ref="Q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26" t="str">
        <f t="array" ref="R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26" t="str">
        <f t="array" ref="S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26" t="str">
        <f t="array" ref="T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26" t="str">
        <f t="array" ref="U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26" t="str">
        <f t="array" ref="V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26" t="str">
        <f t="array" ref="W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26" t="str">
        <f t="array" ref="X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26" t="str">
        <f t="array" ref="Y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26" t="str">
        <f t="array" ref="Z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95" s="29"/>
    </row>
    <row r="96" spans="2:27" x14ac:dyDescent="0.35">
      <c r="B96" s="26">
        <f t="array" ref="B96">ROW(impacts_svGroups[[#This Row],[Row]]) - ROW(impacts_svGroups[#Headers])</f>
        <v>12</v>
      </c>
      <c r="C96" s="26" t="str">
        <f t="shared" si="7"/>
        <v>Labor</v>
      </c>
      <c r="D96" s="26" t="s">
        <v>27</v>
      </c>
      <c r="E96" s="26" t="str">
        <f>INDEX(SV_Categories[svGroupType],MATCH(impacts_svGroups[[#This Row],[SV Category]],SV_Categories[svGroupLabel],0))</f>
        <v>sv_noHS</v>
      </c>
      <c r="F96" s="26" t="str">
        <f t="array" ref="F9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96" s="26" t="s">
        <v>72</v>
      </c>
      <c r="H96" s="26" t="str">
        <f t="shared" si="8"/>
        <v>CONUS</v>
      </c>
      <c r="I96" s="26" t="str">
        <f t="array" ref="I96" xml:space="preserve"> INDEX( list_scenarios, MOD( impacts_svGroups[[#This Row],[Row]] - 1, n_scenarios ) + 1 )</f>
        <v/>
      </c>
      <c r="J96" s="26" t="str">
        <f t="array" ref="J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26" t="str">
        <f t="array" ref="K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26" t="str">
        <f t="array" ref="L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26" t="str">
        <f t="array" ref="M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26" t="str">
        <f t="array" ref="N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26" t="str">
        <f t="array" ref="O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26" t="str">
        <f t="array" ref="P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26" t="str">
        <f t="array" ref="Q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26" t="str">
        <f t="array" ref="R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26" t="str">
        <f t="array" ref="S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26" t="str">
        <f t="array" ref="T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26" t="str">
        <f t="array" ref="U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26" t="str">
        <f t="array" ref="V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26" t="str">
        <f t="array" ref="W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26" t="str">
        <f t="array" ref="X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26" t="str">
        <f t="array" ref="Y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26" t="str">
        <f t="array" ref="Z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96" s="29"/>
    </row>
    <row r="97" spans="2:27" x14ac:dyDescent="0.35">
      <c r="B97" s="26">
        <f t="array" ref="B97">ROW(impacts_svGroups[[#This Row],[Row]]) - ROW(impacts_svGroups[#Headers])</f>
        <v>13</v>
      </c>
      <c r="C97" s="26" t="str">
        <f t="shared" si="7"/>
        <v>Labor</v>
      </c>
      <c r="D97" s="26" t="s">
        <v>29</v>
      </c>
      <c r="E97" s="26" t="str">
        <f>INDEX(SV_Categories[svGroupType],MATCH(impacts_svGroups[[#This Row],[SV Category]],SV_Categories[svGroupLabel],0))</f>
        <v>sv_plus65</v>
      </c>
      <c r="F97" s="26" t="str">
        <f t="array" ref="F9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97" s="26" t="s">
        <v>72</v>
      </c>
      <c r="H97" s="26" t="str">
        <f t="shared" si="8"/>
        <v>CONUS</v>
      </c>
      <c r="I97" s="26" t="str">
        <f t="array" ref="I97" xml:space="preserve"> INDEX( list_scenarios, MOD( impacts_svGroups[[#This Row],[Row]] - 1, n_scenarios ) + 1 )</f>
        <v>baseline</v>
      </c>
      <c r="J97" s="26">
        <f t="array" ref="J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13700733.280578155</v>
      </c>
      <c r="K97" s="26">
        <f t="array" ref="K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20485032.787078205</v>
      </c>
      <c r="L97" s="26">
        <f t="array" ref="L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26455146.805508178</v>
      </c>
      <c r="M97" s="26">
        <f t="array" ref="M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33118524.131419662</v>
      </c>
      <c r="N97" s="26">
        <f t="array" ref="N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36565531.006121546</v>
      </c>
      <c r="O97" s="26">
        <f t="array" ref="O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42928941.686656475</v>
      </c>
      <c r="P97" s="26">
        <f t="array" ref="P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50041651.307908833</v>
      </c>
      <c r="Q97" s="26">
        <f t="array" ref="Q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56604857.58505854</v>
      </c>
      <c r="R97" s="26">
        <f t="array" ref="R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66867746.13321574</v>
      </c>
      <c r="S97" s="26">
        <f t="array" ref="S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75636465.853903681</v>
      </c>
      <c r="T97" s="26">
        <f t="array" ref="T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88112432.804608196</v>
      </c>
      <c r="U97" s="26">
        <f t="array" ref="U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97162013.649068147</v>
      </c>
      <c r="V97" s="26">
        <f t="array" ref="V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110708766.02298859</v>
      </c>
      <c r="W97" s="26">
        <f t="array" ref="W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121454857.19037624</v>
      </c>
      <c r="X97" s="26">
        <f t="array" ref="X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134944785.28699771</v>
      </c>
      <c r="Y97" s="26">
        <f t="array" ref="Y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149214326.67297861</v>
      </c>
      <c r="Z97" s="26">
        <f t="array" ref="Z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162289304.47998905</v>
      </c>
      <c r="AA97" s="29"/>
    </row>
    <row r="98" spans="2:27" x14ac:dyDescent="0.35">
      <c r="B98" s="26">
        <f t="array" ref="B98">ROW(impacts_svGroups[[#This Row],[Row]]) - ROW(impacts_svGroups[#Headers])</f>
        <v>14</v>
      </c>
      <c r="C98" s="26" t="str">
        <f t="shared" si="7"/>
        <v>Labor</v>
      </c>
      <c r="D98" s="26" t="s">
        <v>29</v>
      </c>
      <c r="E98" s="26" t="str">
        <f>INDEX(SV_Categories[svGroupType],MATCH(impacts_svGroups[[#This Row],[SV Category]],SV_Categories[svGroupLabel],0))</f>
        <v>sv_plus65</v>
      </c>
      <c r="F98" s="26" t="str">
        <f t="array" ref="F9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98" s="26" t="s">
        <v>72</v>
      </c>
      <c r="H98" s="26" t="str">
        <f t="shared" si="8"/>
        <v>CONUS</v>
      </c>
      <c r="I98" s="26" t="str">
        <f t="array" ref="I98" xml:space="preserve"> INDEX( list_scenarios, MOD( impacts_svGroups[[#This Row],[Row]] - 1, n_scenarios ) + 1 )</f>
        <v/>
      </c>
      <c r="J98" s="26" t="str">
        <f t="array" ref="J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26" t="str">
        <f t="array" ref="K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26" t="str">
        <f t="array" ref="L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26" t="str">
        <f t="array" ref="M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26" t="str">
        <f t="array" ref="N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26" t="str">
        <f t="array" ref="O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26" t="str">
        <f t="array" ref="P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26" t="str">
        <f t="array" ref="Q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26" t="str">
        <f t="array" ref="R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26" t="str">
        <f t="array" ref="S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26" t="str">
        <f t="array" ref="T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26" t="str">
        <f t="array" ref="U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26" t="str">
        <f t="array" ref="V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26" t="str">
        <f t="array" ref="W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26" t="str">
        <f t="array" ref="X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26" t="str">
        <f t="array" ref="Y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26" t="str">
        <f t="array" ref="Z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98" s="29"/>
    </row>
    <row r="99" spans="2:27" x14ac:dyDescent="0.35">
      <c r="B99" s="26">
        <f t="array" ref="B99">ROW(impacts_svGroups[[#This Row],[Row]]) - ROW(impacts_svGroups[#Headers])</f>
        <v>15</v>
      </c>
      <c r="C99" s="26" t="str">
        <f t="shared" si="7"/>
        <v>Labor</v>
      </c>
      <c r="D99" s="26" t="s">
        <v>29</v>
      </c>
      <c r="E99" s="26" t="str">
        <f>INDEX(SV_Categories[svGroupType],MATCH(impacts_svGroups[[#This Row],[SV Category]],SV_Categories[svGroupLabel],0))</f>
        <v>sv_plus65</v>
      </c>
      <c r="F99" s="26" t="str">
        <f t="array" ref="F9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99" s="26" t="s">
        <v>72</v>
      </c>
      <c r="H99" s="26" t="str">
        <f t="shared" si="8"/>
        <v>CONUS</v>
      </c>
      <c r="I99" s="26" t="str">
        <f t="array" ref="I99" xml:space="preserve"> INDEX( list_scenarios, MOD( impacts_svGroups[[#This Row],[Row]] - 1, n_scenarios ) + 1 )</f>
        <v/>
      </c>
      <c r="J99" s="26" t="str">
        <f t="array" ref="J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26" t="str">
        <f t="array" ref="K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26" t="str">
        <f t="array" ref="L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26" t="str">
        <f t="array" ref="M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26" t="str">
        <f t="array" ref="N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26" t="str">
        <f t="array" ref="O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26" t="str">
        <f t="array" ref="P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26" t="str">
        <f t="array" ref="Q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26" t="str">
        <f t="array" ref="R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26" t="str">
        <f t="array" ref="S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26" t="str">
        <f t="array" ref="T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26" t="str">
        <f t="array" ref="U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26" t="str">
        <f t="array" ref="V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26" t="str">
        <f t="array" ref="W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26" t="str">
        <f t="array" ref="X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26" t="str">
        <f t="array" ref="Y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26" t="str">
        <f t="array" ref="Z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99" s="29"/>
    </row>
    <row r="100" spans="2:27" x14ac:dyDescent="0.35">
      <c r="B100" s="26">
        <f t="array" ref="B100">ROW(impacts_svGroups[[#This Row],[Row]]) - ROW(impacts_svGroups[#Headers])</f>
        <v>16</v>
      </c>
      <c r="C100" s="26" t="str">
        <f t="shared" si="7"/>
        <v>Labor</v>
      </c>
      <c r="D100" s="26" t="s">
        <v>29</v>
      </c>
      <c r="E100" s="26" t="str">
        <f>INDEX(SV_Categories[svGroupType],MATCH(impacts_svGroups[[#This Row],[SV Category]],SV_Categories[svGroupLabel],0))</f>
        <v>sv_plus65</v>
      </c>
      <c r="F100" s="26" t="str">
        <f t="array" ref="F10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100" s="26" t="s">
        <v>72</v>
      </c>
      <c r="H100" s="26" t="str">
        <f t="shared" si="8"/>
        <v>CONUS</v>
      </c>
      <c r="I100" s="26" t="str">
        <f t="array" ref="I100" xml:space="preserve"> INDEX( list_scenarios, MOD( impacts_svGroups[[#This Row],[Row]] - 1, n_scenarios ) + 1 )</f>
        <v/>
      </c>
      <c r="J100" s="26" t="str">
        <f t="array" ref="J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26" t="str">
        <f t="array" ref="K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26" t="str">
        <f t="array" ref="L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26" t="str">
        <f t="array" ref="M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26" t="str">
        <f t="array" ref="N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26" t="str">
        <f t="array" ref="O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26" t="str">
        <f t="array" ref="P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26" t="str">
        <f t="array" ref="Q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26" t="str">
        <f t="array" ref="R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26" t="str">
        <f t="array" ref="S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26" t="str">
        <f t="array" ref="T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26" t="str">
        <f t="array" ref="U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26" t="str">
        <f t="array" ref="V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26" t="str">
        <f t="array" ref="W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26" t="str">
        <f t="array" ref="X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26" t="str">
        <f t="array" ref="Y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26" t="str">
        <f t="array" ref="Z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00" s="29"/>
    </row>
    <row r="101" spans="2:27" x14ac:dyDescent="0.35">
      <c r="B101" s="26">
        <f t="array" ref="B101">ROW(impacts_svGroups[[#This Row],[Row]]) - ROW(impacts_svGroups[#Headers])</f>
        <v>17</v>
      </c>
      <c r="C101" s="26" t="str">
        <f t="shared" ref="C101:C116" si="9" xml:space="preserve"> mv_sector</f>
        <v>Labor</v>
      </c>
      <c r="D101" s="26" t="s">
        <v>23</v>
      </c>
      <c r="E101" s="26" t="str">
        <f>INDEX(SV_Categories[svGroupType],MATCH(impacts_svGroups[[#This Row],[SV Category]],SV_Categories[svGroupLabel],0))</f>
        <v>sv_lowIncome</v>
      </c>
      <c r="F101" s="26" t="str">
        <f t="array" ref="F10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101" s="26" t="s">
        <v>73</v>
      </c>
      <c r="H101" s="26" t="str">
        <f t="shared" si="8"/>
        <v>CONUS</v>
      </c>
      <c r="I101" s="26" t="str">
        <f t="array" ref="I101" xml:space="preserve"> INDEX( list_scenarios, MOD( impacts_svGroups[[#This Row],[Row]] - 1, n_scenarios ) + 1 )</f>
        <v>baseline</v>
      </c>
      <c r="J101" s="26">
        <f t="array" ref="J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58600017.289571226</v>
      </c>
      <c r="K101" s="26">
        <f t="array" ref="K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87849966.763614669</v>
      </c>
      <c r="L101" s="26">
        <f t="array" ref="L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113735099.42810778</v>
      </c>
      <c r="M101" s="26">
        <f t="array" ref="M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142657883.52908099</v>
      </c>
      <c r="N101" s="26">
        <f t="array" ref="N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157790618.60528007</v>
      </c>
      <c r="O101" s="26">
        <f t="array" ref="O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185750276.72636425</v>
      </c>
      <c r="P101" s="26">
        <f t="array" ref="P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217109515.50257784</v>
      </c>
      <c r="Q101" s="26">
        <f t="array" ref="Q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246053811.15817487</v>
      </c>
      <c r="R101" s="26">
        <f t="array" ref="R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291124505.80217505</v>
      </c>
      <c r="S101" s="26">
        <f t="array" ref="S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329495386.26496339</v>
      </c>
      <c r="T101" s="26">
        <f t="array" ref="T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383999158.12672907</v>
      </c>
      <c r="U101" s="26">
        <f t="array" ref="U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423551972.59619486</v>
      </c>
      <c r="V101" s="26">
        <f t="array" ref="V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482410538.3702355</v>
      </c>
      <c r="W101" s="26">
        <f t="array" ref="W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528816215.81294239</v>
      </c>
      <c r="X101" s="26">
        <f t="array" ref="X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586991578.26742685</v>
      </c>
      <c r="Y101" s="26">
        <f t="array" ref="Y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648538352.67504239</v>
      </c>
      <c r="Z101" s="26">
        <f t="array" ref="Z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705015016.00198603</v>
      </c>
      <c r="AA101" s="29"/>
    </row>
    <row r="102" spans="2:27" x14ac:dyDescent="0.35">
      <c r="B102" s="26">
        <f t="array" ref="B102">ROW(impacts_svGroups[[#This Row],[Row]]) - ROW(impacts_svGroups[#Headers])</f>
        <v>18</v>
      </c>
      <c r="C102" s="26" t="str">
        <f t="shared" si="9"/>
        <v>Labor</v>
      </c>
      <c r="D102" s="26" t="s">
        <v>23</v>
      </c>
      <c r="E102" s="26" t="str">
        <f>INDEX(SV_Categories[svGroupType],MATCH(impacts_svGroups[[#This Row],[SV Category]],SV_Categories[svGroupLabel],0))</f>
        <v>sv_lowIncome</v>
      </c>
      <c r="F102" s="26" t="str">
        <f t="array" ref="F10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102" s="26" t="s">
        <v>73</v>
      </c>
      <c r="H102" s="26" t="str">
        <f t="shared" si="8"/>
        <v>CONUS</v>
      </c>
      <c r="I102" s="26" t="str">
        <f t="array" ref="I102" xml:space="preserve"> INDEX( list_scenarios, MOD( impacts_svGroups[[#This Row],[Row]] - 1, n_scenarios ) + 1 )</f>
        <v/>
      </c>
      <c r="J102" s="26" t="str">
        <f t="array" ref="J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26" t="str">
        <f t="array" ref="K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26" t="str">
        <f t="array" ref="L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26" t="str">
        <f t="array" ref="M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26" t="str">
        <f t="array" ref="N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26" t="str">
        <f t="array" ref="O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26" t="str">
        <f t="array" ref="P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26" t="str">
        <f t="array" ref="Q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26" t="str">
        <f t="array" ref="R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26" t="str">
        <f t="array" ref="S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26" t="str">
        <f t="array" ref="T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26" t="str">
        <f t="array" ref="U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26" t="str">
        <f t="array" ref="V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26" t="str">
        <f t="array" ref="W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26" t="str">
        <f t="array" ref="X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26" t="str">
        <f t="array" ref="Y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26" t="str">
        <f t="array" ref="Z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02" s="29"/>
    </row>
    <row r="103" spans="2:27" x14ac:dyDescent="0.35">
      <c r="B103" s="26">
        <f t="array" ref="B103">ROW(impacts_svGroups[[#This Row],[Row]]) - ROW(impacts_svGroups[#Headers])</f>
        <v>19</v>
      </c>
      <c r="C103" s="26" t="str">
        <f t="shared" si="9"/>
        <v>Labor</v>
      </c>
      <c r="D103" s="26" t="s">
        <v>23</v>
      </c>
      <c r="E103" s="26" t="str">
        <f>INDEX(SV_Categories[svGroupType],MATCH(impacts_svGroups[[#This Row],[SV Category]],SV_Categories[svGroupLabel],0))</f>
        <v>sv_lowIncome</v>
      </c>
      <c r="F103" s="26" t="str">
        <f t="array" ref="F10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103" s="26" t="s">
        <v>73</v>
      </c>
      <c r="H103" s="26" t="str">
        <f t="shared" si="8"/>
        <v>CONUS</v>
      </c>
      <c r="I103" s="26" t="str">
        <f t="array" ref="I103" xml:space="preserve"> INDEX( list_scenarios, MOD( impacts_svGroups[[#This Row],[Row]] - 1, n_scenarios ) + 1 )</f>
        <v/>
      </c>
      <c r="J103" s="26" t="str">
        <f t="array" ref="J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26" t="str">
        <f t="array" ref="K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26" t="str">
        <f t="array" ref="L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26" t="str">
        <f t="array" ref="M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26" t="str">
        <f t="array" ref="N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26" t="str">
        <f t="array" ref="O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26" t="str">
        <f t="array" ref="P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26" t="str">
        <f t="array" ref="Q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26" t="str">
        <f t="array" ref="R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26" t="str">
        <f t="array" ref="S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26" t="str">
        <f t="array" ref="T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26" t="str">
        <f t="array" ref="U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26" t="str">
        <f t="array" ref="V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26" t="str">
        <f t="array" ref="W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26" t="str">
        <f t="array" ref="X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26" t="str">
        <f t="array" ref="Y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26" t="str">
        <f t="array" ref="Z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03" s="29"/>
    </row>
    <row r="104" spans="2:27" x14ac:dyDescent="0.35">
      <c r="B104" s="26">
        <f t="array" ref="B104">ROW(impacts_svGroups[[#This Row],[Row]]) - ROW(impacts_svGroups[#Headers])</f>
        <v>20</v>
      </c>
      <c r="C104" s="26" t="str">
        <f t="shared" si="9"/>
        <v>Labor</v>
      </c>
      <c r="D104" s="26" t="s">
        <v>23</v>
      </c>
      <c r="E104" s="26" t="str">
        <f>INDEX(SV_Categories[svGroupType],MATCH(impacts_svGroups[[#This Row],[SV Category]],SV_Categories[svGroupLabel],0))</f>
        <v>sv_lowIncome</v>
      </c>
      <c r="F104" s="26" t="str">
        <f t="array" ref="F10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104" s="26" t="s">
        <v>73</v>
      </c>
      <c r="H104" s="26" t="str">
        <f t="shared" si="8"/>
        <v>CONUS</v>
      </c>
      <c r="I104" s="26" t="str">
        <f t="array" ref="I104" xml:space="preserve"> INDEX( list_scenarios, MOD( impacts_svGroups[[#This Row],[Row]] - 1, n_scenarios ) + 1 )</f>
        <v/>
      </c>
      <c r="J104" s="26" t="str">
        <f t="array" ref="J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26" t="str">
        <f t="array" ref="K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26" t="str">
        <f t="array" ref="L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26" t="str">
        <f t="array" ref="M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26" t="str">
        <f t="array" ref="N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26" t="str">
        <f t="array" ref="O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26" t="str">
        <f t="array" ref="P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26" t="str">
        <f t="array" ref="Q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26" t="str">
        <f t="array" ref="R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26" t="str">
        <f t="array" ref="S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26" t="str">
        <f t="array" ref="T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26" t="str">
        <f t="array" ref="U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26" t="str">
        <f t="array" ref="V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26" t="str">
        <f t="array" ref="W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26" t="str">
        <f t="array" ref="X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26" t="str">
        <f t="array" ref="Y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26" t="str">
        <f t="array" ref="Z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04" s="29"/>
    </row>
    <row r="105" spans="2:27" x14ac:dyDescent="0.35">
      <c r="B105" s="26">
        <f t="array" ref="B105">ROW(impacts_svGroups[[#This Row],[Row]]) - ROW(impacts_svGroups[#Headers])</f>
        <v>21</v>
      </c>
      <c r="C105" s="26" t="str">
        <f t="shared" si="9"/>
        <v>Labor</v>
      </c>
      <c r="D105" s="26" t="s">
        <v>33</v>
      </c>
      <c r="E105" s="26" t="str">
        <f>INDEX(SV_Categories[svGroupType],MATCH(impacts_svGroups[[#This Row],[SV Category]],SV_Categories[svGroupLabel],0))</f>
        <v>sv_minority</v>
      </c>
      <c r="F105" s="26" t="str">
        <f t="array" ref="F10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105" s="26" t="s">
        <v>73</v>
      </c>
      <c r="H105" s="26" t="str">
        <f t="shared" si="8"/>
        <v>CONUS</v>
      </c>
      <c r="I105" s="26" t="str">
        <f t="array" ref="I105" xml:space="preserve"> INDEX( list_scenarios, MOD( impacts_svGroups[[#This Row],[Row]] - 1, n_scenarios ) + 1 )</f>
        <v>baseline</v>
      </c>
      <c r="J105" s="26">
        <f t="array" ref="J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51940644.845392063</v>
      </c>
      <c r="K105" s="26">
        <f t="array" ref="K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77444410.398832321</v>
      </c>
      <c r="L105" s="26">
        <f t="array" ref="L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99719618.280667126</v>
      </c>
      <c r="M105" s="26">
        <f t="array" ref="M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124481946.6433246</v>
      </c>
      <c r="N105" s="26">
        <f t="array" ref="N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137035506.21194482</v>
      </c>
      <c r="O105" s="26">
        <f t="array" ref="O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159696047.08179545</v>
      </c>
      <c r="P105" s="26">
        <f t="array" ref="P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184488360.78615499</v>
      </c>
      <c r="Q105" s="26">
        <f t="array" ref="Q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207229170.4016386</v>
      </c>
      <c r="R105" s="26">
        <f t="array" ref="R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242916933.74327582</v>
      </c>
      <c r="S105" s="26">
        <f t="array" ref="S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273238284.63809377</v>
      </c>
      <c r="T105" s="26">
        <f t="array" ref="T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316460152.76984894</v>
      </c>
      <c r="U105" s="26">
        <f t="array" ref="U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347492426.78331894</v>
      </c>
      <c r="V105" s="26">
        <f t="array" ref="V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395330094.72954994</v>
      </c>
      <c r="W105" s="26">
        <f t="array" ref="W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434317997.45106179</v>
      </c>
      <c r="X105" s="26">
        <f t="array" ref="X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483534352.18898863</v>
      </c>
      <c r="Y105" s="26">
        <f t="array" ref="Y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535476393.86776763</v>
      </c>
      <c r="Z105" s="26">
        <f t="array" ref="Z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582990802.61707294</v>
      </c>
      <c r="AA105" s="29"/>
    </row>
    <row r="106" spans="2:27" x14ac:dyDescent="0.35">
      <c r="B106" s="26">
        <f t="array" ref="B106">ROW(impacts_svGroups[[#This Row],[Row]]) - ROW(impacts_svGroups[#Headers])</f>
        <v>22</v>
      </c>
      <c r="C106" s="26" t="str">
        <f t="shared" si="9"/>
        <v>Labor</v>
      </c>
      <c r="D106" s="26" t="s">
        <v>33</v>
      </c>
      <c r="E106" s="26" t="str">
        <f>INDEX(SV_Categories[svGroupType],MATCH(impacts_svGroups[[#This Row],[SV Category]],SV_Categories[svGroupLabel],0))</f>
        <v>sv_minority</v>
      </c>
      <c r="F106" s="26" t="str">
        <f t="array" ref="F10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106" s="26" t="s">
        <v>73</v>
      </c>
      <c r="H106" s="26" t="str">
        <f t="shared" si="8"/>
        <v>CONUS</v>
      </c>
      <c r="I106" s="26" t="str">
        <f t="array" ref="I106" xml:space="preserve"> INDEX( list_scenarios, MOD( impacts_svGroups[[#This Row],[Row]] - 1, n_scenarios ) + 1 )</f>
        <v/>
      </c>
      <c r="J106" s="26" t="str">
        <f t="array" ref="J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26" t="str">
        <f t="array" ref="K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26" t="str">
        <f t="array" ref="L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26" t="str">
        <f t="array" ref="M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26" t="str">
        <f t="array" ref="N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26" t="str">
        <f t="array" ref="O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26" t="str">
        <f t="array" ref="P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26" t="str">
        <f t="array" ref="Q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26" t="str">
        <f t="array" ref="R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26" t="str">
        <f t="array" ref="S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26" t="str">
        <f t="array" ref="T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26" t="str">
        <f t="array" ref="U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26" t="str">
        <f t="array" ref="V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26" t="str">
        <f t="array" ref="W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26" t="str">
        <f t="array" ref="X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26" t="str">
        <f t="array" ref="Y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26" t="str">
        <f t="array" ref="Z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06" s="29"/>
    </row>
    <row r="107" spans="2:27" x14ac:dyDescent="0.35">
      <c r="B107" s="26">
        <f t="array" ref="B107">ROW(impacts_svGroups[[#This Row],[Row]]) - ROW(impacts_svGroups[#Headers])</f>
        <v>23</v>
      </c>
      <c r="C107" s="26" t="str">
        <f t="shared" si="9"/>
        <v>Labor</v>
      </c>
      <c r="D107" s="26" t="s">
        <v>33</v>
      </c>
      <c r="E107" s="26" t="str">
        <f>INDEX(SV_Categories[svGroupType],MATCH(impacts_svGroups[[#This Row],[SV Category]],SV_Categories[svGroupLabel],0))</f>
        <v>sv_minority</v>
      </c>
      <c r="F107" s="26" t="str">
        <f t="array" ref="F10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107" s="26" t="s">
        <v>73</v>
      </c>
      <c r="H107" s="26" t="str">
        <f t="shared" si="8"/>
        <v>CONUS</v>
      </c>
      <c r="I107" s="26" t="str">
        <f t="array" ref="I107" xml:space="preserve"> INDEX( list_scenarios, MOD( impacts_svGroups[[#This Row],[Row]] - 1, n_scenarios ) + 1 )</f>
        <v/>
      </c>
      <c r="J107" s="26" t="str">
        <f t="array" ref="J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26" t="str">
        <f t="array" ref="K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26" t="str">
        <f t="array" ref="L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26" t="str">
        <f t="array" ref="M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26" t="str">
        <f t="array" ref="N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26" t="str">
        <f t="array" ref="O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26" t="str">
        <f t="array" ref="P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26" t="str">
        <f t="array" ref="Q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26" t="str">
        <f t="array" ref="R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26" t="str">
        <f t="array" ref="S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26" t="str">
        <f t="array" ref="T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26" t="str">
        <f t="array" ref="U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26" t="str">
        <f t="array" ref="V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26" t="str">
        <f t="array" ref="W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26" t="str">
        <f t="array" ref="X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26" t="str">
        <f t="array" ref="Y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26" t="str">
        <f t="array" ref="Z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07" s="29"/>
    </row>
    <row r="108" spans="2:27" x14ac:dyDescent="0.35">
      <c r="B108" s="26">
        <f t="array" ref="B108">ROW(impacts_svGroups[[#This Row],[Row]]) - ROW(impacts_svGroups[#Headers])</f>
        <v>24</v>
      </c>
      <c r="C108" s="26" t="str">
        <f t="shared" si="9"/>
        <v>Labor</v>
      </c>
      <c r="D108" s="26" t="s">
        <v>33</v>
      </c>
      <c r="E108" s="26" t="str">
        <f>INDEX(SV_Categories[svGroupType],MATCH(impacts_svGroups[[#This Row],[SV Category]],SV_Categories[svGroupLabel],0))</f>
        <v>sv_minority</v>
      </c>
      <c r="F108" s="26" t="str">
        <f t="array" ref="F10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108" s="26" t="s">
        <v>73</v>
      </c>
      <c r="H108" s="26" t="str">
        <f t="shared" si="8"/>
        <v>CONUS</v>
      </c>
      <c r="I108" s="26" t="str">
        <f t="array" ref="I108" xml:space="preserve"> INDEX( list_scenarios, MOD( impacts_svGroups[[#This Row],[Row]] - 1, n_scenarios ) + 1 )</f>
        <v/>
      </c>
      <c r="J108" s="26" t="str">
        <f t="array" ref="J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26" t="str">
        <f t="array" ref="K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26" t="str">
        <f t="array" ref="L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26" t="str">
        <f t="array" ref="M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26" t="str">
        <f t="array" ref="N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26" t="str">
        <f t="array" ref="O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26" t="str">
        <f t="array" ref="P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26" t="str">
        <f t="array" ref="Q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26" t="str">
        <f t="array" ref="R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26" t="str">
        <f t="array" ref="S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26" t="str">
        <f t="array" ref="T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26" t="str">
        <f t="array" ref="U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26" t="str">
        <f t="array" ref="V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26" t="str">
        <f t="array" ref="W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26" t="str">
        <f t="array" ref="X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26" t="str">
        <f t="array" ref="Y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26" t="str">
        <f t="array" ref="Z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08" s="29"/>
    </row>
    <row r="109" spans="2:27" x14ac:dyDescent="0.35">
      <c r="B109" s="26">
        <f t="array" ref="B109">ROW(impacts_svGroups[[#This Row],[Row]]) - ROW(impacts_svGroups[#Headers])</f>
        <v>25</v>
      </c>
      <c r="C109" s="26" t="str">
        <f t="shared" si="9"/>
        <v>Labor</v>
      </c>
      <c r="D109" s="26" t="s">
        <v>27</v>
      </c>
      <c r="E109" s="26" t="str">
        <f>INDEX(SV_Categories[svGroupType],MATCH(impacts_svGroups[[#This Row],[SV Category]],SV_Categories[svGroupLabel],0))</f>
        <v>sv_noHS</v>
      </c>
      <c r="F109" s="26" t="str">
        <f t="array" ref="F10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109" s="26" t="s">
        <v>73</v>
      </c>
      <c r="H109" s="26" t="str">
        <f t="shared" si="8"/>
        <v>CONUS</v>
      </c>
      <c r="I109" s="26" t="str">
        <f t="array" ref="I109" xml:space="preserve"> INDEX( list_scenarios, MOD( impacts_svGroups[[#This Row],[Row]] - 1, n_scenarios ) + 1 )</f>
        <v>baseline</v>
      </c>
      <c r="J109" s="26">
        <f t="array" ref="J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77676487.676990911</v>
      </c>
      <c r="K109" s="26">
        <f t="array" ref="K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116450224.17004716</v>
      </c>
      <c r="L109" s="26">
        <f t="array" ref="L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150742504.00141963</v>
      </c>
      <c r="M109" s="26">
        <f t="array" ref="M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189049474.79907066</v>
      </c>
      <c r="N109" s="26">
        <f t="array" ref="N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209057695.39354569</v>
      </c>
      <c r="O109" s="26">
        <f t="array" ref="O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245937195.9638299</v>
      </c>
      <c r="P109" s="26">
        <f t="array" ref="P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287228872.38717687</v>
      </c>
      <c r="Q109" s="26">
        <f t="array" ref="Q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325329498.95319486</v>
      </c>
      <c r="R109" s="26">
        <f t="array" ref="R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384635902.81099391</v>
      </c>
      <c r="S109" s="26">
        <f t="array" ref="S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435010367.51275861</v>
      </c>
      <c r="T109" s="26">
        <f t="array" ref="T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506575611.00351852</v>
      </c>
      <c r="U109" s="26">
        <f t="array" ref="U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558493571.54182422</v>
      </c>
      <c r="V109" s="26">
        <f t="array" ref="V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635909664.98473573</v>
      </c>
      <c r="W109" s="26">
        <f t="array" ref="W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697100583.24931204</v>
      </c>
      <c r="X109" s="26">
        <f t="array" ref="X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773834407.93684173</v>
      </c>
      <c r="Y109" s="26">
        <f t="array" ref="Y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855012994.46766937</v>
      </c>
      <c r="Z109" s="26">
        <f t="array" ref="Z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929460790.6582495</v>
      </c>
      <c r="AA109" s="29"/>
    </row>
    <row r="110" spans="2:27" x14ac:dyDescent="0.35">
      <c r="B110" s="26">
        <f t="array" ref="B110">ROW(impacts_svGroups[[#This Row],[Row]]) - ROW(impacts_svGroups[#Headers])</f>
        <v>26</v>
      </c>
      <c r="C110" s="26" t="str">
        <f t="shared" si="9"/>
        <v>Labor</v>
      </c>
      <c r="D110" s="26" t="s">
        <v>27</v>
      </c>
      <c r="E110" s="26" t="str">
        <f>INDEX(SV_Categories[svGroupType],MATCH(impacts_svGroups[[#This Row],[SV Category]],SV_Categories[svGroupLabel],0))</f>
        <v>sv_noHS</v>
      </c>
      <c r="F110" s="26" t="str">
        <f t="array" ref="F11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110" s="26" t="s">
        <v>73</v>
      </c>
      <c r="H110" s="26" t="str">
        <f t="shared" si="8"/>
        <v>CONUS</v>
      </c>
      <c r="I110" s="26" t="str">
        <f t="array" ref="I110" xml:space="preserve"> INDEX( list_scenarios, MOD( impacts_svGroups[[#This Row],[Row]] - 1, n_scenarios ) + 1 )</f>
        <v/>
      </c>
      <c r="J110" s="26" t="str">
        <f t="array" ref="J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26" t="str">
        <f t="array" ref="K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26" t="str">
        <f t="array" ref="L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26" t="str">
        <f t="array" ref="M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26" t="str">
        <f t="array" ref="N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26" t="str">
        <f t="array" ref="O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26" t="str">
        <f t="array" ref="P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26" t="str">
        <f t="array" ref="Q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26" t="str">
        <f t="array" ref="R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26" t="str">
        <f t="array" ref="S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26" t="str">
        <f t="array" ref="T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26" t="str">
        <f t="array" ref="U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26" t="str">
        <f t="array" ref="V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26" t="str">
        <f t="array" ref="W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26" t="str">
        <f t="array" ref="X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26" t="str">
        <f t="array" ref="Y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26" t="str">
        <f t="array" ref="Z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10" s="29"/>
    </row>
    <row r="111" spans="2:27" x14ac:dyDescent="0.35">
      <c r="B111" s="26">
        <f t="array" ref="B111">ROW(impacts_svGroups[[#This Row],[Row]]) - ROW(impacts_svGroups[#Headers])</f>
        <v>27</v>
      </c>
      <c r="C111" s="26" t="str">
        <f t="shared" si="9"/>
        <v>Labor</v>
      </c>
      <c r="D111" s="26" t="s">
        <v>27</v>
      </c>
      <c r="E111" s="26" t="str">
        <f>INDEX(SV_Categories[svGroupType],MATCH(impacts_svGroups[[#This Row],[SV Category]],SV_Categories[svGroupLabel],0))</f>
        <v>sv_noHS</v>
      </c>
      <c r="F111" s="26" t="str">
        <f t="array" ref="F11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111" s="26" t="s">
        <v>73</v>
      </c>
      <c r="H111" s="26" t="str">
        <f t="shared" si="8"/>
        <v>CONUS</v>
      </c>
      <c r="I111" s="26" t="str">
        <f t="array" ref="I111" xml:space="preserve"> INDEX( list_scenarios, MOD( impacts_svGroups[[#This Row],[Row]] - 1, n_scenarios ) + 1 )</f>
        <v/>
      </c>
      <c r="J111" s="26" t="str">
        <f t="array" ref="J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26" t="str">
        <f t="array" ref="K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26" t="str">
        <f t="array" ref="L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26" t="str">
        <f t="array" ref="M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26" t="str">
        <f t="array" ref="N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26" t="str">
        <f t="array" ref="O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26" t="str">
        <f t="array" ref="P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26" t="str">
        <f t="array" ref="Q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26" t="str">
        <f t="array" ref="R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26" t="str">
        <f t="array" ref="S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26" t="str">
        <f t="array" ref="T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26" t="str">
        <f t="array" ref="U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26" t="str">
        <f t="array" ref="V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26" t="str">
        <f t="array" ref="W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26" t="str">
        <f t="array" ref="X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26" t="str">
        <f t="array" ref="Y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26" t="str">
        <f t="array" ref="Z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11" s="29"/>
    </row>
    <row r="112" spans="2:27" x14ac:dyDescent="0.35">
      <c r="B112" s="26">
        <f t="array" ref="B112">ROW(impacts_svGroups[[#This Row],[Row]]) - ROW(impacts_svGroups[#Headers])</f>
        <v>28</v>
      </c>
      <c r="C112" s="26" t="str">
        <f t="shared" si="9"/>
        <v>Labor</v>
      </c>
      <c r="D112" s="26" t="s">
        <v>27</v>
      </c>
      <c r="E112" s="26" t="str">
        <f>INDEX(SV_Categories[svGroupType],MATCH(impacts_svGroups[[#This Row],[SV Category]],SV_Categories[svGroupLabel],0))</f>
        <v>sv_noHS</v>
      </c>
      <c r="F112" s="26" t="str">
        <f t="array" ref="F11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112" s="26" t="s">
        <v>73</v>
      </c>
      <c r="H112" s="26" t="str">
        <f t="shared" si="8"/>
        <v>CONUS</v>
      </c>
      <c r="I112" s="26" t="str">
        <f t="array" ref="I112" xml:space="preserve"> INDEX( list_scenarios, MOD( impacts_svGroups[[#This Row],[Row]] - 1, n_scenarios ) + 1 )</f>
        <v/>
      </c>
      <c r="J112" s="26" t="str">
        <f t="array" ref="J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26" t="str">
        <f t="array" ref="K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26" t="str">
        <f t="array" ref="L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26" t="str">
        <f t="array" ref="M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26" t="str">
        <f t="array" ref="N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26" t="str">
        <f t="array" ref="O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26" t="str">
        <f t="array" ref="P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26" t="str">
        <f t="array" ref="Q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26" t="str">
        <f t="array" ref="R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26" t="str">
        <f t="array" ref="S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26" t="str">
        <f t="array" ref="T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26" t="str">
        <f t="array" ref="U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26" t="str">
        <f t="array" ref="V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26" t="str">
        <f t="array" ref="W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26" t="str">
        <f t="array" ref="X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26" t="str">
        <f t="array" ref="Y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26" t="str">
        <f t="array" ref="Z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12" s="29"/>
    </row>
    <row r="113" spans="2:27" x14ac:dyDescent="0.35">
      <c r="B113" s="26">
        <f t="array" ref="B113">ROW(impacts_svGroups[[#This Row],[Row]]) - ROW(impacts_svGroups[#Headers])</f>
        <v>29</v>
      </c>
      <c r="C113" s="26" t="str">
        <f t="shared" si="9"/>
        <v>Labor</v>
      </c>
      <c r="D113" s="26" t="s">
        <v>29</v>
      </c>
      <c r="E113" s="26" t="str">
        <f>INDEX(SV_Categories[svGroupType],MATCH(impacts_svGroups[[#This Row],[SV Category]],SV_Categories[svGroupLabel],0))</f>
        <v>sv_plus65</v>
      </c>
      <c r="F113" s="26" t="str">
        <f t="array" ref="F11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113" s="26" t="s">
        <v>73</v>
      </c>
      <c r="H113" s="26" t="str">
        <f t="shared" si="8"/>
        <v>CONUS</v>
      </c>
      <c r="I113" s="26" t="str">
        <f t="array" ref="I113" xml:space="preserve"> INDEX( list_scenarios, MOD( impacts_svGroups[[#This Row],[Row]] - 1, n_scenarios ) + 1 )</f>
        <v>baseline</v>
      </c>
      <c r="J113" s="26">
        <f t="array" ref="J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79031972.782394364</v>
      </c>
      <c r="K113" s="26">
        <f t="array" ref="K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118705139.58654779</v>
      </c>
      <c r="L113" s="26">
        <f t="array" ref="L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153919423.41883126</v>
      </c>
      <c r="M113" s="26">
        <f t="array" ref="M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193317433.48319113</v>
      </c>
      <c r="N113" s="26">
        <f t="array" ref="N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214070369.44401091</v>
      </c>
      <c r="O113" s="26">
        <f t="array" ref="O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252215949.9524523</v>
      </c>
      <c r="P113" s="26">
        <f t="array" ref="P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294985442.2860865</v>
      </c>
      <c r="Q113" s="26">
        <f t="array" ref="Q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334510750.07009369</v>
      </c>
      <c r="R113" s="26">
        <f t="array" ref="R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395833308.93651384</v>
      </c>
      <c r="S113" s="26">
        <f t="array" ref="S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447769880.79053378</v>
      </c>
      <c r="T113" s="26">
        <f t="array" ref="T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521464666.87375474</v>
      </c>
      <c r="U113" s="26">
        <f t="array" ref="U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575050842.87173688</v>
      </c>
      <c r="V113" s="26">
        <f t="array" ref="V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654532210.0830512</v>
      </c>
      <c r="W113" s="26">
        <f t="array" ref="W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717150675.26776314</v>
      </c>
      <c r="X113" s="26">
        <f t="array" ref="X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795548564.03350592</v>
      </c>
      <c r="Y113" s="26">
        <f t="array" ref="Y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878524150.33609128</v>
      </c>
      <c r="Z113" s="26">
        <f t="array" ref="Z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954631035.50029922</v>
      </c>
      <c r="AA113" s="29"/>
    </row>
    <row r="114" spans="2:27" x14ac:dyDescent="0.35">
      <c r="B114" s="26">
        <f t="array" ref="B114">ROW(impacts_svGroups[[#This Row],[Row]]) - ROW(impacts_svGroups[#Headers])</f>
        <v>30</v>
      </c>
      <c r="C114" s="26" t="str">
        <f t="shared" si="9"/>
        <v>Labor</v>
      </c>
      <c r="D114" s="26" t="s">
        <v>29</v>
      </c>
      <c r="E114" s="26" t="str">
        <f>INDEX(SV_Categories[svGroupType],MATCH(impacts_svGroups[[#This Row],[SV Category]],SV_Categories[svGroupLabel],0))</f>
        <v>sv_plus65</v>
      </c>
      <c r="F114" s="26" t="str">
        <f t="array" ref="F11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114" s="26" t="s">
        <v>73</v>
      </c>
      <c r="H114" s="26" t="str">
        <f t="shared" si="8"/>
        <v>CONUS</v>
      </c>
      <c r="I114" s="26" t="str">
        <f t="array" ref="I114" xml:space="preserve"> INDEX( list_scenarios, MOD( impacts_svGroups[[#This Row],[Row]] - 1, n_scenarios ) + 1 )</f>
        <v/>
      </c>
      <c r="J114" s="26" t="str">
        <f t="array" ref="J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26" t="str">
        <f t="array" ref="K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26" t="str">
        <f t="array" ref="L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26" t="str">
        <f t="array" ref="M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26" t="str">
        <f t="array" ref="N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26" t="str">
        <f t="array" ref="O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26" t="str">
        <f t="array" ref="P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26" t="str">
        <f t="array" ref="Q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26" t="str">
        <f t="array" ref="R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26" t="str">
        <f t="array" ref="S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26" t="str">
        <f t="array" ref="T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26" t="str">
        <f t="array" ref="U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26" t="str">
        <f t="array" ref="V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26" t="str">
        <f t="array" ref="W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26" t="str">
        <f t="array" ref="X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26" t="str">
        <f t="array" ref="Y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26" t="str">
        <f t="array" ref="Z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14" s="29"/>
    </row>
    <row r="115" spans="2:27" x14ac:dyDescent="0.35">
      <c r="B115" s="26">
        <f t="array" ref="B115">ROW(impacts_svGroups[[#This Row],[Row]]) - ROW(impacts_svGroups[#Headers])</f>
        <v>31</v>
      </c>
      <c r="C115" s="26" t="str">
        <f t="shared" si="9"/>
        <v>Labor</v>
      </c>
      <c r="D115" s="26" t="s">
        <v>29</v>
      </c>
      <c r="E115" s="26" t="str">
        <f>INDEX(SV_Categories[svGroupType],MATCH(impacts_svGroups[[#This Row],[SV Category]],SV_Categories[svGroupLabel],0))</f>
        <v>sv_plus65</v>
      </c>
      <c r="F115" s="26" t="str">
        <f t="array" ref="F11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115" s="26" t="s">
        <v>73</v>
      </c>
      <c r="H115" s="26" t="str">
        <f t="shared" si="8"/>
        <v>CONUS</v>
      </c>
      <c r="I115" s="26" t="str">
        <f t="array" ref="I115" xml:space="preserve"> INDEX( list_scenarios, MOD( impacts_svGroups[[#This Row],[Row]] - 1, n_scenarios ) + 1 )</f>
        <v/>
      </c>
      <c r="J115" s="26" t="str">
        <f t="array" ref="J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26" t="str">
        <f t="array" ref="K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26" t="str">
        <f t="array" ref="L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26" t="str">
        <f t="array" ref="M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26" t="str">
        <f t="array" ref="N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26" t="str">
        <f t="array" ref="O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26" t="str">
        <f t="array" ref="P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26" t="str">
        <f t="array" ref="Q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26" t="str">
        <f t="array" ref="R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26" t="str">
        <f t="array" ref="S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26" t="str">
        <f t="array" ref="T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26" t="str">
        <f t="array" ref="U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26" t="str">
        <f t="array" ref="V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26" t="str">
        <f t="array" ref="W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26" t="str">
        <f t="array" ref="X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26" t="str">
        <f t="array" ref="Y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26" t="str">
        <f t="array" ref="Z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15" s="29"/>
    </row>
    <row r="116" spans="2:27" x14ac:dyDescent="0.35">
      <c r="B116" s="26">
        <f t="array" ref="B116">ROW(impacts_svGroups[[#This Row],[Row]]) - ROW(impacts_svGroups[#Headers])</f>
        <v>32</v>
      </c>
      <c r="C116" s="26" t="str">
        <f t="shared" si="9"/>
        <v>Labor</v>
      </c>
      <c r="D116" s="26" t="s">
        <v>29</v>
      </c>
      <c r="E116" s="26" t="str">
        <f>INDEX(SV_Categories[svGroupType],MATCH(impacts_svGroups[[#This Row],[SV Category]],SV_Categories[svGroupLabel],0))</f>
        <v>sv_plus65</v>
      </c>
      <c r="F116" s="26" t="str">
        <f t="array" ref="F11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highRiskLabor</v>
      </c>
      <c r="G116" s="26" t="s">
        <v>73</v>
      </c>
      <c r="H116" s="26" t="str">
        <f t="shared" si="8"/>
        <v>CONUS</v>
      </c>
      <c r="I116" s="26" t="str">
        <f t="array" ref="I116" xml:space="preserve"> INDEX( list_scenarios, MOD( impacts_svGroups[[#This Row],[Row]] - 1, n_scenarios ) + 1 )</f>
        <v/>
      </c>
      <c r="J116" s="26" t="str">
        <f t="array" ref="J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26" t="str">
        <f t="array" ref="K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26" t="str">
        <f t="array" ref="L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26" t="str">
        <f t="array" ref="M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26" t="str">
        <f t="array" ref="N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26" t="str">
        <f t="array" ref="O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26" t="str">
        <f t="array" ref="P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26" t="str">
        <f t="array" ref="Q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26" t="str">
        <f t="array" ref="R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26" t="str">
        <f t="array" ref="S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26" t="str">
        <f t="array" ref="T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26" t="str">
        <f t="array" ref="U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26" t="str">
        <f t="array" ref="V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26" t="str">
        <f t="array" ref="W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26" t="str">
        <f t="array" ref="X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26" t="str">
        <f t="array" ref="Y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26" t="str">
        <f t="array" ref="Z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c r="AA116" s="29"/>
    </row>
    <row r="119" spans="2:27" x14ac:dyDescent="0.35">
      <c r="B119" s="30" t="s">
        <v>41</v>
      </c>
      <c r="C119" s="30" t="s">
        <v>0</v>
      </c>
      <c r="D119" s="30" t="s">
        <v>67</v>
      </c>
      <c r="E119" s="30" t="s">
        <v>68</v>
      </c>
      <c r="F119" s="30" t="s">
        <v>69</v>
      </c>
      <c r="G119" s="30" t="s">
        <v>70</v>
      </c>
      <c r="H119" s="30" t="s">
        <v>35</v>
      </c>
      <c r="I119" s="30" t="s">
        <v>71</v>
      </c>
      <c r="J119" s="31" t="s">
        <v>42</v>
      </c>
      <c r="K119" s="31" t="s">
        <v>43</v>
      </c>
      <c r="L119" s="31" t="s">
        <v>44</v>
      </c>
      <c r="M119" s="31" t="s">
        <v>45</v>
      </c>
      <c r="N119" s="31" t="s">
        <v>46</v>
      </c>
      <c r="O119" s="31" t="s">
        <v>47</v>
      </c>
      <c r="P119" s="31" t="s">
        <v>48</v>
      </c>
      <c r="Q119" s="31" t="s">
        <v>49</v>
      </c>
      <c r="R119" s="31" t="s">
        <v>39</v>
      </c>
      <c r="S119" s="31" t="s">
        <v>50</v>
      </c>
      <c r="T119" s="31" t="s">
        <v>51</v>
      </c>
      <c r="U119" s="31" t="s">
        <v>52</v>
      </c>
      <c r="V119" s="31" t="s">
        <v>53</v>
      </c>
      <c r="W119" s="31" t="s">
        <v>54</v>
      </c>
      <c r="X119" s="31" t="s">
        <v>55</v>
      </c>
      <c r="Y119" s="31" t="s">
        <v>56</v>
      </c>
      <c r="Z119" s="31" t="s">
        <v>57</v>
      </c>
      <c r="AA119" s="28"/>
    </row>
    <row r="120" spans="2:27" x14ac:dyDescent="0.35">
      <c r="B120" s="26">
        <f t="array" ref="B120">ROW(impacts_minorities[[#This Row],[Row]]) - ROW(impacts_minorities[#Headers])</f>
        <v>1</v>
      </c>
      <c r="C120" s="26" t="str">
        <f t="shared" ref="C120:C135" si="10" xml:space="preserve"> mv_sector</f>
        <v>Labor</v>
      </c>
      <c r="D120" s="26" t="s">
        <v>59</v>
      </c>
      <c r="E120" s="26" t="str">
        <f xml:space="preserve"> INDEX( SV_Categories[svGroupType], MATCH( impacts_minorities[[#This Row],[SV Category]], SV_Categories[svGroupLabel], 0 ) )</f>
        <v>race_white</v>
      </c>
      <c r="F120" s="26" t="str">
        <f xml:space="preserve"> IF( impacts_minorities[[#This Row],[Sector]] = "", "", INDEX(co_sectorInfo[popWeightColumn],MATCH(impacts_minorities[[#This Row],[Sector]],co_sectorInfo[sector],0)))</f>
        <v>highRiskLabor</v>
      </c>
      <c r="G120" s="26" t="s">
        <v>72</v>
      </c>
      <c r="H120" s="26" t="str">
        <f t="shared" ref="H120:H135" si="11" xml:space="preserve"> IF( ISBLANK( $D$31 ), "", $D$31 )</f>
        <v>CONUS</v>
      </c>
      <c r="I120" s="26" t="str">
        <f xml:space="preserve"> IF( ISBLANK( IF( INT( ( impacts_minorities[[#This Row],[Row]] - 1 ) / n_ethnicities ) + 1 = 1, $D$29, $D$30 ) ), "",
         IF( INT( ( impacts_minorities[[#This Row],[Row]] - 1 ) / n_ethnicities ) + 1 = 1, $D$29, $D$30 ) )</f>
        <v/>
      </c>
      <c r="J120" s="26" t="str">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26" t="str">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26" t="str">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26" t="str">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26" t="str">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26" t="str">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26" t="str">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26" t="str">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26" t="str">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26" t="str">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26" t="str">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26" t="str">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26" t="str">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26" t="str">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26" t="str">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26" t="str">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26" t="str">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20" s="29"/>
    </row>
    <row r="121" spans="2:27" x14ac:dyDescent="0.35">
      <c r="B121" s="26">
        <f t="array" ref="B121">ROW(impacts_minorities[[#This Row],[Row]]) - ROW(impacts_minorities[#Headers])</f>
        <v>2</v>
      </c>
      <c r="C121" s="26" t="str">
        <f t="shared" si="10"/>
        <v>Labor</v>
      </c>
      <c r="D121" s="26" t="s">
        <v>60</v>
      </c>
      <c r="E121" s="26" t="str">
        <f xml:space="preserve"> INDEX( SV_Categories[svGroupType], MATCH( impacts_minorities[[#This Row],[SV Category]], SV_Categories[svGroupLabel], 0 ) )</f>
        <v>race_multiRacial</v>
      </c>
      <c r="F121" s="26" t="str">
        <f xml:space="preserve"> IF( impacts_minorities[[#This Row],[Sector]] = "", "", INDEX(co_sectorInfo[popWeightColumn],MATCH(impacts_minorities[[#This Row],[Sector]],co_sectorInfo[sector],0)))</f>
        <v>highRiskLabor</v>
      </c>
      <c r="G121" s="26" t="s">
        <v>72</v>
      </c>
      <c r="H121" s="26" t="str">
        <f t="shared" si="11"/>
        <v>CONUS</v>
      </c>
      <c r="I121" s="26" t="str">
        <f xml:space="preserve"> IF( ISBLANK( IF( INT( ( impacts_minorities[[#This Row],[Row]] - 1 ) / n_ethnicities ) + 1 = 1, $D$29, $D$30 ) ), "",
         IF( INT( ( impacts_minorities[[#This Row],[Row]] - 1 ) / n_ethnicities ) + 1 = 1, $D$29, $D$30 ) )</f>
        <v/>
      </c>
      <c r="J121" s="26" t="str">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26" t="str">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26" t="str">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26" t="str">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26" t="str">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26" t="str">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26" t="str">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26" t="str">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26" t="str">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26" t="str">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26" t="str">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26" t="str">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26" t="str">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26" t="str">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26" t="str">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26" t="str">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26" t="str">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21" s="29"/>
    </row>
    <row r="122" spans="2:27" x14ac:dyDescent="0.35">
      <c r="B122" s="26">
        <f t="array" ref="B122">ROW(impacts_minorities[[#This Row],[Row]]) - ROW(impacts_minorities[#Headers])</f>
        <v>3</v>
      </c>
      <c r="C122" s="26" t="str">
        <f t="shared" si="10"/>
        <v>Labor</v>
      </c>
      <c r="D122" s="26" t="s">
        <v>61</v>
      </c>
      <c r="E122" s="26" t="str">
        <f xml:space="preserve"> INDEX( SV_Categories[svGroupType], MATCH( impacts_minorities[[#This Row],[SV Category]], SV_Categories[svGroupLabel], 0 ) )</f>
        <v>race_pacIsl</v>
      </c>
      <c r="F122" s="26" t="str">
        <f xml:space="preserve"> IF( impacts_minorities[[#This Row],[Sector]] = "", "", INDEX(co_sectorInfo[popWeightColumn],MATCH(impacts_minorities[[#This Row],[Sector]],co_sectorInfo[sector],0)))</f>
        <v>highRiskLabor</v>
      </c>
      <c r="G122" s="26" t="s">
        <v>72</v>
      </c>
      <c r="H122" s="26" t="str">
        <f t="shared" si="11"/>
        <v>CONUS</v>
      </c>
      <c r="I122" s="26" t="str">
        <f xml:space="preserve"> IF( ISBLANK( IF( INT( ( impacts_minorities[[#This Row],[Row]] - 1 ) / n_ethnicities ) + 1 = 1, $D$29, $D$30 ) ), "",
         IF( INT( ( impacts_minorities[[#This Row],[Row]] - 1 ) / n_ethnicities ) + 1 = 1, $D$29, $D$30 ) )</f>
        <v/>
      </c>
      <c r="J122" s="26" t="str">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26" t="str">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26" t="str">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26" t="str">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26" t="str">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26" t="str">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26" t="str">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26" t="str">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26" t="str">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26" t="str">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26" t="str">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26" t="str">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26" t="str">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26" t="str">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26" t="str">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26" t="str">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26" t="str">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22" s="29"/>
    </row>
    <row r="123" spans="2:27" x14ac:dyDescent="0.35">
      <c r="B123" s="26">
        <f t="array" ref="B123">ROW(impacts_minorities[[#This Row],[Row]]) - ROW(impacts_minorities[#Headers])</f>
        <v>4</v>
      </c>
      <c r="C123" s="26" t="str">
        <f t="shared" si="10"/>
        <v>Labor</v>
      </c>
      <c r="D123" s="26" t="s">
        <v>62</v>
      </c>
      <c r="E123" s="26" t="str">
        <f xml:space="preserve"> INDEX( SV_Categories[svGroupType], MATCH( impacts_minorities[[#This Row],[SV Category]], SV_Categories[svGroupLabel], 0 ) )</f>
        <v>race_otherRace</v>
      </c>
      <c r="F123" s="26" t="str">
        <f xml:space="preserve"> IF( impacts_minorities[[#This Row],[Sector]] = "", "", INDEX(co_sectorInfo[popWeightColumn],MATCH(impacts_minorities[[#This Row],[Sector]],co_sectorInfo[sector],0)))</f>
        <v>highRiskLabor</v>
      </c>
      <c r="G123" s="26" t="s">
        <v>72</v>
      </c>
      <c r="H123" s="26" t="str">
        <f t="shared" si="11"/>
        <v>CONUS</v>
      </c>
      <c r="I123" s="26" t="str">
        <f xml:space="preserve"> IF( ISBLANK( IF( INT( ( impacts_minorities[[#This Row],[Row]] - 1 ) / n_ethnicities ) + 1 = 1, $D$29, $D$30 ) ), "",
         IF( INT( ( impacts_minorities[[#This Row],[Row]] - 1 ) / n_ethnicities ) + 1 = 1, $D$29, $D$30 ) )</f>
        <v/>
      </c>
      <c r="J123" s="26" t="str">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26" t="str">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26" t="str">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26" t="str">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26" t="str">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26" t="str">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26" t="str">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26" t="str">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26" t="str">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26" t="str">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26" t="str">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26" t="str">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26" t="str">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26" t="str">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26" t="str">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26" t="str">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26" t="str">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23" s="29"/>
    </row>
    <row r="124" spans="2:27" x14ac:dyDescent="0.35">
      <c r="B124" s="26">
        <f t="array" ref="B124">ROW(impacts_minorities[[#This Row],[Row]]) - ROW(impacts_minorities[#Headers])</f>
        <v>5</v>
      </c>
      <c r="C124" s="26" t="str">
        <f t="shared" si="10"/>
        <v>Labor</v>
      </c>
      <c r="D124" s="26" t="s">
        <v>63</v>
      </c>
      <c r="E124" s="26" t="str">
        <f xml:space="preserve"> INDEX( SV_Categories[svGroupType], MATCH( impacts_minorities[[#This Row],[SV Category]], SV_Categories[svGroupLabel], 0 ) )</f>
        <v>race_hispanic</v>
      </c>
      <c r="F124" s="26" t="str">
        <f xml:space="preserve"> IF( impacts_minorities[[#This Row],[Sector]] = "", "", INDEX(co_sectorInfo[popWeightColumn],MATCH(impacts_minorities[[#This Row],[Sector]],co_sectorInfo[sector],0)))</f>
        <v>highRiskLabor</v>
      </c>
      <c r="G124" s="26" t="s">
        <v>72</v>
      </c>
      <c r="H124" s="26" t="str">
        <f t="shared" si="11"/>
        <v>CONUS</v>
      </c>
      <c r="I124" s="26" t="str">
        <f xml:space="preserve"> IF( ISBLANK( IF( INT( ( impacts_minorities[[#This Row],[Row]] - 1 ) / n_ethnicities ) + 1 = 1, $D$29, $D$30 ) ), "",
         IF( INT( ( impacts_minorities[[#This Row],[Row]] - 1 ) / n_ethnicities ) + 1 = 1, $D$29, $D$30 ) )</f>
        <v/>
      </c>
      <c r="J124" s="26" t="str">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26" t="str">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26" t="str">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26" t="str">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26" t="str">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26" t="str">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26" t="str">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26" t="str">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26" t="str">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26" t="str">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26" t="str">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26" t="str">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26" t="str">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26" t="str">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26" t="str">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26" t="str">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26" t="str">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24" s="29"/>
    </row>
    <row r="125" spans="2:27" x14ac:dyDescent="0.35">
      <c r="B125" s="26">
        <f t="array" ref="B125">ROW(impacts_minorities[[#This Row],[Row]]) - ROW(impacts_minorities[#Headers])</f>
        <v>6</v>
      </c>
      <c r="C125" s="26" t="str">
        <f t="shared" si="10"/>
        <v>Labor</v>
      </c>
      <c r="D125" s="26" t="s">
        <v>64</v>
      </c>
      <c r="E125" s="26" t="str">
        <f xml:space="preserve"> INDEX( SV_Categories[svGroupType], MATCH( impacts_minorities[[#This Row],[SV Category]], SV_Categories[svGroupLabel], 0 ) )</f>
        <v>race_black</v>
      </c>
      <c r="F125" s="26" t="str">
        <f xml:space="preserve"> IF( impacts_minorities[[#This Row],[Sector]] = "", "", INDEX(co_sectorInfo[popWeightColumn],MATCH(impacts_minorities[[#This Row],[Sector]],co_sectorInfo[sector],0)))</f>
        <v>highRiskLabor</v>
      </c>
      <c r="G125" s="26" t="s">
        <v>72</v>
      </c>
      <c r="H125" s="26" t="str">
        <f t="shared" si="11"/>
        <v>CONUS</v>
      </c>
      <c r="I125" s="26" t="str">
        <f xml:space="preserve"> IF( ISBLANK( IF( INT( ( impacts_minorities[[#This Row],[Row]] - 1 ) / n_ethnicities ) + 1 = 1, $D$29, $D$30 ) ), "",
         IF( INT( ( impacts_minorities[[#This Row],[Row]] - 1 ) / n_ethnicities ) + 1 = 1, $D$29, $D$30 ) )</f>
        <v/>
      </c>
      <c r="J125" s="26" t="str">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26" t="str">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26" t="str">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26" t="str">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26" t="str">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26" t="str">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26" t="str">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26" t="str">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26" t="str">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26" t="str">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26" t="str">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26" t="str">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26" t="str">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26" t="str">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26" t="str">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26" t="str">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26" t="str">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25" s="29"/>
    </row>
    <row r="126" spans="2:27" x14ac:dyDescent="0.35">
      <c r="B126" s="26">
        <f t="array" ref="B126">ROW(impacts_minorities[[#This Row],[Row]]) - ROW(impacts_minorities[#Headers])</f>
        <v>7</v>
      </c>
      <c r="C126" s="26" t="str">
        <f t="shared" si="10"/>
        <v>Labor</v>
      </c>
      <c r="D126" s="26" t="s">
        <v>65</v>
      </c>
      <c r="E126" s="26" t="str">
        <f xml:space="preserve"> INDEX( SV_Categories[svGroupType], MATCH( impacts_minorities[[#This Row],[SV Category]], SV_Categories[svGroupLabel], 0 ) )</f>
        <v>race_asian</v>
      </c>
      <c r="F126" s="26" t="str">
        <f xml:space="preserve"> IF( impacts_minorities[[#This Row],[Sector]] = "", "", INDEX(co_sectorInfo[popWeightColumn],MATCH(impacts_minorities[[#This Row],[Sector]],co_sectorInfo[sector],0)))</f>
        <v>highRiskLabor</v>
      </c>
      <c r="G126" s="26" t="s">
        <v>72</v>
      </c>
      <c r="H126" s="26" t="str">
        <f t="shared" si="11"/>
        <v>CONUS</v>
      </c>
      <c r="I126" s="26" t="str">
        <f xml:space="preserve"> IF( ISBLANK( IF( INT( ( impacts_minorities[[#This Row],[Row]] - 1 ) / n_ethnicities ) + 1 = 1, $D$29, $D$30 ) ), "",
         IF( INT( ( impacts_minorities[[#This Row],[Row]] - 1 ) / n_ethnicities ) + 1 = 1, $D$29, $D$30 ) )</f>
        <v/>
      </c>
      <c r="J126" s="26" t="str">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26" t="str">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26" t="str">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26" t="str">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26" t="str">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26" t="str">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26" t="str">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26" t="str">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26" t="str">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26" t="str">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26" t="str">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26" t="str">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26" t="str">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26" t="str">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26" t="str">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26" t="str">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26" t="str">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26" s="29"/>
    </row>
    <row r="127" spans="2:27" ht="13.5" customHeight="1" x14ac:dyDescent="0.35">
      <c r="B127" s="26">
        <f t="array" ref="B127">ROW(impacts_minorities[[#This Row],[Row]]) - ROW(impacts_minorities[#Headers])</f>
        <v>8</v>
      </c>
      <c r="C127" s="26" t="str">
        <f t="shared" si="10"/>
        <v>Labor</v>
      </c>
      <c r="D127" s="26" t="s">
        <v>66</v>
      </c>
      <c r="E127" s="26"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highRiskLabor</v>
      </c>
      <c r="G127" s="26" t="s">
        <v>72</v>
      </c>
      <c r="H127" s="26" t="str">
        <f t="shared" si="11"/>
        <v>CONUS</v>
      </c>
      <c r="I127" s="26" t="str">
        <f xml:space="preserve"> IF( ISBLANK( IF( INT( ( impacts_minorities[[#This Row],[Row]] - 1 ) / n_ethnicities ) + 1 = 1, $D$29, $D$30 ) ), "",
         IF( INT( ( impacts_minorities[[#This Row],[Row]] - 1 ) / n_ethnicities ) + 1 = 1, $D$29, $D$30 ) )</f>
        <v/>
      </c>
      <c r="J127" s="26" t="str">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27" s="29"/>
    </row>
    <row r="128" spans="2:27" x14ac:dyDescent="0.35">
      <c r="B128" s="26">
        <f t="array" ref="B128">ROW(impacts_minorities[[#This Row],[Row]]) - ROW(impacts_minorities[#Headers])</f>
        <v>9</v>
      </c>
      <c r="C128" s="26" t="str">
        <f t="shared" si="10"/>
        <v>Labor</v>
      </c>
      <c r="D128" s="26" t="s">
        <v>59</v>
      </c>
      <c r="E128" s="26" t="str">
        <f xml:space="preserve"> INDEX( SV_Categories[svGroupType], MATCH( impacts_minorities[[#This Row],[SV Category]], SV_Categories[svGroupLabel], 0 ) )</f>
        <v>race_white</v>
      </c>
      <c r="F128" s="26" t="str">
        <f xml:space="preserve"> IF( impacts_minorities[[#This Row],[Sector]] = "", "", INDEX(co_sectorInfo[popWeightColumn],MATCH(impacts_minorities[[#This Row],[Sector]],co_sectorInfo[sector],0)))</f>
        <v>highRiskLabor</v>
      </c>
      <c r="G128" s="26" t="s">
        <v>72</v>
      </c>
      <c r="H128" s="26" t="str">
        <f t="shared" si="11"/>
        <v>CONUS</v>
      </c>
      <c r="I128" s="26" t="str">
        <f xml:space="preserve"> IF( ISBLANK( IF( INT( ( impacts_minorities[[#This Row],[Row]] - 1 ) / n_ethnicities ) + 1 = 1, $D$29, $D$30 ) ), "",
         IF( INT( ( impacts_minorities[[#This Row],[Row]] - 1 ) / n_ethnicities ) + 1 = 1, $D$29, $D$30 ) )</f>
        <v/>
      </c>
      <c r="J128" s="26" t="str">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26" t="str">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26" t="str">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26" t="str">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26" t="str">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26" t="str">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26" t="str">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26" t="str">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26" t="str">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26" t="str">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26" t="str">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26" t="str">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26" t="str">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26" t="str">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26" t="str">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26" t="str">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26" t="str">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28" s="29"/>
    </row>
    <row r="129" spans="2:27" x14ac:dyDescent="0.35">
      <c r="B129" s="26">
        <f t="array" ref="B129">ROW(impacts_minorities[[#This Row],[Row]]) - ROW(impacts_minorities[#Headers])</f>
        <v>10</v>
      </c>
      <c r="C129" s="26" t="str">
        <f t="shared" si="10"/>
        <v>Labor</v>
      </c>
      <c r="D129" s="26" t="s">
        <v>60</v>
      </c>
      <c r="E129" s="26" t="str">
        <f xml:space="preserve"> INDEX( SV_Categories[svGroupType], MATCH( impacts_minorities[[#This Row],[SV Category]], SV_Categories[svGroupLabel], 0 ) )</f>
        <v>race_multiRacial</v>
      </c>
      <c r="F129" s="26" t="str">
        <f xml:space="preserve"> IF( impacts_minorities[[#This Row],[Sector]] = "", "", INDEX(co_sectorInfo[popWeightColumn],MATCH(impacts_minorities[[#This Row],[Sector]],co_sectorInfo[sector],0)))</f>
        <v>highRiskLabor</v>
      </c>
      <c r="G129" s="26" t="s">
        <v>72</v>
      </c>
      <c r="H129" s="26" t="str">
        <f t="shared" si="11"/>
        <v>CONUS</v>
      </c>
      <c r="I129" s="26" t="str">
        <f xml:space="preserve"> IF( ISBLANK( IF( INT( ( impacts_minorities[[#This Row],[Row]] - 1 ) / n_ethnicities ) + 1 = 1, $D$29, $D$30 ) ), "",
         IF( INT( ( impacts_minorities[[#This Row],[Row]] - 1 ) / n_ethnicities ) + 1 = 1, $D$29, $D$30 ) )</f>
        <v/>
      </c>
      <c r="J129" s="26" t="str">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26" t="str">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26" t="str">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26" t="str">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26" t="str">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26" t="str">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26" t="str">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26" t="str">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26" t="str">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26" t="str">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26" t="str">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26" t="str">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26" t="str">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26" t="str">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26" t="str">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26" t="str">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26" t="str">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29" s="29"/>
    </row>
    <row r="130" spans="2:27" x14ac:dyDescent="0.35">
      <c r="B130" s="26">
        <f t="array" ref="B130">ROW(impacts_minorities[[#This Row],[Row]]) - ROW(impacts_minorities[#Headers])</f>
        <v>11</v>
      </c>
      <c r="C130" s="26" t="str">
        <f t="shared" si="10"/>
        <v>Labor</v>
      </c>
      <c r="D130" s="26" t="s">
        <v>61</v>
      </c>
      <c r="E130" s="26" t="str">
        <f xml:space="preserve"> INDEX( SV_Categories[svGroupType], MATCH( impacts_minorities[[#This Row],[SV Category]], SV_Categories[svGroupLabel], 0 ) )</f>
        <v>race_pacIsl</v>
      </c>
      <c r="F130" s="26" t="str">
        <f xml:space="preserve"> IF( impacts_minorities[[#This Row],[Sector]] = "", "", INDEX(co_sectorInfo[popWeightColumn],MATCH(impacts_minorities[[#This Row],[Sector]],co_sectorInfo[sector],0)))</f>
        <v>highRiskLabor</v>
      </c>
      <c r="G130" s="26" t="s">
        <v>72</v>
      </c>
      <c r="H130" s="26" t="str">
        <f t="shared" si="11"/>
        <v>CONUS</v>
      </c>
      <c r="I130" s="26" t="str">
        <f xml:space="preserve"> IF( ISBLANK( IF( INT( ( impacts_minorities[[#This Row],[Row]] - 1 ) / n_ethnicities ) + 1 = 1, $D$29, $D$30 ) ), "",
         IF( INT( ( impacts_minorities[[#This Row],[Row]] - 1 ) / n_ethnicities ) + 1 = 1, $D$29, $D$30 ) )</f>
        <v/>
      </c>
      <c r="J130" s="26" t="str">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26" t="str">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26" t="str">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26" t="str">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26" t="str">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26" t="str">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26" t="str">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26" t="str">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26" t="str">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26" t="str">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26" t="str">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26" t="str">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26" t="str">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26" t="str">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26" t="str">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26" t="str">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26" t="str">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30" s="29"/>
    </row>
    <row r="131" spans="2:27" x14ac:dyDescent="0.35">
      <c r="B131" s="26">
        <f t="array" ref="B131">ROW(impacts_minorities[[#This Row],[Row]]) - ROW(impacts_minorities[#Headers])</f>
        <v>12</v>
      </c>
      <c r="C131" s="26" t="str">
        <f t="shared" si="10"/>
        <v>Labor</v>
      </c>
      <c r="D131" s="26" t="s">
        <v>62</v>
      </c>
      <c r="E131" s="26" t="str">
        <f xml:space="preserve"> INDEX( SV_Categories[svGroupType], MATCH( impacts_minorities[[#This Row],[SV Category]], SV_Categories[svGroupLabel], 0 ) )</f>
        <v>race_otherRace</v>
      </c>
      <c r="F131" s="26" t="str">
        <f xml:space="preserve"> IF( impacts_minorities[[#This Row],[Sector]] = "", "", INDEX(co_sectorInfo[popWeightColumn],MATCH(impacts_minorities[[#This Row],[Sector]],co_sectorInfo[sector],0)))</f>
        <v>highRiskLabor</v>
      </c>
      <c r="G131" s="26" t="s">
        <v>72</v>
      </c>
      <c r="H131" s="26" t="str">
        <f t="shared" si="11"/>
        <v>CONUS</v>
      </c>
      <c r="I131" s="26" t="str">
        <f xml:space="preserve"> IF( ISBLANK( IF( INT( ( impacts_minorities[[#This Row],[Row]] - 1 ) / n_ethnicities ) + 1 = 1, $D$29, $D$30 ) ), "",
         IF( INT( ( impacts_minorities[[#This Row],[Row]] - 1 ) / n_ethnicities ) + 1 = 1, $D$29, $D$30 ) )</f>
        <v/>
      </c>
      <c r="J131" s="26" t="str">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26" t="str">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26" t="str">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26" t="str">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26" t="str">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26" t="str">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26" t="str">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26" t="str">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26" t="str">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26" t="str">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26" t="str">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26" t="str">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26" t="str">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26" t="str">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26" t="str">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26" t="str">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26" t="str">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31" s="29"/>
    </row>
    <row r="132" spans="2:27" x14ac:dyDescent="0.35">
      <c r="B132" s="26">
        <f t="array" ref="B132">ROW(impacts_minorities[[#This Row],[Row]]) - ROW(impacts_minorities[#Headers])</f>
        <v>13</v>
      </c>
      <c r="C132" s="26" t="str">
        <f t="shared" si="10"/>
        <v>Labor</v>
      </c>
      <c r="D132" s="26" t="s">
        <v>63</v>
      </c>
      <c r="E132" s="26" t="str">
        <f xml:space="preserve"> INDEX( SV_Categories[svGroupType], MATCH( impacts_minorities[[#This Row],[SV Category]], SV_Categories[svGroupLabel], 0 ) )</f>
        <v>race_hispanic</v>
      </c>
      <c r="F132" s="26" t="str">
        <f xml:space="preserve"> IF( impacts_minorities[[#This Row],[Sector]] = "", "", INDEX(co_sectorInfo[popWeightColumn],MATCH(impacts_minorities[[#This Row],[Sector]],co_sectorInfo[sector],0)))</f>
        <v>highRiskLabor</v>
      </c>
      <c r="G132" s="26" t="s">
        <v>72</v>
      </c>
      <c r="H132" s="26" t="str">
        <f t="shared" si="11"/>
        <v>CONUS</v>
      </c>
      <c r="I132" s="26" t="str">
        <f xml:space="preserve"> IF( ISBLANK( IF( INT( ( impacts_minorities[[#This Row],[Row]] - 1 ) / n_ethnicities ) + 1 = 1, $D$29, $D$30 ) ), "",
         IF( INT( ( impacts_minorities[[#This Row],[Row]] - 1 ) / n_ethnicities ) + 1 = 1, $D$29, $D$30 ) )</f>
        <v/>
      </c>
      <c r="J132" s="26" t="str">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26" t="str">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26" t="str">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26" t="str">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26" t="str">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26" t="str">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26" t="str">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26" t="str">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26" t="str">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26" t="str">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26" t="str">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26" t="str">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26" t="str">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26" t="str">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26" t="str">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26" t="str">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26" t="str">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32" s="29"/>
    </row>
    <row r="133" spans="2:27" x14ac:dyDescent="0.35">
      <c r="B133" s="26">
        <f t="array" ref="B133">ROW(impacts_minorities[[#This Row],[Row]]) - ROW(impacts_minorities[#Headers])</f>
        <v>14</v>
      </c>
      <c r="C133" s="26" t="str">
        <f t="shared" si="10"/>
        <v>Labor</v>
      </c>
      <c r="D133" s="26" t="s">
        <v>64</v>
      </c>
      <c r="E133" s="26" t="str">
        <f xml:space="preserve"> INDEX( SV_Categories[svGroupType], MATCH( impacts_minorities[[#This Row],[SV Category]], SV_Categories[svGroupLabel], 0 ) )</f>
        <v>race_black</v>
      </c>
      <c r="F133" s="26" t="str">
        <f xml:space="preserve"> IF( impacts_minorities[[#This Row],[Sector]] = "", "", INDEX(co_sectorInfo[popWeightColumn],MATCH(impacts_minorities[[#This Row],[Sector]],co_sectorInfo[sector],0)))</f>
        <v>highRiskLabor</v>
      </c>
      <c r="G133" s="26" t="s">
        <v>72</v>
      </c>
      <c r="H133" s="26" t="str">
        <f t="shared" si="11"/>
        <v>CONUS</v>
      </c>
      <c r="I133" s="26" t="str">
        <f xml:space="preserve"> IF( ISBLANK( IF( INT( ( impacts_minorities[[#This Row],[Row]] - 1 ) / n_ethnicities ) + 1 = 1, $D$29, $D$30 ) ), "",
         IF( INT( ( impacts_minorities[[#This Row],[Row]] - 1 ) / n_ethnicities ) + 1 = 1, $D$29, $D$30 ) )</f>
        <v/>
      </c>
      <c r="J133" s="26" t="str">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26" t="str">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26" t="str">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26" t="str">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26" t="str">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26" t="str">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26" t="str">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26" t="str">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26" t="str">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26" t="str">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26" t="str">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26" t="str">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26" t="str">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26" t="str">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26" t="str">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26" t="str">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26" t="str">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33" s="29"/>
    </row>
    <row r="134" spans="2:27" x14ac:dyDescent="0.35">
      <c r="B134" s="26">
        <f t="array" ref="B134">ROW(impacts_minorities[[#This Row],[Row]]) - ROW(impacts_minorities[#Headers])</f>
        <v>15</v>
      </c>
      <c r="C134" s="26" t="str">
        <f t="shared" si="10"/>
        <v>Labor</v>
      </c>
      <c r="D134" s="26" t="s">
        <v>65</v>
      </c>
      <c r="E134" s="26" t="str">
        <f xml:space="preserve"> INDEX( SV_Categories[svGroupType], MATCH( impacts_minorities[[#This Row],[SV Category]], SV_Categories[svGroupLabel], 0 ) )</f>
        <v>race_asian</v>
      </c>
      <c r="F134" s="26" t="str">
        <f xml:space="preserve"> IF( impacts_minorities[[#This Row],[Sector]] = "", "", INDEX(co_sectorInfo[popWeightColumn],MATCH(impacts_minorities[[#This Row],[Sector]],co_sectorInfo[sector],0)))</f>
        <v>highRiskLabor</v>
      </c>
      <c r="G134" s="26" t="s">
        <v>72</v>
      </c>
      <c r="H134" s="26" t="str">
        <f t="shared" si="11"/>
        <v>CONUS</v>
      </c>
      <c r="I134" s="26" t="str">
        <f xml:space="preserve"> IF( ISBLANK( IF( INT( ( impacts_minorities[[#This Row],[Row]] - 1 ) / n_ethnicities ) + 1 = 1, $D$29, $D$30 ) ), "",
         IF( INT( ( impacts_minorities[[#This Row],[Row]] - 1 ) / n_ethnicities ) + 1 = 1, $D$29, $D$30 ) )</f>
        <v/>
      </c>
      <c r="J134" s="26" t="str">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26" t="str">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26" t="str">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26" t="str">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26" t="str">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26" t="str">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26" t="str">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26" t="str">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26" t="str">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26" t="str">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26" t="str">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26" t="str">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26" t="str">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26" t="str">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26" t="str">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26" t="str">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26" t="str">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34" s="29"/>
    </row>
    <row r="135" spans="2:27" x14ac:dyDescent="0.35">
      <c r="B135" s="26">
        <f t="array" ref="B135">ROW(impacts_minorities[[#This Row],[Row]]) - ROW(impacts_minorities[#Headers])</f>
        <v>16</v>
      </c>
      <c r="C135" s="26" t="str">
        <f t="shared" si="10"/>
        <v>Labor</v>
      </c>
      <c r="D135" s="26" t="s">
        <v>66</v>
      </c>
      <c r="E135" s="26" t="str">
        <f xml:space="preserve"> INDEX( SV_Categories[svGroupType], MATCH( impacts_minorities[[#This Row],[SV Category]], SV_Categories[svGroupLabel], 0 ) )</f>
        <v>race_amInd</v>
      </c>
      <c r="F135" s="26" t="str">
        <f xml:space="preserve"> IF( impacts_minorities[[#This Row],[Sector]] = "", "", INDEX(co_sectorInfo[popWeightColumn],MATCH(impacts_minorities[[#This Row],[Sector]],co_sectorInfo[sector],0)))</f>
        <v>highRiskLabor</v>
      </c>
      <c r="G135" s="26" t="s">
        <v>72</v>
      </c>
      <c r="H135" s="26" t="str">
        <f t="shared" si="11"/>
        <v>CONUS</v>
      </c>
      <c r="I135" s="26" t="str">
        <f xml:space="preserve"> IF( ISBLANK( IF( INT( ( impacts_minorities[[#This Row],[Row]] - 1 ) / n_ethnicities ) + 1 = 1, $D$29, $D$30 ) ), "",
         IF( INT( ( impacts_minorities[[#This Row],[Row]] - 1 ) / n_ethnicities ) + 1 = 1, $D$29, $D$30 ) )</f>
        <v/>
      </c>
      <c r="J135" s="26" t="str">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26" t="str">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26" t="str">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26" t="str">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26" t="str">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26" t="str">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26" t="str">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26" t="str">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26" t="str">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26" t="str">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26" t="str">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26" t="str">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26" t="str">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26" t="str">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26" t="str">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26" t="str">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26" t="str">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AA135" s="29"/>
    </row>
  </sheetData>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B1:AT68"/>
  <sheetViews>
    <sheetView zoomScale="80" zoomScaleNormal="80" workbookViewId="0">
      <selection activeCell="D4" sqref="D4"/>
    </sheetView>
  </sheetViews>
  <sheetFormatPr defaultColWidth="10.90625" defaultRowHeight="14.5" x14ac:dyDescent="0.35"/>
  <cols>
    <col min="2" max="2" width="7.1796875" customWidth="1"/>
    <col min="3" max="3" width="30" customWidth="1"/>
    <col min="4" max="5" width="26.453125" customWidth="1"/>
    <col min="6" max="28" width="20.81640625" customWidth="1"/>
    <col min="30" max="30" width="12.7265625" customWidth="1"/>
  </cols>
  <sheetData>
    <row r="1" spans="3:37" x14ac:dyDescent="0.35">
      <c r="C1" s="7" t="s">
        <v>31</v>
      </c>
    </row>
    <row r="2" spans="3:37" x14ac:dyDescent="0.35">
      <c r="C2" s="22" t="s">
        <v>74</v>
      </c>
      <c r="D2" s="23" t="s">
        <v>257</v>
      </c>
      <c r="E2" s="9" t="str">
        <f>IF(INDEX(co_sectorInfo[Missing SV Group Text],MATCH(input_sector,co_sectorInfo[sector],0))&lt;&gt;"",_xlfn.TEXTJOIN(" ",TRUE,INDEX(co_sectorInfo[Missing SV Group Text],MATCH(input_sector,co_sectorInfo[sector],0)),"not included for",input_sector),"")</f>
        <v/>
      </c>
    </row>
    <row r="3" spans="3:37" x14ac:dyDescent="0.35">
      <c r="C3" s="22" t="s">
        <v>35</v>
      </c>
      <c r="D3" s="23" t="s">
        <v>36</v>
      </c>
    </row>
    <row r="4" spans="3:37" x14ac:dyDescent="0.35">
      <c r="C4" s="22" t="s">
        <v>38</v>
      </c>
      <c r="D4" s="23">
        <v>2090</v>
      </c>
      <c r="AK4" s="10"/>
    </row>
    <row r="28" spans="2:8" x14ac:dyDescent="0.35">
      <c r="B28" s="25" t="s">
        <v>41</v>
      </c>
      <c r="C28" s="25" t="s">
        <v>32</v>
      </c>
      <c r="D28" s="24" t="s">
        <v>34</v>
      </c>
      <c r="E28" s="24" t="s">
        <v>35</v>
      </c>
      <c r="F28" s="24" t="s">
        <v>38</v>
      </c>
      <c r="G28" s="24" t="s">
        <v>75</v>
      </c>
      <c r="H28" s="24" t="s">
        <v>76</v>
      </c>
    </row>
    <row r="29" spans="2:8" x14ac:dyDescent="0.35">
      <c r="B29" s="26">
        <f xml:space="preserve"> ROW( risk_table1[[#This Row],[Row]] ) - ROW( risk_table1[[#Headers],[Row]] )</f>
        <v>1</v>
      </c>
      <c r="C29" s="26" t="s">
        <v>29</v>
      </c>
      <c r="D29" s="32" t="str">
        <f t="shared" ref="D29:D32" si="0" xml:space="preserve"> IF( ISBLANK( $D$2 ), "", $D$2 )</f>
        <v>baseline</v>
      </c>
      <c r="E29" s="32" t="str">
        <f t="shared" ref="E29:E32" si="1" xml:space="preserve"> IF( ISBLANK( $D$3 ), "", $D$3 )</f>
        <v>CONUS</v>
      </c>
      <c r="F29" s="26">
        <f t="shared" ref="F29:F32" si="2" xml:space="preserve"> IF( ISBLANK( $D$4 ), "", $D$4 )</f>
        <v>2090</v>
      </c>
      <c r="G29" s="32">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-4.8904951889311987E-2</v>
      </c>
      <c r="H29" s="32">
        <f xml:space="preserve"> IF( OR( risk_table1[[#This Row],[Reference Scenario]] = "", risk_table1[[#This Row],[Region]] = "", risk_table1[[#This Row],[Year]] = "" ), "",IF(risk_table1[[#This Row],[Value]]&gt;=0,-0.1,0.1) )</f>
        <v>0.1</v>
      </c>
    </row>
    <row r="30" spans="2:8" x14ac:dyDescent="0.35">
      <c r="B30" s="26">
        <f xml:space="preserve"> ROW( risk_table1[[#This Row],[Row]] ) - ROW( risk_table1[[#Headers],[Row]] )</f>
        <v>2</v>
      </c>
      <c r="C30" s="26" t="s">
        <v>27</v>
      </c>
      <c r="D30" s="32" t="str">
        <f t="shared" si="0"/>
        <v>baseline</v>
      </c>
      <c r="E30" s="32" t="str">
        <f t="shared" si="1"/>
        <v>CONUS</v>
      </c>
      <c r="F30" s="26">
        <f t="shared" si="2"/>
        <v>2090</v>
      </c>
      <c r="G30" s="32">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0.22758274559504588</v>
      </c>
      <c r="H30" s="32">
        <f xml:space="preserve"> IF( OR( risk_table1[[#This Row],[Reference Scenario]] = "", risk_table1[[#This Row],[Region]] = "", risk_table1[[#This Row],[Year]] = "" ), "",IF(risk_table1[[#This Row],[Value]]&gt;=0,-0.1,0.1) )</f>
        <v>-0.1</v>
      </c>
    </row>
    <row r="31" spans="2:8" x14ac:dyDescent="0.35">
      <c r="B31" s="26">
        <f xml:space="preserve"> ROW( risk_table1[[#This Row],[Row]] ) - ROW( risk_table1[[#Headers],[Row]] )</f>
        <v>3</v>
      </c>
      <c r="C31" s="26" t="s">
        <v>33</v>
      </c>
      <c r="D31" s="32" t="str">
        <f t="shared" si="0"/>
        <v>baseline</v>
      </c>
      <c r="E31" s="32" t="str">
        <f t="shared" si="1"/>
        <v>CONUS</v>
      </c>
      <c r="F31" s="26">
        <f t="shared" si="2"/>
        <v>2090</v>
      </c>
      <c r="G31" s="32">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0.30373224652334452</v>
      </c>
      <c r="H31" s="32">
        <f xml:space="preserve"> IF( OR( risk_table1[[#This Row],[Reference Scenario]] = "", risk_table1[[#This Row],[Region]] = "", risk_table1[[#This Row],[Year]] = "" ), "",IF(risk_table1[[#This Row],[Value]]&gt;=0,-0.1,0.1) )</f>
        <v>-0.1</v>
      </c>
    </row>
    <row r="32" spans="2:8" x14ac:dyDescent="0.35">
      <c r="B32" s="26">
        <f xml:space="preserve"> ROW( risk_table1[[#This Row],[Row]] ) - ROW( risk_table1[[#Headers],[Row]] )</f>
        <v>4</v>
      </c>
      <c r="C32" s="26" t="s">
        <v>23</v>
      </c>
      <c r="D32" s="32" t="str">
        <f t="shared" si="0"/>
        <v>baseline</v>
      </c>
      <c r="E32" s="32" t="str">
        <f t="shared" si="1"/>
        <v>CONUS</v>
      </c>
      <c r="F32" s="26">
        <f t="shared" si="2"/>
        <v>2090</v>
      </c>
      <c r="G32" s="32">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0.22432254512184069</v>
      </c>
      <c r="H32" s="32">
        <f xml:space="preserve"> IF( OR( risk_table1[[#This Row],[Reference Scenario]] = "", risk_table1[[#This Row],[Region]] = "", risk_table1[[#This Row],[Year]] = "" ), "",IF(risk_table1[[#This Row],[Value]]&gt;=0,-0.1,0.1) )</f>
        <v>-0.1</v>
      </c>
    </row>
    <row r="35" spans="2:46" x14ac:dyDescent="0.35">
      <c r="C35" s="5"/>
    </row>
    <row r="36" spans="2:46" x14ac:dyDescent="0.35">
      <c r="B36" s="25" t="s">
        <v>41</v>
      </c>
      <c r="C36" s="25" t="s">
        <v>0</v>
      </c>
      <c r="D36" s="25" t="s">
        <v>67</v>
      </c>
      <c r="E36" s="25" t="s">
        <v>68</v>
      </c>
      <c r="F36" s="25" t="s">
        <v>69</v>
      </c>
      <c r="G36" s="25" t="s">
        <v>70</v>
      </c>
      <c r="H36" s="25" t="s">
        <v>35</v>
      </c>
      <c r="I36" s="25" t="s">
        <v>77</v>
      </c>
      <c r="J36" s="25" t="s">
        <v>71</v>
      </c>
      <c r="K36" s="33" t="s">
        <v>42</v>
      </c>
      <c r="L36" s="33" t="s">
        <v>43</v>
      </c>
      <c r="M36" s="33" t="s">
        <v>44</v>
      </c>
      <c r="N36" s="33" t="s">
        <v>45</v>
      </c>
      <c r="O36" s="33" t="s">
        <v>46</v>
      </c>
      <c r="P36" s="33" t="s">
        <v>47</v>
      </c>
      <c r="Q36" s="33" t="s">
        <v>48</v>
      </c>
      <c r="R36" s="33" t="s">
        <v>49</v>
      </c>
      <c r="S36" s="33" t="s">
        <v>39</v>
      </c>
      <c r="T36" s="33" t="s">
        <v>50</v>
      </c>
      <c r="U36" s="33" t="s">
        <v>51</v>
      </c>
      <c r="V36" s="33" t="s">
        <v>52</v>
      </c>
      <c r="W36" s="33" t="s">
        <v>53</v>
      </c>
      <c r="X36" s="33" t="s">
        <v>54</v>
      </c>
      <c r="Y36" s="33" t="s">
        <v>55</v>
      </c>
      <c r="Z36" s="33" t="s">
        <v>56</v>
      </c>
      <c r="AA36" s="33" t="s">
        <v>57</v>
      </c>
    </row>
    <row r="37" spans="2:46" x14ac:dyDescent="0.35">
      <c r="B37" s="26">
        <f t="array" ref="B37">ROW(risk_mainTable[[#This Row],[Row]]) - ROW(risk_mainTable[#Headers])</f>
        <v>1</v>
      </c>
      <c r="C37" s="26" t="str">
        <f t="shared" ref="C37:C52" si="3" xml:space="preserve"> mv_sector</f>
        <v>Labor</v>
      </c>
      <c r="D37" s="26" t="s">
        <v>23</v>
      </c>
      <c r="E37" s="26" t="str">
        <f>INDEX(SV_Categories[svGroupType],MATCH(risk_mainTable[[#This Row],[SV Category]],SV_Categories[svGroupLabel],0))</f>
        <v>sv_lowIncome</v>
      </c>
      <c r="F37" s="26" t="str">
        <f t="array" ref="F3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37" s="26" t="s">
        <v>72</v>
      </c>
      <c r="H37" s="26" t="str">
        <f t="shared" ref="H37:H68" si="4" xml:space="preserve"> IF( ISBLANK( $D$3 ), "", $D$3 )</f>
        <v>CONUS</v>
      </c>
      <c r="I37" s="26">
        <f xml:space="preserve"> IF( risk_mainTable[[#This Row],[Sector]] = "", "",  INDEX(co_sectorInfo[rateUnit],MATCH(risk_mainTable[[#This Row],[Sector]],co_sectorInfo[sector],0)) )</f>
        <v>1</v>
      </c>
      <c r="J37" s="26" t="str">
        <f>'Control Panel'!$C$36</f>
        <v>baseline</v>
      </c>
      <c r="K37" s="34">
        <f t="array" ref="K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0.21232853458586032</v>
      </c>
      <c r="L37" s="34">
        <f t="array" ref="L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0.21182250054048257</v>
      </c>
      <c r="M37" s="34">
        <f t="array" ref="M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0.21117689936218387</v>
      </c>
      <c r="N37" s="34">
        <f t="array" ref="N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0.21052864425457751</v>
      </c>
      <c r="O37" s="34">
        <f t="array" ref="O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0.20986434706599866</v>
      </c>
      <c r="P37" s="34">
        <f t="array" ref="P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0.20858715777378722</v>
      </c>
      <c r="Q37" s="34">
        <f t="array" ref="Q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0.2140020998990313</v>
      </c>
      <c r="R37" s="34">
        <f t="array" ref="R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0.21421130802658395</v>
      </c>
      <c r="S37" s="34">
        <f t="array" ref="S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0.21500868326275535</v>
      </c>
      <c r="T37" s="34">
        <f t="array" ref="T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0.21626853601114271</v>
      </c>
      <c r="U37" s="34">
        <f t="array" ref="U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0.22097240604361135</v>
      </c>
      <c r="V37" s="34">
        <f t="array" ref="V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0.22147534079947695</v>
      </c>
      <c r="W37" s="34">
        <f t="array" ref="W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0.22231925125803431</v>
      </c>
      <c r="X37" s="34">
        <f t="array" ref="X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0.22121453085119724</v>
      </c>
      <c r="Y37" s="34">
        <f t="array" ref="Y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0.22216965373503061</v>
      </c>
      <c r="Z37" s="34">
        <f t="array" ref="Z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0.22213515909474624</v>
      </c>
      <c r="AA37" s="34">
        <f t="array" ref="AA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0.22432254512184069</v>
      </c>
    </row>
    <row r="38" spans="2:46" x14ac:dyDescent="0.35">
      <c r="B38" s="26">
        <f t="array" ref="B38">ROW(risk_mainTable[[#This Row],[Row]]) - ROW(risk_mainTable[#Headers])</f>
        <v>2</v>
      </c>
      <c r="C38" s="26" t="str">
        <f t="shared" si="3"/>
        <v>Labor</v>
      </c>
      <c r="D38" s="26" t="s">
        <v>23</v>
      </c>
      <c r="E38" s="26" t="str">
        <f>INDEX(SV_Categories[svGroupType],MATCH(risk_mainTable[[#This Row],[SV Category]],SV_Categories[svGroupLabel],0))</f>
        <v>sv_lowIncome</v>
      </c>
      <c r="F38" s="26" t="str">
        <f t="array" ref="F3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38" s="26" t="s">
        <v>72</v>
      </c>
      <c r="H38" s="26" t="str">
        <f t="shared" si="4"/>
        <v>CONUS</v>
      </c>
      <c r="I38" s="26">
        <f xml:space="preserve"> IF( risk_mainTable[[#This Row],[Sector]] = "", "",  INDEX(co_sectorInfo[rateUnit],MATCH(risk_mainTable[[#This Row],[Sector]],co_sectorInfo[sector],0)) )</f>
        <v>1</v>
      </c>
      <c r="J38" s="26" t="str">
        <f>'Control Panel'!$C$37</f>
        <v/>
      </c>
      <c r="K38" s="34" t="str">
        <f t="array" ref="K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8" s="34" t="str">
        <f t="array" ref="L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8" s="34" t="str">
        <f t="array" ref="M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8" s="34" t="str">
        <f t="array" ref="N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8" s="34" t="str">
        <f t="array" ref="O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8" s="34" t="str">
        <f t="array" ref="P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8" s="34" t="str">
        <f t="array" ref="Q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8" s="34" t="str">
        <f t="array" ref="R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8" s="34" t="str">
        <f t="array" ref="S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8" s="34" t="str">
        <f t="array" ref="T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8" s="34" t="str">
        <f t="array" ref="U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8" s="34" t="str">
        <f t="array" ref="V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8" s="34" t="str">
        <f t="array" ref="W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8" s="34" t="str">
        <f t="array" ref="X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8" s="34" t="str">
        <f t="array" ref="Y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8" s="34" t="str">
        <f t="array" ref="Z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8" s="34" t="str">
        <f t="array" ref="AA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9" spans="2:46" x14ac:dyDescent="0.35">
      <c r="B39" s="26">
        <f t="array" ref="B39">ROW(risk_mainTable[[#This Row],[Row]]) - ROW(risk_mainTable[#Headers])</f>
        <v>3</v>
      </c>
      <c r="C39" s="26" t="str">
        <f t="shared" si="3"/>
        <v>Labor</v>
      </c>
      <c r="D39" s="26" t="s">
        <v>23</v>
      </c>
      <c r="E39" s="26" t="str">
        <f>INDEX(SV_Categories[svGroupType],MATCH(risk_mainTable[[#This Row],[SV Category]],SV_Categories[svGroupLabel],0))</f>
        <v>sv_lowIncome</v>
      </c>
      <c r="F39" s="26" t="str">
        <f t="array" ref="F3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39" s="26" t="s">
        <v>72</v>
      </c>
      <c r="H39" s="26" t="str">
        <f t="shared" si="4"/>
        <v>CONUS</v>
      </c>
      <c r="I39" s="26">
        <f xml:space="preserve"> IF( risk_mainTable[[#This Row],[Sector]] = "", "",  INDEX(co_sectorInfo[rateUnit],MATCH(risk_mainTable[[#This Row],[Sector]],co_sectorInfo[sector],0)) )</f>
        <v>1</v>
      </c>
      <c r="J39" s="26" t="str">
        <f>'Control Panel'!$C$38</f>
        <v/>
      </c>
      <c r="K39" s="34" t="str">
        <f t="array" ref="K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9" s="34" t="str">
        <f t="array" ref="L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9" s="34" t="str">
        <f t="array" ref="M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9" s="34" t="str">
        <f t="array" ref="N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9" s="34" t="str">
        <f t="array" ref="O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9" s="34" t="str">
        <f t="array" ref="P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9" s="34" t="str">
        <f t="array" ref="Q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9" s="34" t="str">
        <f t="array" ref="R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9" s="34" t="str">
        <f t="array" ref="S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9" s="34" t="str">
        <f t="array" ref="T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9" s="34" t="str">
        <f t="array" ref="U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9" s="34" t="str">
        <f t="array" ref="V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9" s="34" t="str">
        <f t="array" ref="W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9" s="34" t="str">
        <f t="array" ref="X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9" s="34" t="str">
        <f t="array" ref="Y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9" s="34" t="str">
        <f t="array" ref="Z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9" s="34" t="str">
        <f t="array" ref="AA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D39" s="11"/>
      <c r="AE39" s="11"/>
      <c r="AF39" s="11"/>
      <c r="AG39" s="11"/>
      <c r="AH39" s="11"/>
      <c r="AI39" s="11"/>
      <c r="AJ39" s="11"/>
      <c r="AK39" s="11"/>
      <c r="AL39" s="11"/>
      <c r="AM39" s="11"/>
      <c r="AN39" s="11"/>
      <c r="AO39" s="11"/>
      <c r="AP39" s="11"/>
      <c r="AQ39" s="11"/>
      <c r="AR39" s="11"/>
      <c r="AS39" s="11"/>
      <c r="AT39" s="11"/>
    </row>
    <row r="40" spans="2:46" x14ac:dyDescent="0.35">
      <c r="B40" s="26">
        <f t="array" ref="B40">ROW(risk_mainTable[[#This Row],[Row]]) - ROW(risk_mainTable[#Headers])</f>
        <v>4</v>
      </c>
      <c r="C40" s="26" t="str">
        <f t="shared" si="3"/>
        <v>Labor</v>
      </c>
      <c r="D40" s="26" t="s">
        <v>23</v>
      </c>
      <c r="E40" s="26" t="str">
        <f>INDEX(SV_Categories[svGroupType],MATCH(risk_mainTable[[#This Row],[SV Category]],SV_Categories[svGroupLabel],0))</f>
        <v>sv_lowIncome</v>
      </c>
      <c r="F40" s="26" t="str">
        <f t="array" ref="F4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40" s="26" t="s">
        <v>72</v>
      </c>
      <c r="H40" s="26" t="str">
        <f t="shared" si="4"/>
        <v>CONUS</v>
      </c>
      <c r="I40" s="26">
        <f xml:space="preserve"> IF( risk_mainTable[[#This Row],[Sector]] = "", "",  INDEX(co_sectorInfo[rateUnit],MATCH(risk_mainTable[[#This Row],[Sector]],co_sectorInfo[sector],0)) )</f>
        <v>1</v>
      </c>
      <c r="J40" s="26" t="str">
        <f>'Control Panel'!$C$39</f>
        <v/>
      </c>
      <c r="K40" s="34" t="str">
        <f t="array" ref="K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0" s="34" t="str">
        <f t="array" ref="L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0" s="34" t="str">
        <f t="array" ref="M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0" s="34" t="str">
        <f t="array" ref="N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0" s="34" t="str">
        <f t="array" ref="O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0" s="34" t="str">
        <f t="array" ref="P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0" s="34" t="str">
        <f t="array" ref="Q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0" s="34" t="str">
        <f t="array" ref="R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0" s="34" t="str">
        <f t="array" ref="S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0" s="34" t="str">
        <f t="array" ref="T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0" s="34" t="str">
        <f t="array" ref="U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0" s="34" t="str">
        <f t="array" ref="V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0" s="34" t="str">
        <f t="array" ref="W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0" s="34" t="str">
        <f t="array" ref="X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0" s="34" t="str">
        <f t="array" ref="Y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0" s="34" t="str">
        <f t="array" ref="Z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0" s="34" t="str">
        <f t="array" ref="AA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F40" s="11"/>
      <c r="AG40" s="11"/>
      <c r="AH40" s="11"/>
      <c r="AI40" s="11"/>
      <c r="AJ40" s="11"/>
      <c r="AK40" s="11"/>
      <c r="AL40" s="11"/>
      <c r="AM40" s="11"/>
      <c r="AN40" s="11"/>
      <c r="AO40" s="11"/>
      <c r="AP40" s="11"/>
      <c r="AQ40" s="11"/>
      <c r="AR40" s="11"/>
      <c r="AS40" s="11"/>
      <c r="AT40" s="11"/>
    </row>
    <row r="41" spans="2:46" x14ac:dyDescent="0.35">
      <c r="B41" s="26">
        <f t="array" ref="B41">ROW(risk_mainTable[[#This Row],[Row]]) - ROW(risk_mainTable[#Headers])</f>
        <v>5</v>
      </c>
      <c r="C41" s="26" t="str">
        <f t="shared" si="3"/>
        <v>Labor</v>
      </c>
      <c r="D41" s="26" t="s">
        <v>33</v>
      </c>
      <c r="E41" s="26" t="str">
        <f>INDEX(SV_Categories[svGroupType],MATCH(risk_mainTable[[#This Row],[SV Category]],SV_Categories[svGroupLabel],0))</f>
        <v>sv_minority</v>
      </c>
      <c r="F41" s="26" t="str">
        <f t="array" ref="F4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41" s="26" t="s">
        <v>72</v>
      </c>
      <c r="H41" s="26" t="str">
        <f t="shared" si="4"/>
        <v>CONUS</v>
      </c>
      <c r="I41" s="26">
        <f xml:space="preserve"> IF( risk_mainTable[[#This Row],[Sector]] = "", "",  INDEX(co_sectorInfo[rateUnit],MATCH(risk_mainTable[[#This Row],[Sector]],co_sectorInfo[sector],0)) )</f>
        <v>1</v>
      </c>
      <c r="J41" s="26" t="str">
        <f>'Control Panel'!$C$36</f>
        <v>baseline</v>
      </c>
      <c r="K41" s="34">
        <f t="array" ref="K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0.2467295636244744</v>
      </c>
      <c r="L41" s="34">
        <f t="array" ref="L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0.24547928172372346</v>
      </c>
      <c r="M41" s="34">
        <f t="array" ref="M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0.24427645249536178</v>
      </c>
      <c r="N41" s="34">
        <f t="array" ref="N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0.2429983017152213</v>
      </c>
      <c r="O41" s="34">
        <f t="array" ref="O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0.24078219226283903</v>
      </c>
      <c r="P41" s="34">
        <f t="array" ref="P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0.2504421175891216</v>
      </c>
      <c r="Q41" s="34">
        <f t="array" ref="Q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0.27364826908374162</v>
      </c>
      <c r="R41" s="34">
        <f t="array" ref="R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0.28337238754689031</v>
      </c>
      <c r="S41" s="34">
        <f t="array" ref="S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0.30207379978639648</v>
      </c>
      <c r="T41" s="34">
        <f t="array" ref="T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0.30875479696453056</v>
      </c>
      <c r="U41" s="34">
        <f t="array" ref="U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0.33023102946913885</v>
      </c>
      <c r="V41" s="34">
        <f t="array" ref="V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0.33803332473844327</v>
      </c>
      <c r="W41" s="34">
        <f t="array" ref="W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0.33977325901663025</v>
      </c>
      <c r="X41" s="34">
        <f t="array" ref="X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0.33004436712768181</v>
      </c>
      <c r="Y41" s="34">
        <f t="array" ref="Y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0.31460449138886215</v>
      </c>
      <c r="Z41" s="34">
        <f t="array" ref="Z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0.30773369240459503</v>
      </c>
      <c r="AA41" s="34">
        <f t="array" ref="AA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0.30373224652334452</v>
      </c>
    </row>
    <row r="42" spans="2:46" x14ac:dyDescent="0.35">
      <c r="B42" s="26">
        <f t="array" ref="B42">ROW(risk_mainTable[[#This Row],[Row]]) - ROW(risk_mainTable[#Headers])</f>
        <v>6</v>
      </c>
      <c r="C42" s="26" t="str">
        <f t="shared" si="3"/>
        <v>Labor</v>
      </c>
      <c r="D42" s="26" t="s">
        <v>33</v>
      </c>
      <c r="E42" s="26" t="str">
        <f>INDEX(SV_Categories[svGroupType],MATCH(risk_mainTable[[#This Row],[SV Category]],SV_Categories[svGroupLabel],0))</f>
        <v>sv_minority</v>
      </c>
      <c r="F42" s="26" t="str">
        <f t="array" ref="F4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42" s="26" t="s">
        <v>72</v>
      </c>
      <c r="H42" s="26" t="str">
        <f t="shared" si="4"/>
        <v>CONUS</v>
      </c>
      <c r="I42" s="26">
        <f xml:space="preserve"> IF( risk_mainTable[[#This Row],[Sector]] = "", "",  INDEX(co_sectorInfo[rateUnit],MATCH(risk_mainTable[[#This Row],[Sector]],co_sectorInfo[sector],0)) )</f>
        <v>1</v>
      </c>
      <c r="J42" s="26" t="str">
        <f>'Control Panel'!$C$37</f>
        <v/>
      </c>
      <c r="K42" s="34" t="str">
        <f t="array" ref="K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2" s="34" t="str">
        <f t="array" ref="L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2" s="34" t="str">
        <f t="array" ref="M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2" s="34" t="str">
        <f t="array" ref="N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2" s="34" t="str">
        <f t="array" ref="O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2" s="34" t="str">
        <f t="array" ref="P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2" s="34" t="str">
        <f t="array" ref="Q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2" s="34" t="str">
        <f t="array" ref="R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2" s="34" t="str">
        <f t="array" ref="S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2" s="34" t="str">
        <f t="array" ref="T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2" s="34" t="str">
        <f t="array" ref="U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2" s="34" t="str">
        <f t="array" ref="V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2" s="34" t="str">
        <f t="array" ref="W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2" s="34" t="str">
        <f t="array" ref="X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2" s="34" t="str">
        <f t="array" ref="Y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2" s="34" t="str">
        <f t="array" ref="Z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2" s="34" t="str">
        <f t="array" ref="AA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3" spans="2:46" x14ac:dyDescent="0.35">
      <c r="B43" s="26">
        <f t="array" ref="B43">ROW(risk_mainTable[[#This Row],[Row]]) - ROW(risk_mainTable[#Headers])</f>
        <v>7</v>
      </c>
      <c r="C43" s="26" t="str">
        <f t="shared" si="3"/>
        <v>Labor</v>
      </c>
      <c r="D43" s="26" t="s">
        <v>33</v>
      </c>
      <c r="E43" s="26" t="str">
        <f>INDEX(SV_Categories[svGroupType],MATCH(risk_mainTable[[#This Row],[SV Category]],SV_Categories[svGroupLabel],0))</f>
        <v>sv_minority</v>
      </c>
      <c r="F43" s="26" t="str">
        <f t="array" ref="F4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43" s="26" t="s">
        <v>72</v>
      </c>
      <c r="H43" s="26" t="str">
        <f t="shared" si="4"/>
        <v>CONUS</v>
      </c>
      <c r="I43" s="26">
        <f xml:space="preserve"> IF( risk_mainTable[[#This Row],[Sector]] = "", "",  INDEX(co_sectorInfo[rateUnit],MATCH(risk_mainTable[[#This Row],[Sector]],co_sectorInfo[sector],0)) )</f>
        <v>1</v>
      </c>
      <c r="J43" s="26" t="str">
        <f>'Control Panel'!$C$38</f>
        <v/>
      </c>
      <c r="K43" s="34" t="str">
        <f t="array" ref="K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3" s="34" t="str">
        <f t="array" ref="L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3" s="34" t="str">
        <f t="array" ref="M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3" s="34" t="str">
        <f t="array" ref="N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3" s="34" t="str">
        <f t="array" ref="O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3" s="34" t="str">
        <f t="array" ref="P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3" s="34" t="str">
        <f t="array" ref="Q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3" s="34" t="str">
        <f t="array" ref="R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3" s="34" t="str">
        <f t="array" ref="S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3" s="34" t="str">
        <f t="array" ref="T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3" s="34" t="str">
        <f t="array" ref="U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3" s="34" t="str">
        <f t="array" ref="V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3" s="34" t="str">
        <f t="array" ref="W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3" s="34" t="str">
        <f t="array" ref="X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3" s="34" t="str">
        <f t="array" ref="Y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3" s="34" t="str">
        <f t="array" ref="Z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3" s="34" t="str">
        <f t="array" ref="AA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4" spans="2:46" x14ac:dyDescent="0.35">
      <c r="B44" s="26">
        <f t="array" ref="B44">ROW(risk_mainTable[[#This Row],[Row]]) - ROW(risk_mainTable[#Headers])</f>
        <v>8</v>
      </c>
      <c r="C44" s="26" t="str">
        <f t="shared" si="3"/>
        <v>Labor</v>
      </c>
      <c r="D44" s="26" t="s">
        <v>33</v>
      </c>
      <c r="E44" s="26" t="str">
        <f>INDEX(SV_Categories[svGroupType],MATCH(risk_mainTable[[#This Row],[SV Category]],SV_Categories[svGroupLabel],0))</f>
        <v>sv_minority</v>
      </c>
      <c r="F44" s="26" t="str">
        <f t="array" ref="F4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44" s="26" t="s">
        <v>72</v>
      </c>
      <c r="H44" s="26" t="str">
        <f t="shared" si="4"/>
        <v>CONUS</v>
      </c>
      <c r="I44" s="26">
        <f xml:space="preserve"> IF( risk_mainTable[[#This Row],[Sector]] = "", "",  INDEX(co_sectorInfo[rateUnit],MATCH(risk_mainTable[[#This Row],[Sector]],co_sectorInfo[sector],0)) )</f>
        <v>1</v>
      </c>
      <c r="J44" s="26" t="str">
        <f>'Control Panel'!$C$39</f>
        <v/>
      </c>
      <c r="K44" s="34" t="str">
        <f t="array" ref="K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4" s="34" t="str">
        <f t="array" ref="L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4" s="34" t="str">
        <f t="array" ref="M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4" s="34" t="str">
        <f t="array" ref="N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4" s="34" t="str">
        <f t="array" ref="O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4" s="34" t="str">
        <f t="array" ref="P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4" s="34" t="str">
        <f t="array" ref="Q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4" s="34" t="str">
        <f t="array" ref="R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4" s="34" t="str">
        <f t="array" ref="S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4" s="34" t="str">
        <f t="array" ref="T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4" s="34" t="str">
        <f t="array" ref="U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4" s="34" t="str">
        <f t="array" ref="V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4" s="34" t="str">
        <f t="array" ref="W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4" s="34" t="str">
        <f t="array" ref="X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4" s="34" t="str">
        <f t="array" ref="Y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4" s="34" t="str">
        <f t="array" ref="Z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4" s="34" t="str">
        <f t="array" ref="AA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5" spans="2:46" x14ac:dyDescent="0.35">
      <c r="B45" s="26">
        <f t="array" ref="B45">ROW(risk_mainTable[[#This Row],[Row]]) - ROW(risk_mainTable[#Headers])</f>
        <v>9</v>
      </c>
      <c r="C45" s="26" t="str">
        <f t="shared" si="3"/>
        <v>Labor</v>
      </c>
      <c r="D45" s="26" t="s">
        <v>27</v>
      </c>
      <c r="E45" s="26" t="str">
        <f>INDEX(SV_Categories[svGroupType],MATCH(risk_mainTable[[#This Row],[SV Category]],SV_Categories[svGroupLabel],0))</f>
        <v>sv_noHS</v>
      </c>
      <c r="F45" s="26" t="str">
        <f t="array" ref="F4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45" s="26" t="s">
        <v>72</v>
      </c>
      <c r="H45" s="26" t="str">
        <f t="shared" si="4"/>
        <v>CONUS</v>
      </c>
      <c r="I45" s="26">
        <f xml:space="preserve"> IF( risk_mainTable[[#This Row],[Sector]] = "", "",  INDEX(co_sectorInfo[rateUnit],MATCH(risk_mainTable[[#This Row],[Sector]],co_sectorInfo[sector],0)) )</f>
        <v>1</v>
      </c>
      <c r="J45" s="26" t="str">
        <f>'Control Panel'!$C$36</f>
        <v>baseline</v>
      </c>
      <c r="K45" s="34">
        <f t="array" ref="K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0.22882888536213053</v>
      </c>
      <c r="L45" s="34">
        <f t="array" ref="L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0.2279951911088085</v>
      </c>
      <c r="M45" s="34">
        <f t="array" ref="M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0.2271493600105543</v>
      </c>
      <c r="N45" s="34">
        <f t="array" ref="N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0.22631902752234834</v>
      </c>
      <c r="O45" s="34">
        <f t="array" ref="O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0.22525672271375963</v>
      </c>
      <c r="P45" s="34">
        <f t="array" ref="P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0.22079421869506488</v>
      </c>
      <c r="Q45" s="34">
        <f t="array" ref="Q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0.23012264358927492</v>
      </c>
      <c r="R45" s="34">
        <f t="array" ref="R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0.23231173775430114</v>
      </c>
      <c r="S45" s="34">
        <f t="array" ref="S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0.23125253078074981</v>
      </c>
      <c r="T45" s="34">
        <f t="array" ref="T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0.23084549025040668</v>
      </c>
      <c r="U45" s="34">
        <f t="array" ref="U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0.2315283309587266</v>
      </c>
      <c r="V45" s="34">
        <f t="array" ref="V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0.23110769704087231</v>
      </c>
      <c r="W45" s="34">
        <f t="array" ref="W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0.23063193023881401</v>
      </c>
      <c r="X45" s="34">
        <f t="array" ref="X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0.22849697325957541</v>
      </c>
      <c r="Y45" s="34">
        <f t="array" ref="Y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0.22712239056377515</v>
      </c>
      <c r="Z45" s="34">
        <f t="array" ref="Z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0.225777944995871</v>
      </c>
      <c r="AA45" s="34">
        <f t="array" ref="AA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0.22758274559504588</v>
      </c>
    </row>
    <row r="46" spans="2:46" x14ac:dyDescent="0.35">
      <c r="B46" s="26">
        <f t="array" ref="B46">ROW(risk_mainTable[[#This Row],[Row]]) - ROW(risk_mainTable[#Headers])</f>
        <v>10</v>
      </c>
      <c r="C46" s="26" t="str">
        <f t="shared" si="3"/>
        <v>Labor</v>
      </c>
      <c r="D46" s="26" t="s">
        <v>27</v>
      </c>
      <c r="E46" s="26" t="str">
        <f>INDEX(SV_Categories[svGroupType],MATCH(risk_mainTable[[#This Row],[SV Category]],SV_Categories[svGroupLabel],0))</f>
        <v>sv_noHS</v>
      </c>
      <c r="F46" s="26" t="str">
        <f t="array" ref="F4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46" s="26" t="s">
        <v>72</v>
      </c>
      <c r="H46" s="26" t="str">
        <f t="shared" si="4"/>
        <v>CONUS</v>
      </c>
      <c r="I46" s="26">
        <f xml:space="preserve"> IF( risk_mainTable[[#This Row],[Sector]] = "", "",  INDEX(co_sectorInfo[rateUnit],MATCH(risk_mainTable[[#This Row],[Sector]],co_sectorInfo[sector],0)) )</f>
        <v>1</v>
      </c>
      <c r="J46" s="26" t="str">
        <f>'Control Panel'!$C$37</f>
        <v/>
      </c>
      <c r="K46" s="34" t="str">
        <f t="array" ref="K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6" s="34" t="str">
        <f t="array" ref="L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6" s="34" t="str">
        <f t="array" ref="M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6" s="34" t="str">
        <f t="array" ref="N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6" s="34" t="str">
        <f t="array" ref="O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6" s="34" t="str">
        <f t="array" ref="P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6" s="34" t="str">
        <f t="array" ref="Q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6" s="34" t="str">
        <f t="array" ref="R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6" s="34" t="str">
        <f t="array" ref="S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6" s="34" t="str">
        <f t="array" ref="T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6" s="34" t="str">
        <f t="array" ref="U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6" s="34" t="str">
        <f t="array" ref="V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6" s="34" t="str">
        <f t="array" ref="W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6" s="34" t="str">
        <f t="array" ref="X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6" s="34" t="str">
        <f t="array" ref="Y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6" s="34" t="str">
        <f t="array" ref="Z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6" s="34" t="str">
        <f t="array" ref="AA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7" spans="2:46" x14ac:dyDescent="0.35">
      <c r="B47" s="26">
        <f t="array" ref="B47">ROW(risk_mainTable[[#This Row],[Row]]) - ROW(risk_mainTable[#Headers])</f>
        <v>11</v>
      </c>
      <c r="C47" s="26" t="str">
        <f t="shared" si="3"/>
        <v>Labor</v>
      </c>
      <c r="D47" s="26" t="s">
        <v>27</v>
      </c>
      <c r="E47" s="26" t="str">
        <f>INDEX(SV_Categories[svGroupType],MATCH(risk_mainTable[[#This Row],[SV Category]],SV_Categories[svGroupLabel],0))</f>
        <v>sv_noHS</v>
      </c>
      <c r="F47" s="26" t="str">
        <f t="array" ref="F4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47" s="26" t="s">
        <v>72</v>
      </c>
      <c r="H47" s="26" t="str">
        <f t="shared" si="4"/>
        <v>CONUS</v>
      </c>
      <c r="I47" s="26">
        <f xml:space="preserve"> IF( risk_mainTable[[#This Row],[Sector]] = "", "",  INDEX(co_sectorInfo[rateUnit],MATCH(risk_mainTable[[#This Row],[Sector]],co_sectorInfo[sector],0)) )</f>
        <v>1</v>
      </c>
      <c r="J47" s="26" t="str">
        <f>'Control Panel'!$C$38</f>
        <v/>
      </c>
      <c r="K47" s="34" t="str">
        <f t="array" ref="K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7" s="34" t="str">
        <f t="array" ref="L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7" s="34" t="str">
        <f t="array" ref="M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7" s="34" t="str">
        <f t="array" ref="N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7" s="34" t="str">
        <f t="array" ref="O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7" s="34" t="str">
        <f t="array" ref="P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7" s="34" t="str">
        <f t="array" ref="Q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7" s="34" t="str">
        <f t="array" ref="R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7" s="34" t="str">
        <f t="array" ref="S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7" s="34" t="str">
        <f t="array" ref="T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7" s="34" t="str">
        <f t="array" ref="U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7" s="34" t="str">
        <f t="array" ref="V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7" s="34" t="str">
        <f t="array" ref="W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7" s="34" t="str">
        <f t="array" ref="X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7" s="34" t="str">
        <f t="array" ref="Y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7" s="34" t="str">
        <f t="array" ref="Z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7" s="34" t="str">
        <f t="array" ref="AA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8" spans="2:46" x14ac:dyDescent="0.35">
      <c r="B48" s="26">
        <f t="array" ref="B48">ROW(risk_mainTable[[#This Row],[Row]]) - ROW(risk_mainTable[#Headers])</f>
        <v>12</v>
      </c>
      <c r="C48" s="26" t="str">
        <f t="shared" si="3"/>
        <v>Labor</v>
      </c>
      <c r="D48" s="26" t="s">
        <v>27</v>
      </c>
      <c r="E48" s="26" t="str">
        <f>INDEX(SV_Categories[svGroupType],MATCH(risk_mainTable[[#This Row],[SV Category]],SV_Categories[svGroupLabel],0))</f>
        <v>sv_noHS</v>
      </c>
      <c r="F48" s="26" t="str">
        <f t="array" ref="F4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48" s="26" t="s">
        <v>72</v>
      </c>
      <c r="H48" s="26" t="str">
        <f t="shared" si="4"/>
        <v>CONUS</v>
      </c>
      <c r="I48" s="26">
        <f xml:space="preserve"> IF( risk_mainTable[[#This Row],[Sector]] = "", "",  INDEX(co_sectorInfo[rateUnit],MATCH(risk_mainTable[[#This Row],[Sector]],co_sectorInfo[sector],0)) )</f>
        <v>1</v>
      </c>
      <c r="J48" s="26" t="str">
        <f>'Control Panel'!$C$39</f>
        <v/>
      </c>
      <c r="K48" s="34" t="str">
        <f t="array" ref="K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8" s="34" t="str">
        <f t="array" ref="L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8" s="34" t="str">
        <f t="array" ref="M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8" s="34" t="str">
        <f t="array" ref="N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8" s="34" t="str">
        <f t="array" ref="O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8" s="34" t="str">
        <f t="array" ref="P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8" s="34" t="str">
        <f t="array" ref="Q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8" s="34" t="str">
        <f t="array" ref="R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8" s="34" t="str">
        <f t="array" ref="S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8" s="34" t="str">
        <f t="array" ref="T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8" s="34" t="str">
        <f t="array" ref="U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8" s="34" t="str">
        <f t="array" ref="V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8" s="34" t="str">
        <f t="array" ref="W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8" s="34" t="str">
        <f t="array" ref="X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8" s="34" t="str">
        <f t="array" ref="Y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8" s="34" t="str">
        <f t="array" ref="Z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8" s="34" t="str">
        <f t="array" ref="AA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9" spans="2:27" x14ac:dyDescent="0.35">
      <c r="B49" s="26">
        <f t="array" ref="B49">ROW(risk_mainTable[[#This Row],[Row]]) - ROW(risk_mainTable[#Headers])</f>
        <v>13</v>
      </c>
      <c r="C49" s="26" t="str">
        <f t="shared" si="3"/>
        <v>Labor</v>
      </c>
      <c r="D49" s="26" t="s">
        <v>29</v>
      </c>
      <c r="E49" s="26" t="str">
        <f>INDEX(SV_Categories[svGroupType],MATCH(risk_mainTable[[#This Row],[SV Category]],SV_Categories[svGroupLabel],0))</f>
        <v>sv_plus65</v>
      </c>
      <c r="F49" s="26" t="str">
        <f t="array" ref="F4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49" s="26" t="s">
        <v>72</v>
      </c>
      <c r="H49" s="26" t="str">
        <f t="shared" si="4"/>
        <v>CONUS</v>
      </c>
      <c r="I49" s="26">
        <f xml:space="preserve"> IF( risk_mainTable[[#This Row],[Sector]] = "", "",  INDEX(co_sectorInfo[rateUnit],MATCH(risk_mainTable[[#This Row],[Sector]],co_sectorInfo[sector],0)) )</f>
        <v>1</v>
      </c>
      <c r="J49" s="26" t="str">
        <f>'Control Panel'!$C$36</f>
        <v>baseline</v>
      </c>
      <c r="K49" s="34">
        <f t="array" ref="K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-5.9699566417735661E-2</v>
      </c>
      <c r="L49" s="34">
        <f t="array" ref="L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-6.0058431662964429E-2</v>
      </c>
      <c r="M49" s="34">
        <f t="array" ref="M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-6.0412289250276863E-2</v>
      </c>
      <c r="N49" s="34">
        <f t="array" ref="N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-6.0726053948672587E-2</v>
      </c>
      <c r="O49" s="34">
        <f t="array" ref="O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-6.0988103500393187E-2</v>
      </c>
      <c r="P49" s="34">
        <f t="array" ref="P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-6.1591585148832007E-2</v>
      </c>
      <c r="Q49" s="34">
        <f t="array" ref="Q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-6.171774430164767E-2</v>
      </c>
      <c r="R49" s="34">
        <f t="array" ref="R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-5.9692565301959322E-2</v>
      </c>
      <c r="S49" s="34">
        <f t="array" ref="S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-5.8108353174337046E-2</v>
      </c>
      <c r="T49" s="34">
        <f t="array" ref="T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-5.5952966551993333E-2</v>
      </c>
      <c r="U49" s="34">
        <f t="array" ref="U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-5.292387207403848E-2</v>
      </c>
      <c r="V49" s="34">
        <f t="array" ref="V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-5.305104812024819E-2</v>
      </c>
      <c r="W49" s="34">
        <f t="array" ref="W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-5.2202335726508009E-2</v>
      </c>
      <c r="X49" s="34">
        <f t="array" ref="X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-5.1039119575884251E-2</v>
      </c>
      <c r="Y49" s="34">
        <f t="array" ref="Y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-5.0748313532281819E-2</v>
      </c>
      <c r="Z49" s="34">
        <f t="array" ref="Z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-5.0711483928487677E-2</v>
      </c>
      <c r="AA49" s="34">
        <f t="array" ref="AA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-4.8904951889311987E-2</v>
      </c>
    </row>
    <row r="50" spans="2:27" x14ac:dyDescent="0.35">
      <c r="B50" s="26">
        <f t="array" ref="B50">ROW(risk_mainTable[[#This Row],[Row]]) - ROW(risk_mainTable[#Headers])</f>
        <v>14</v>
      </c>
      <c r="C50" s="26" t="str">
        <f t="shared" si="3"/>
        <v>Labor</v>
      </c>
      <c r="D50" s="26" t="s">
        <v>29</v>
      </c>
      <c r="E50" s="26" t="str">
        <f>INDEX(SV_Categories[svGroupType],MATCH(risk_mainTable[[#This Row],[SV Category]],SV_Categories[svGroupLabel],0))</f>
        <v>sv_plus65</v>
      </c>
      <c r="F50" s="26" t="str">
        <f t="array" ref="F5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50" s="26" t="s">
        <v>72</v>
      </c>
      <c r="H50" s="26" t="str">
        <f t="shared" si="4"/>
        <v>CONUS</v>
      </c>
      <c r="I50" s="26">
        <f xml:space="preserve"> IF( risk_mainTable[[#This Row],[Sector]] = "", "",  INDEX(co_sectorInfo[rateUnit],MATCH(risk_mainTable[[#This Row],[Sector]],co_sectorInfo[sector],0)) )</f>
        <v>1</v>
      </c>
      <c r="J50" s="26" t="str">
        <f>'Control Panel'!$C$37</f>
        <v/>
      </c>
      <c r="K50" s="34" t="str">
        <f t="array" ref="K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0" s="34" t="str">
        <f t="array" ref="L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0" s="34" t="str">
        <f t="array" ref="M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0" s="34" t="str">
        <f t="array" ref="N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0" s="34" t="str">
        <f t="array" ref="O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0" s="34" t="str">
        <f t="array" ref="P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0" s="34" t="str">
        <f t="array" ref="Q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0" s="34" t="str">
        <f t="array" ref="R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0" s="34" t="str">
        <f t="array" ref="S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0" s="34" t="str">
        <f t="array" ref="T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0" s="34" t="str">
        <f t="array" ref="U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0" s="34" t="str">
        <f t="array" ref="V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0" s="34" t="str">
        <f t="array" ref="W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0" s="34" t="str">
        <f t="array" ref="X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0" s="34" t="str">
        <f t="array" ref="Y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0" s="34" t="str">
        <f t="array" ref="Z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0" s="34" t="str">
        <f t="array" ref="AA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1" spans="2:27" x14ac:dyDescent="0.35">
      <c r="B51" s="26">
        <f t="array" ref="B51">ROW(risk_mainTable[[#This Row],[Row]]) - ROW(risk_mainTable[#Headers])</f>
        <v>15</v>
      </c>
      <c r="C51" s="26" t="str">
        <f t="shared" si="3"/>
        <v>Labor</v>
      </c>
      <c r="D51" s="26" t="s">
        <v>29</v>
      </c>
      <c r="E51" s="26" t="str">
        <f>INDEX(SV_Categories[svGroupType],MATCH(risk_mainTable[[#This Row],[SV Category]],SV_Categories[svGroupLabel],0))</f>
        <v>sv_plus65</v>
      </c>
      <c r="F51" s="26" t="str">
        <f t="array" ref="F5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51" s="26" t="s">
        <v>72</v>
      </c>
      <c r="H51" s="26" t="str">
        <f t="shared" si="4"/>
        <v>CONUS</v>
      </c>
      <c r="I51" s="26">
        <f xml:space="preserve"> IF( risk_mainTable[[#This Row],[Sector]] = "", "",  INDEX(co_sectorInfo[rateUnit],MATCH(risk_mainTable[[#This Row],[Sector]],co_sectorInfo[sector],0)) )</f>
        <v>1</v>
      </c>
      <c r="J51" s="26" t="str">
        <f>'Control Panel'!$C$38</f>
        <v/>
      </c>
      <c r="K51" s="34" t="str">
        <f t="array" ref="K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1" s="34" t="str">
        <f t="array" ref="L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1" s="34" t="str">
        <f t="array" ref="M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1" s="34" t="str">
        <f t="array" ref="N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1" s="34" t="str">
        <f t="array" ref="O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1" s="34" t="str">
        <f t="array" ref="P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1" s="34" t="str">
        <f t="array" ref="Q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1" s="34" t="str">
        <f t="array" ref="R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1" s="34" t="str">
        <f t="array" ref="S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1" s="34" t="str">
        <f t="array" ref="T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1" s="34" t="str">
        <f t="array" ref="U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1" s="34" t="str">
        <f t="array" ref="V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1" s="34" t="str">
        <f t="array" ref="W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1" s="34" t="str">
        <f t="array" ref="X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1" s="34" t="str">
        <f t="array" ref="Y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1" s="34" t="str">
        <f t="array" ref="Z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1" s="34" t="str">
        <f t="array" ref="AA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2" spans="2:27" ht="15.75" customHeight="1" x14ac:dyDescent="0.35">
      <c r="B52" s="26">
        <f t="array" ref="B52">ROW(risk_mainTable[[#This Row],[Row]]) - ROW(risk_mainTable[#Headers])</f>
        <v>16</v>
      </c>
      <c r="C52" s="26" t="str">
        <f t="shared" si="3"/>
        <v>Labor</v>
      </c>
      <c r="D52" s="26" t="s">
        <v>29</v>
      </c>
      <c r="E52" s="26" t="str">
        <f>INDEX(SV_Categories[svGroupType],MATCH(risk_mainTable[[#This Row],[SV Category]],SV_Categories[svGroupLabel],0))</f>
        <v>sv_plus65</v>
      </c>
      <c r="F52" s="26" t="str">
        <f t="array" ref="F5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52" s="26" t="s">
        <v>72</v>
      </c>
      <c r="H52" s="26" t="str">
        <f t="shared" si="4"/>
        <v>CONUS</v>
      </c>
      <c r="I52" s="26">
        <f xml:space="preserve"> IF( risk_mainTable[[#This Row],[Sector]] = "", "",  INDEX(co_sectorInfo[rateUnit],MATCH(risk_mainTable[[#This Row],[Sector]],co_sectorInfo[sector],0)) )</f>
        <v>1</v>
      </c>
      <c r="J52" s="26" t="str">
        <f>'Control Panel'!$C$39</f>
        <v/>
      </c>
      <c r="K52" s="34" t="str">
        <f t="array" ref="K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2" s="34" t="str">
        <f t="array" ref="L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2" s="34" t="str">
        <f t="array" ref="M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2" s="34" t="str">
        <f t="array" ref="N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2" s="34" t="str">
        <f t="array" ref="O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2" s="34" t="str">
        <f t="array" ref="P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2" s="34" t="str">
        <f t="array" ref="Q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2" s="34" t="str">
        <f t="array" ref="R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2" s="34" t="str">
        <f t="array" ref="S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2" s="34" t="str">
        <f t="array" ref="T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2" s="34" t="str">
        <f t="array" ref="U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2" s="34" t="str">
        <f t="array" ref="V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2" s="34" t="str">
        <f t="array" ref="W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2" s="34" t="str">
        <f t="array" ref="X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2" s="34" t="str">
        <f t="array" ref="Y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2" s="34" t="str">
        <f t="array" ref="Z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2" s="34" t="str">
        <f t="array" ref="AA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3" spans="2:27" x14ac:dyDescent="0.35">
      <c r="B53" s="26">
        <f t="array" ref="B53">ROW(risk_mainTable[[#This Row],[Row]]) - ROW(risk_mainTable[#Headers])</f>
        <v>17</v>
      </c>
      <c r="C53" s="26" t="str">
        <f t="shared" ref="C53:C68" si="5" xml:space="preserve"> mv_sector</f>
        <v>Labor</v>
      </c>
      <c r="D53" s="26" t="s">
        <v>23</v>
      </c>
      <c r="E53" s="26" t="str">
        <f>INDEX(SV_Categories[svGroupType],MATCH(risk_mainTable[[#This Row],[SV Category]],SV_Categories[svGroupLabel],0))</f>
        <v>sv_lowIncome</v>
      </c>
      <c r="F53" s="26" t="str">
        <f t="array" ref="F5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53" s="26" t="s">
        <v>73</v>
      </c>
      <c r="H53" s="26" t="str">
        <f t="shared" si="4"/>
        <v>CONUS</v>
      </c>
      <c r="I53" s="26">
        <f xml:space="preserve"> IF( risk_mainTable[[#This Row],[Sector]] = "", "",  INDEX(co_sectorInfo[rateUnit],MATCH(risk_mainTable[[#This Row],[Sector]],co_sectorInfo[sector],0)) )</f>
        <v>1</v>
      </c>
      <c r="J53" s="26" t="str">
        <f>'Control Panel'!$C$36</f>
        <v>baseline</v>
      </c>
      <c r="K53" s="34">
        <f t="array" ref="K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0.21232853458586032</v>
      </c>
      <c r="L53" s="34">
        <f t="array" ref="L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0.21182250054048257</v>
      </c>
      <c r="M53" s="34">
        <f t="array" ref="M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0.21117689936218387</v>
      </c>
      <c r="N53" s="34">
        <f t="array" ref="N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0.21052864425457751</v>
      </c>
      <c r="O53" s="34">
        <f t="array" ref="O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0.20986434706599866</v>
      </c>
      <c r="P53" s="34">
        <f t="array" ref="P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0.20858715777378722</v>
      </c>
      <c r="Q53" s="34">
        <f t="array" ref="Q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0.2140020998990313</v>
      </c>
      <c r="R53" s="34">
        <f t="array" ref="R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0.21421130802658395</v>
      </c>
      <c r="S53" s="34">
        <f t="array" ref="S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0.21500868326275535</v>
      </c>
      <c r="T53" s="34">
        <f t="array" ref="T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0.21626853601114271</v>
      </c>
      <c r="U53" s="34">
        <f t="array" ref="U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0.22097240604361135</v>
      </c>
      <c r="V53" s="34">
        <f t="array" ref="V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0.22147534079947695</v>
      </c>
      <c r="W53" s="34">
        <f t="array" ref="W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0.22231925125803431</v>
      </c>
      <c r="X53" s="34">
        <f t="array" ref="X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0.22121453085119724</v>
      </c>
      <c r="Y53" s="34">
        <f t="array" ref="Y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0.22216965373503061</v>
      </c>
      <c r="Z53" s="34">
        <f t="array" ref="Z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0.22213515909474624</v>
      </c>
      <c r="AA53" s="34">
        <f t="array" ref="AA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0.22432254512184069</v>
      </c>
    </row>
    <row r="54" spans="2:27" x14ac:dyDescent="0.35">
      <c r="B54" s="26">
        <f t="array" ref="B54">ROW(risk_mainTable[[#This Row],[Row]]) - ROW(risk_mainTable[#Headers])</f>
        <v>18</v>
      </c>
      <c r="C54" s="26" t="str">
        <f t="shared" si="5"/>
        <v>Labor</v>
      </c>
      <c r="D54" s="26" t="s">
        <v>23</v>
      </c>
      <c r="E54" s="26" t="str">
        <f>INDEX(SV_Categories[svGroupType],MATCH(risk_mainTable[[#This Row],[SV Category]],SV_Categories[svGroupLabel],0))</f>
        <v>sv_lowIncome</v>
      </c>
      <c r="F54" s="26" t="str">
        <f t="array" ref="F5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54" s="26" t="s">
        <v>73</v>
      </c>
      <c r="H54" s="26" t="str">
        <f t="shared" si="4"/>
        <v>CONUS</v>
      </c>
      <c r="I54" s="26">
        <f xml:space="preserve"> IF( risk_mainTable[[#This Row],[Sector]] = "", "",  INDEX(co_sectorInfo[rateUnit],MATCH(risk_mainTable[[#This Row],[Sector]],co_sectorInfo[sector],0)) )</f>
        <v>1</v>
      </c>
      <c r="J54" s="26" t="str">
        <f>'Control Panel'!$C$37</f>
        <v/>
      </c>
      <c r="K54" s="34" t="str">
        <f t="array" ref="K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4" s="34" t="str">
        <f t="array" ref="L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4" s="34" t="str">
        <f t="array" ref="M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4" s="34" t="str">
        <f t="array" ref="N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4" s="34" t="str">
        <f t="array" ref="O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4" s="34" t="str">
        <f t="array" ref="P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4" s="34" t="str">
        <f t="array" ref="Q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4" s="34" t="str">
        <f t="array" ref="R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4" s="34" t="str">
        <f t="array" ref="S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4" s="34" t="str">
        <f t="array" ref="T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4" s="34" t="str">
        <f t="array" ref="U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4" s="34" t="str">
        <f t="array" ref="V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4" s="34" t="str">
        <f t="array" ref="W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4" s="34" t="str">
        <f t="array" ref="X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4" s="34" t="str">
        <f t="array" ref="Y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4" s="34" t="str">
        <f t="array" ref="Z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4" s="34" t="str">
        <f t="array" ref="AA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5" spans="2:27" x14ac:dyDescent="0.35">
      <c r="B55" s="26">
        <f t="array" ref="B55">ROW(risk_mainTable[[#This Row],[Row]]) - ROW(risk_mainTable[#Headers])</f>
        <v>19</v>
      </c>
      <c r="C55" s="26" t="str">
        <f t="shared" si="5"/>
        <v>Labor</v>
      </c>
      <c r="D55" s="26" t="s">
        <v>23</v>
      </c>
      <c r="E55" s="26" t="str">
        <f>INDEX(SV_Categories[svGroupType],MATCH(risk_mainTable[[#This Row],[SV Category]],SV_Categories[svGroupLabel],0))</f>
        <v>sv_lowIncome</v>
      </c>
      <c r="F55" s="26" t="str">
        <f t="array" ref="F5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55" s="26" t="s">
        <v>73</v>
      </c>
      <c r="H55" s="26" t="str">
        <f t="shared" si="4"/>
        <v>CONUS</v>
      </c>
      <c r="I55" s="26">
        <f xml:space="preserve"> IF( risk_mainTable[[#This Row],[Sector]] = "", "",  INDEX(co_sectorInfo[rateUnit],MATCH(risk_mainTable[[#This Row],[Sector]],co_sectorInfo[sector],0)) )</f>
        <v>1</v>
      </c>
      <c r="J55" s="26" t="str">
        <f>'Control Panel'!$C$38</f>
        <v/>
      </c>
      <c r="K55" s="34" t="str">
        <f t="array" ref="K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5" s="34" t="str">
        <f t="array" ref="L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5" s="34" t="str">
        <f t="array" ref="M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5" s="34" t="str">
        <f t="array" ref="N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5" s="34" t="str">
        <f t="array" ref="O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5" s="34" t="str">
        <f t="array" ref="P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5" s="34" t="str">
        <f t="array" ref="Q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5" s="34" t="str">
        <f t="array" ref="R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5" s="34" t="str">
        <f t="array" ref="S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5" s="34" t="str">
        <f t="array" ref="T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5" s="34" t="str">
        <f t="array" ref="U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5" s="34" t="str">
        <f t="array" ref="V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5" s="34" t="str">
        <f t="array" ref="W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5" s="34" t="str">
        <f t="array" ref="X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5" s="34" t="str">
        <f t="array" ref="Y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5" s="34" t="str">
        <f t="array" ref="Z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5" s="34" t="str">
        <f t="array" ref="AA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6" spans="2:27" x14ac:dyDescent="0.35">
      <c r="B56" s="26">
        <f t="array" ref="B56">ROW(risk_mainTable[[#This Row],[Row]]) - ROW(risk_mainTable[#Headers])</f>
        <v>20</v>
      </c>
      <c r="C56" s="26" t="str">
        <f t="shared" si="5"/>
        <v>Labor</v>
      </c>
      <c r="D56" s="26" t="s">
        <v>23</v>
      </c>
      <c r="E56" s="26" t="str">
        <f>INDEX(SV_Categories[svGroupType],MATCH(risk_mainTable[[#This Row],[SV Category]],SV_Categories[svGroupLabel],0))</f>
        <v>sv_lowIncome</v>
      </c>
      <c r="F56" s="26" t="str">
        <f t="array" ref="F5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56" s="26" t="s">
        <v>73</v>
      </c>
      <c r="H56" s="26" t="str">
        <f t="shared" si="4"/>
        <v>CONUS</v>
      </c>
      <c r="I56" s="26">
        <f xml:space="preserve"> IF( risk_mainTable[[#This Row],[Sector]] = "", "",  INDEX(co_sectorInfo[rateUnit],MATCH(risk_mainTable[[#This Row],[Sector]],co_sectorInfo[sector],0)) )</f>
        <v>1</v>
      </c>
      <c r="J56" s="26" t="str">
        <f>'Control Panel'!$C$39</f>
        <v/>
      </c>
      <c r="K56" s="34" t="str">
        <f t="array" ref="K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6" s="34" t="str">
        <f t="array" ref="L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6" s="34" t="str">
        <f t="array" ref="M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6" s="34" t="str">
        <f t="array" ref="N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6" s="34" t="str">
        <f t="array" ref="O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6" s="34" t="str">
        <f t="array" ref="P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6" s="34" t="str">
        <f t="array" ref="Q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6" s="34" t="str">
        <f t="array" ref="R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6" s="34" t="str">
        <f t="array" ref="S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6" s="34" t="str">
        <f t="array" ref="T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6" s="34" t="str">
        <f t="array" ref="U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6" s="34" t="str">
        <f t="array" ref="V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6" s="34" t="str">
        <f t="array" ref="W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6" s="34" t="str">
        <f t="array" ref="X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6" s="34" t="str">
        <f t="array" ref="Y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6" s="34" t="str">
        <f t="array" ref="Z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6" s="34" t="str">
        <f t="array" ref="AA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7" spans="2:27" x14ac:dyDescent="0.35">
      <c r="B57" s="26">
        <f t="array" ref="B57">ROW(risk_mainTable[[#This Row],[Row]]) - ROW(risk_mainTable[#Headers])</f>
        <v>21</v>
      </c>
      <c r="C57" s="26" t="str">
        <f t="shared" si="5"/>
        <v>Labor</v>
      </c>
      <c r="D57" s="26" t="s">
        <v>33</v>
      </c>
      <c r="E57" s="26" t="str">
        <f>INDEX(SV_Categories[svGroupType],MATCH(risk_mainTable[[#This Row],[SV Category]],SV_Categories[svGroupLabel],0))</f>
        <v>sv_minority</v>
      </c>
      <c r="F57" s="26" t="str">
        <f t="array" ref="F5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57" s="26" t="s">
        <v>73</v>
      </c>
      <c r="H57" s="26" t="str">
        <f t="shared" si="4"/>
        <v>CONUS</v>
      </c>
      <c r="I57" s="26">
        <f xml:space="preserve"> IF( risk_mainTable[[#This Row],[Sector]] = "", "",  INDEX(co_sectorInfo[rateUnit],MATCH(risk_mainTable[[#This Row],[Sector]],co_sectorInfo[sector],0)) )</f>
        <v>1</v>
      </c>
      <c r="J57" s="26" t="str">
        <f>'Control Panel'!$C$36</f>
        <v>baseline</v>
      </c>
      <c r="K57" s="34">
        <f t="array" ref="K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0.2467295636244744</v>
      </c>
      <c r="L57" s="34">
        <f t="array" ref="L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0.24547928172372346</v>
      </c>
      <c r="M57" s="34">
        <f t="array" ref="M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0.24427645249536178</v>
      </c>
      <c r="N57" s="34">
        <f t="array" ref="N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0.2429983017152213</v>
      </c>
      <c r="O57" s="34">
        <f t="array" ref="O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0.24078219226283903</v>
      </c>
      <c r="P57" s="34">
        <f t="array" ref="P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0.2504421175891216</v>
      </c>
      <c r="Q57" s="34">
        <f t="array" ref="Q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0.27364826908374162</v>
      </c>
      <c r="R57" s="34">
        <f t="array" ref="R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0.28337238754689031</v>
      </c>
      <c r="S57" s="34">
        <f t="array" ref="S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0.30207379978639648</v>
      </c>
      <c r="T57" s="34">
        <f t="array" ref="T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0.30875479696453056</v>
      </c>
      <c r="U57" s="34">
        <f t="array" ref="U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0.33023102946913885</v>
      </c>
      <c r="V57" s="34">
        <f t="array" ref="V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0.33803332473844327</v>
      </c>
      <c r="W57" s="34">
        <f t="array" ref="W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0.33977325901663025</v>
      </c>
      <c r="X57" s="34">
        <f t="array" ref="X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0.33004436712768181</v>
      </c>
      <c r="Y57" s="34">
        <f t="array" ref="Y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0.31460449138886215</v>
      </c>
      <c r="Z57" s="34">
        <f t="array" ref="Z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0.30773369240459503</v>
      </c>
      <c r="AA57" s="34">
        <f t="array" ref="AA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0.30373224652334452</v>
      </c>
    </row>
    <row r="58" spans="2:27" x14ac:dyDescent="0.35">
      <c r="B58" s="26">
        <f t="array" ref="B58">ROW(risk_mainTable[[#This Row],[Row]]) - ROW(risk_mainTable[#Headers])</f>
        <v>22</v>
      </c>
      <c r="C58" s="26" t="str">
        <f t="shared" si="5"/>
        <v>Labor</v>
      </c>
      <c r="D58" s="26" t="s">
        <v>33</v>
      </c>
      <c r="E58" s="26" t="str">
        <f>INDEX(SV_Categories[svGroupType],MATCH(risk_mainTable[[#This Row],[SV Category]],SV_Categories[svGroupLabel],0))</f>
        <v>sv_minority</v>
      </c>
      <c r="F58" s="26" t="str">
        <f t="array" ref="F5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58" s="26" t="s">
        <v>73</v>
      </c>
      <c r="H58" s="26" t="str">
        <f t="shared" si="4"/>
        <v>CONUS</v>
      </c>
      <c r="I58" s="26">
        <f xml:space="preserve"> IF( risk_mainTable[[#This Row],[Sector]] = "", "",  INDEX(co_sectorInfo[rateUnit],MATCH(risk_mainTable[[#This Row],[Sector]],co_sectorInfo[sector],0)) )</f>
        <v>1</v>
      </c>
      <c r="J58" s="26" t="str">
        <f>'Control Panel'!$C$37</f>
        <v/>
      </c>
      <c r="K58" s="34" t="str">
        <f t="array" ref="K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8" s="34" t="str">
        <f t="array" ref="L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8" s="34" t="str">
        <f t="array" ref="M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8" s="34" t="str">
        <f t="array" ref="N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8" s="34" t="str">
        <f t="array" ref="O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8" s="34" t="str">
        <f t="array" ref="P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8" s="34" t="str">
        <f t="array" ref="Q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8" s="34" t="str">
        <f t="array" ref="R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8" s="34" t="str">
        <f t="array" ref="S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8" s="34" t="str">
        <f t="array" ref="T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8" s="34" t="str">
        <f t="array" ref="U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8" s="34" t="str">
        <f t="array" ref="V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8" s="34" t="str">
        <f t="array" ref="W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8" s="34" t="str">
        <f t="array" ref="X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8" s="34" t="str">
        <f t="array" ref="Y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8" s="34" t="str">
        <f t="array" ref="Z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8" s="34" t="str">
        <f t="array" ref="AA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9" spans="2:27" x14ac:dyDescent="0.35">
      <c r="B59" s="26">
        <f t="array" ref="B59">ROW(risk_mainTable[[#This Row],[Row]]) - ROW(risk_mainTable[#Headers])</f>
        <v>23</v>
      </c>
      <c r="C59" s="26" t="str">
        <f t="shared" si="5"/>
        <v>Labor</v>
      </c>
      <c r="D59" s="26" t="s">
        <v>33</v>
      </c>
      <c r="E59" s="26" t="str">
        <f>INDEX(SV_Categories[svGroupType],MATCH(risk_mainTable[[#This Row],[SV Category]],SV_Categories[svGroupLabel],0))</f>
        <v>sv_minority</v>
      </c>
      <c r="F59" s="26" t="str">
        <f t="array" ref="F5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59" s="26" t="s">
        <v>73</v>
      </c>
      <c r="H59" s="26" t="str">
        <f t="shared" si="4"/>
        <v>CONUS</v>
      </c>
      <c r="I59" s="26">
        <f xml:space="preserve"> IF( risk_mainTable[[#This Row],[Sector]] = "", "",  INDEX(co_sectorInfo[rateUnit],MATCH(risk_mainTable[[#This Row],[Sector]],co_sectorInfo[sector],0)) )</f>
        <v>1</v>
      </c>
      <c r="J59" s="26" t="str">
        <f>'Control Panel'!$C$38</f>
        <v/>
      </c>
      <c r="K59" s="34" t="str">
        <f t="array" ref="K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9" s="34" t="str">
        <f t="array" ref="L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9" s="34" t="str">
        <f t="array" ref="M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9" s="34" t="str">
        <f t="array" ref="N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9" s="34" t="str">
        <f t="array" ref="O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9" s="34" t="str">
        <f t="array" ref="P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9" s="34" t="str">
        <f t="array" ref="Q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9" s="34" t="str">
        <f t="array" ref="R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9" s="34" t="str">
        <f t="array" ref="S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9" s="34" t="str">
        <f t="array" ref="T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9" s="34" t="str">
        <f t="array" ref="U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9" s="34" t="str">
        <f t="array" ref="V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9" s="34" t="str">
        <f t="array" ref="W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9" s="34" t="str">
        <f t="array" ref="X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9" s="34" t="str">
        <f t="array" ref="Y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9" s="34" t="str">
        <f t="array" ref="Z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9" s="34" t="str">
        <f t="array" ref="AA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0" spans="2:27" x14ac:dyDescent="0.35">
      <c r="B60" s="26">
        <f t="array" ref="B60">ROW(risk_mainTable[[#This Row],[Row]]) - ROW(risk_mainTable[#Headers])</f>
        <v>24</v>
      </c>
      <c r="C60" s="26" t="str">
        <f t="shared" si="5"/>
        <v>Labor</v>
      </c>
      <c r="D60" s="26" t="s">
        <v>33</v>
      </c>
      <c r="E60" s="26" t="str">
        <f>INDEX(SV_Categories[svGroupType],MATCH(risk_mainTable[[#This Row],[SV Category]],SV_Categories[svGroupLabel],0))</f>
        <v>sv_minority</v>
      </c>
      <c r="F60" s="26" t="str">
        <f t="array" ref="F6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60" s="26" t="s">
        <v>73</v>
      </c>
      <c r="H60" s="26" t="str">
        <f t="shared" si="4"/>
        <v>CONUS</v>
      </c>
      <c r="I60" s="26">
        <f xml:space="preserve"> IF( risk_mainTable[[#This Row],[Sector]] = "", "",  INDEX(co_sectorInfo[rateUnit],MATCH(risk_mainTable[[#This Row],[Sector]],co_sectorInfo[sector],0)) )</f>
        <v>1</v>
      </c>
      <c r="J60" s="26" t="str">
        <f>'Control Panel'!$C$39</f>
        <v/>
      </c>
      <c r="K60" s="34" t="str">
        <f t="array" ref="K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0" s="34" t="str">
        <f t="array" ref="L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0" s="34" t="str">
        <f t="array" ref="M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0" s="34" t="str">
        <f t="array" ref="N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0" s="34" t="str">
        <f t="array" ref="O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0" s="34" t="str">
        <f t="array" ref="P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0" s="34" t="str">
        <f t="array" ref="Q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0" s="34" t="str">
        <f t="array" ref="R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0" s="34" t="str">
        <f t="array" ref="S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0" s="34" t="str">
        <f t="array" ref="T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0" s="34" t="str">
        <f t="array" ref="U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0" s="34" t="str">
        <f t="array" ref="V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0" s="34" t="str">
        <f t="array" ref="W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0" s="34" t="str">
        <f t="array" ref="X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0" s="34" t="str">
        <f t="array" ref="Y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0" s="34" t="str">
        <f t="array" ref="Z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0" s="34" t="str">
        <f t="array" ref="AA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1" spans="2:27" x14ac:dyDescent="0.35">
      <c r="B61" s="26">
        <f t="array" ref="B61">ROW(risk_mainTable[[#This Row],[Row]]) - ROW(risk_mainTable[#Headers])</f>
        <v>25</v>
      </c>
      <c r="C61" s="26" t="str">
        <f t="shared" si="5"/>
        <v>Labor</v>
      </c>
      <c r="D61" s="26" t="s">
        <v>27</v>
      </c>
      <c r="E61" s="26" t="str">
        <f>INDEX(SV_Categories[svGroupType],MATCH(risk_mainTable[[#This Row],[SV Category]],SV_Categories[svGroupLabel],0))</f>
        <v>sv_noHS</v>
      </c>
      <c r="F61" s="26" t="str">
        <f t="array" ref="F6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61" s="26" t="s">
        <v>73</v>
      </c>
      <c r="H61" s="26" t="str">
        <f t="shared" si="4"/>
        <v>CONUS</v>
      </c>
      <c r="I61" s="26">
        <f xml:space="preserve"> IF( risk_mainTable[[#This Row],[Sector]] = "", "",  INDEX(co_sectorInfo[rateUnit],MATCH(risk_mainTable[[#This Row],[Sector]],co_sectorInfo[sector],0)) )</f>
        <v>1</v>
      </c>
      <c r="J61" s="26" t="str">
        <f>'Control Panel'!$C$36</f>
        <v>baseline</v>
      </c>
      <c r="K61" s="34">
        <f t="array" ref="K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0.22882888536213053</v>
      </c>
      <c r="L61" s="34">
        <f t="array" ref="L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0.2279951911088085</v>
      </c>
      <c r="M61" s="34">
        <f t="array" ref="M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0.2271493600105543</v>
      </c>
      <c r="N61" s="34">
        <f t="array" ref="N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0.22631902752234834</v>
      </c>
      <c r="O61" s="34">
        <f t="array" ref="O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0.22525672271375963</v>
      </c>
      <c r="P61" s="34">
        <f t="array" ref="P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0.22079421869506488</v>
      </c>
      <c r="Q61" s="34">
        <f t="array" ref="Q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0.23012264358927492</v>
      </c>
      <c r="R61" s="34">
        <f t="array" ref="R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0.23231173775430114</v>
      </c>
      <c r="S61" s="34">
        <f t="array" ref="S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0.23125253078074981</v>
      </c>
      <c r="T61" s="34">
        <f t="array" ref="T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0.23084549025040668</v>
      </c>
      <c r="U61" s="34">
        <f t="array" ref="U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0.2315283309587266</v>
      </c>
      <c r="V61" s="34">
        <f t="array" ref="V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0.23110769704087231</v>
      </c>
      <c r="W61" s="34">
        <f t="array" ref="W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0.23063193023881401</v>
      </c>
      <c r="X61" s="34">
        <f t="array" ref="X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0.22849697325957541</v>
      </c>
      <c r="Y61" s="34">
        <f t="array" ref="Y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0.22712239056377515</v>
      </c>
      <c r="Z61" s="34">
        <f t="array" ref="Z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0.225777944995871</v>
      </c>
      <c r="AA61" s="34">
        <f t="array" ref="AA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0.22758274559504588</v>
      </c>
    </row>
    <row r="62" spans="2:27" x14ac:dyDescent="0.35">
      <c r="B62" s="26">
        <f t="array" ref="B62">ROW(risk_mainTable[[#This Row],[Row]]) - ROW(risk_mainTable[#Headers])</f>
        <v>26</v>
      </c>
      <c r="C62" s="26" t="str">
        <f t="shared" si="5"/>
        <v>Labor</v>
      </c>
      <c r="D62" s="26" t="s">
        <v>27</v>
      </c>
      <c r="E62" s="26" t="str">
        <f>INDEX(SV_Categories[svGroupType],MATCH(risk_mainTable[[#This Row],[SV Category]],SV_Categories[svGroupLabel],0))</f>
        <v>sv_noHS</v>
      </c>
      <c r="F62" s="26" t="str">
        <f t="array" ref="F6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62" s="26" t="s">
        <v>73</v>
      </c>
      <c r="H62" s="26" t="str">
        <f t="shared" si="4"/>
        <v>CONUS</v>
      </c>
      <c r="I62" s="26">
        <f xml:space="preserve"> IF( risk_mainTable[[#This Row],[Sector]] = "", "",  INDEX(co_sectorInfo[rateUnit],MATCH(risk_mainTable[[#This Row],[Sector]],co_sectorInfo[sector],0)) )</f>
        <v>1</v>
      </c>
      <c r="J62" s="26" t="str">
        <f>'Control Panel'!$C$37</f>
        <v/>
      </c>
      <c r="K62" s="34" t="str">
        <f t="array" ref="K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2" s="34" t="str">
        <f t="array" ref="L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2" s="34" t="str">
        <f t="array" ref="M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2" s="34" t="str">
        <f t="array" ref="N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2" s="34" t="str">
        <f t="array" ref="O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2" s="34" t="str">
        <f t="array" ref="P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2" s="34" t="str">
        <f t="array" ref="Q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2" s="34" t="str">
        <f t="array" ref="R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2" s="34" t="str">
        <f t="array" ref="S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2" s="34" t="str">
        <f t="array" ref="T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2" s="34" t="str">
        <f t="array" ref="U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2" s="34" t="str">
        <f t="array" ref="V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2" s="34" t="str">
        <f t="array" ref="W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2" s="34" t="str">
        <f t="array" ref="X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2" s="34" t="str">
        <f t="array" ref="Y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2" s="34" t="str">
        <f t="array" ref="Z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2" s="34" t="str">
        <f t="array" ref="AA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3" spans="2:27" x14ac:dyDescent="0.35">
      <c r="B63" s="26">
        <f t="array" ref="B63">ROW(risk_mainTable[[#This Row],[Row]]) - ROW(risk_mainTable[#Headers])</f>
        <v>27</v>
      </c>
      <c r="C63" s="26" t="str">
        <f t="shared" si="5"/>
        <v>Labor</v>
      </c>
      <c r="D63" s="26" t="s">
        <v>27</v>
      </c>
      <c r="E63" s="26" t="str">
        <f>INDEX(SV_Categories[svGroupType],MATCH(risk_mainTable[[#This Row],[SV Category]],SV_Categories[svGroupLabel],0))</f>
        <v>sv_noHS</v>
      </c>
      <c r="F63" s="26" t="str">
        <f t="array" ref="F6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63" s="26" t="s">
        <v>73</v>
      </c>
      <c r="H63" s="26" t="str">
        <f t="shared" si="4"/>
        <v>CONUS</v>
      </c>
      <c r="I63" s="26">
        <f xml:space="preserve"> IF( risk_mainTable[[#This Row],[Sector]] = "", "",  INDEX(co_sectorInfo[rateUnit],MATCH(risk_mainTable[[#This Row],[Sector]],co_sectorInfo[sector],0)) )</f>
        <v>1</v>
      </c>
      <c r="J63" s="26" t="str">
        <f>'Control Panel'!$C$38</f>
        <v/>
      </c>
      <c r="K63" s="34" t="str">
        <f t="array" ref="K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3" s="34" t="str">
        <f t="array" ref="L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3" s="34" t="str">
        <f t="array" ref="M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3" s="34" t="str">
        <f t="array" ref="N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3" s="34" t="str">
        <f t="array" ref="O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3" s="34" t="str">
        <f t="array" ref="P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3" s="34" t="str">
        <f t="array" ref="Q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3" s="34" t="str">
        <f t="array" ref="R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3" s="34" t="str">
        <f t="array" ref="S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3" s="34" t="str">
        <f t="array" ref="T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3" s="34" t="str">
        <f t="array" ref="U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3" s="34" t="str">
        <f t="array" ref="V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3" s="34" t="str">
        <f t="array" ref="W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3" s="34" t="str">
        <f t="array" ref="X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3" s="34" t="str">
        <f t="array" ref="Y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3" s="34" t="str">
        <f t="array" ref="Z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3" s="34" t="str">
        <f t="array" ref="AA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4" spans="2:27" x14ac:dyDescent="0.35">
      <c r="B64" s="26">
        <f t="array" ref="B64">ROW(risk_mainTable[[#This Row],[Row]]) - ROW(risk_mainTable[#Headers])</f>
        <v>28</v>
      </c>
      <c r="C64" s="26" t="str">
        <f t="shared" si="5"/>
        <v>Labor</v>
      </c>
      <c r="D64" s="26" t="s">
        <v>27</v>
      </c>
      <c r="E64" s="26" t="str">
        <f>INDEX(SV_Categories[svGroupType],MATCH(risk_mainTable[[#This Row],[SV Category]],SV_Categories[svGroupLabel],0))</f>
        <v>sv_noHS</v>
      </c>
      <c r="F64" s="26" t="str">
        <f t="array" ref="F6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64" s="26" t="s">
        <v>73</v>
      </c>
      <c r="H64" s="26" t="str">
        <f t="shared" si="4"/>
        <v>CONUS</v>
      </c>
      <c r="I64" s="26">
        <f xml:space="preserve"> IF( risk_mainTable[[#This Row],[Sector]] = "", "",  INDEX(co_sectorInfo[rateUnit],MATCH(risk_mainTable[[#This Row],[Sector]],co_sectorInfo[sector],0)) )</f>
        <v>1</v>
      </c>
      <c r="J64" s="26" t="str">
        <f>'Control Panel'!$C$39</f>
        <v/>
      </c>
      <c r="K64" s="34" t="str">
        <f t="array" ref="K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4" s="34" t="str">
        <f t="array" ref="L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4" s="34" t="str">
        <f t="array" ref="M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4" s="34" t="str">
        <f t="array" ref="N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4" s="34" t="str">
        <f t="array" ref="O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4" s="34" t="str">
        <f t="array" ref="P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4" s="34" t="str">
        <f t="array" ref="Q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4" s="34" t="str">
        <f t="array" ref="R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4" s="34" t="str">
        <f t="array" ref="S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4" s="34" t="str">
        <f t="array" ref="T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4" s="34" t="str">
        <f t="array" ref="U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4" s="34" t="str">
        <f t="array" ref="V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4" s="34" t="str">
        <f t="array" ref="W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4" s="34" t="str">
        <f t="array" ref="X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4" s="34" t="str">
        <f t="array" ref="Y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4" s="34" t="str">
        <f t="array" ref="Z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4" s="34" t="str">
        <f t="array" ref="AA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5" spans="2:27" x14ac:dyDescent="0.35">
      <c r="B65" s="26">
        <f t="array" ref="B65">ROW(risk_mainTable[[#This Row],[Row]]) - ROW(risk_mainTable[#Headers])</f>
        <v>29</v>
      </c>
      <c r="C65" s="26" t="str">
        <f t="shared" si="5"/>
        <v>Labor</v>
      </c>
      <c r="D65" s="26" t="s">
        <v>29</v>
      </c>
      <c r="E65" s="26" t="str">
        <f>INDEX(SV_Categories[svGroupType],MATCH(risk_mainTable[[#This Row],[SV Category]],SV_Categories[svGroupLabel],0))</f>
        <v>sv_plus65</v>
      </c>
      <c r="F65" s="26" t="str">
        <f t="array" ref="F6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65" s="26" t="s">
        <v>73</v>
      </c>
      <c r="H65" s="26" t="str">
        <f t="shared" si="4"/>
        <v>CONUS</v>
      </c>
      <c r="I65" s="26">
        <f xml:space="preserve"> IF( risk_mainTable[[#This Row],[Sector]] = "", "",  INDEX(co_sectorInfo[rateUnit],MATCH(risk_mainTable[[#This Row],[Sector]],co_sectorInfo[sector],0)) )</f>
        <v>1</v>
      </c>
      <c r="J65" s="26" t="str">
        <f>'Control Panel'!$C$36</f>
        <v>baseline</v>
      </c>
      <c r="K65" s="34">
        <f t="array" ref="K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-5.9699566417735661E-2</v>
      </c>
      <c r="L65" s="34">
        <f t="array" ref="L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-6.0058431662964429E-2</v>
      </c>
      <c r="M65" s="34">
        <f t="array" ref="M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-6.0412289250276863E-2</v>
      </c>
      <c r="N65" s="34">
        <f t="array" ref="N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-6.0726053948672587E-2</v>
      </c>
      <c r="O65" s="34">
        <f t="array" ref="O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-6.0988103500393187E-2</v>
      </c>
      <c r="P65" s="34">
        <f t="array" ref="P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-6.1591585148832007E-2</v>
      </c>
      <c r="Q65" s="34">
        <f t="array" ref="Q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-6.171774430164767E-2</v>
      </c>
      <c r="R65" s="34">
        <f t="array" ref="R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-5.9692565301959322E-2</v>
      </c>
      <c r="S65" s="34">
        <f t="array" ref="S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-5.8108353174337046E-2</v>
      </c>
      <c r="T65" s="34">
        <f t="array" ref="T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-5.5952966551993333E-2</v>
      </c>
      <c r="U65" s="34">
        <f t="array" ref="U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-5.292387207403848E-2</v>
      </c>
      <c r="V65" s="34">
        <f t="array" ref="V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-5.305104812024819E-2</v>
      </c>
      <c r="W65" s="34">
        <f t="array" ref="W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-5.2202335726508009E-2</v>
      </c>
      <c r="X65" s="34">
        <f t="array" ref="X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-5.1039119575884251E-2</v>
      </c>
      <c r="Y65" s="34">
        <f t="array" ref="Y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-5.0748313532281819E-2</v>
      </c>
      <c r="Z65" s="34">
        <f t="array" ref="Z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-5.0711483928487677E-2</v>
      </c>
      <c r="AA65" s="34">
        <f t="array" ref="AA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-4.8904951889311987E-2</v>
      </c>
    </row>
    <row r="66" spans="2:27" x14ac:dyDescent="0.35">
      <c r="B66" s="26">
        <f t="array" ref="B66">ROW(risk_mainTable[[#This Row],[Row]]) - ROW(risk_mainTable[#Headers])</f>
        <v>30</v>
      </c>
      <c r="C66" s="26" t="str">
        <f t="shared" si="5"/>
        <v>Labor</v>
      </c>
      <c r="D66" s="26" t="s">
        <v>29</v>
      </c>
      <c r="E66" s="26" t="str">
        <f>INDEX(SV_Categories[svGroupType],MATCH(risk_mainTable[[#This Row],[SV Category]],SV_Categories[svGroupLabel],0))</f>
        <v>sv_plus65</v>
      </c>
      <c r="F66" s="26" t="str">
        <f t="array" ref="F6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66" s="26" t="s">
        <v>73</v>
      </c>
      <c r="H66" s="26" t="str">
        <f t="shared" si="4"/>
        <v>CONUS</v>
      </c>
      <c r="I66" s="26">
        <f xml:space="preserve"> IF( risk_mainTable[[#This Row],[Sector]] = "", "",  INDEX(co_sectorInfo[rateUnit],MATCH(risk_mainTable[[#This Row],[Sector]],co_sectorInfo[sector],0)) )</f>
        <v>1</v>
      </c>
      <c r="J66" s="26" t="str">
        <f>'Control Panel'!$C$37</f>
        <v/>
      </c>
      <c r="K66" s="34" t="str">
        <f t="array" ref="K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6" s="34" t="str">
        <f t="array" ref="L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6" s="34" t="str">
        <f t="array" ref="M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6" s="34" t="str">
        <f t="array" ref="N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6" s="34" t="str">
        <f t="array" ref="O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6" s="34" t="str">
        <f t="array" ref="P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6" s="34" t="str">
        <f t="array" ref="Q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6" s="34" t="str">
        <f t="array" ref="R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6" s="34" t="str">
        <f t="array" ref="S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6" s="34" t="str">
        <f t="array" ref="T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6" s="34" t="str">
        <f t="array" ref="U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6" s="34" t="str">
        <f t="array" ref="V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6" s="34" t="str">
        <f t="array" ref="W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6" s="34" t="str">
        <f t="array" ref="X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6" s="34" t="str">
        <f t="array" ref="Y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6" s="34" t="str">
        <f t="array" ref="Z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6" s="34" t="str">
        <f t="array" ref="AA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7" spans="2:27" x14ac:dyDescent="0.35">
      <c r="B67" s="26">
        <f t="array" ref="B67">ROW(risk_mainTable[[#This Row],[Row]]) - ROW(risk_mainTable[#Headers])</f>
        <v>31</v>
      </c>
      <c r="C67" s="26" t="str">
        <f t="shared" si="5"/>
        <v>Labor</v>
      </c>
      <c r="D67" s="26" t="s">
        <v>29</v>
      </c>
      <c r="E67" s="26" t="str">
        <f>INDEX(SV_Categories[svGroupType],MATCH(risk_mainTable[[#This Row],[SV Category]],SV_Categories[svGroupLabel],0))</f>
        <v>sv_plus65</v>
      </c>
      <c r="F67" s="26" t="str">
        <f t="array" ref="F6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67" s="26" t="s">
        <v>73</v>
      </c>
      <c r="H67" s="26" t="str">
        <f t="shared" si="4"/>
        <v>CONUS</v>
      </c>
      <c r="I67" s="26">
        <f xml:space="preserve"> IF( risk_mainTable[[#This Row],[Sector]] = "", "",  INDEX(co_sectorInfo[rateUnit],MATCH(risk_mainTable[[#This Row],[Sector]],co_sectorInfo[sector],0)) )</f>
        <v>1</v>
      </c>
      <c r="J67" s="26" t="str">
        <f>'Control Panel'!$C$38</f>
        <v/>
      </c>
      <c r="K67" s="34" t="str">
        <f t="array" ref="K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7" s="34" t="str">
        <f t="array" ref="L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7" s="34" t="str">
        <f t="array" ref="M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7" s="34" t="str">
        <f t="array" ref="N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7" s="34" t="str">
        <f t="array" ref="O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7" s="34" t="str">
        <f t="array" ref="P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7" s="34" t="str">
        <f t="array" ref="Q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7" s="34" t="str">
        <f t="array" ref="R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7" s="34" t="str">
        <f t="array" ref="S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7" s="34" t="str">
        <f t="array" ref="T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7" s="34" t="str">
        <f t="array" ref="U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7" s="34" t="str">
        <f t="array" ref="V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7" s="34" t="str">
        <f t="array" ref="W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7" s="34" t="str">
        <f t="array" ref="X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7" s="34" t="str">
        <f t="array" ref="Y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7" s="34" t="str">
        <f t="array" ref="Z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7" s="34" t="str">
        <f t="array" ref="AA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8" spans="2:27" x14ac:dyDescent="0.35">
      <c r="B68" s="26">
        <f t="array" ref="B68">ROW(risk_mainTable[[#This Row],[Row]]) - ROW(risk_mainTable[#Headers])</f>
        <v>32</v>
      </c>
      <c r="C68" s="26" t="str">
        <f t="shared" si="5"/>
        <v>Labor</v>
      </c>
      <c r="D68" s="26" t="s">
        <v>29</v>
      </c>
      <c r="E68" s="26" t="str">
        <f>INDEX(SV_Categories[svGroupType],MATCH(risk_mainTable[[#This Row],[SV Category]],SV_Categories[svGroupLabel],0))</f>
        <v>sv_plus65</v>
      </c>
      <c r="F68" s="26" t="str">
        <f t="array" ref="F6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highRiskLabor</v>
      </c>
      <c r="G68" s="26" t="s">
        <v>73</v>
      </c>
      <c r="H68" s="26" t="str">
        <f t="shared" si="4"/>
        <v>CONUS</v>
      </c>
      <c r="I68" s="26">
        <f xml:space="preserve"> IF( risk_mainTable[[#This Row],[Sector]] = "", "",  INDEX(co_sectorInfo[rateUnit],MATCH(risk_mainTable[[#This Row],[Sector]],co_sectorInfo[sector],0)) )</f>
        <v>1</v>
      </c>
      <c r="J68" s="26" t="str">
        <f>'Control Panel'!$C$39</f>
        <v/>
      </c>
      <c r="K68" s="34" t="str">
        <f t="array" ref="K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8" s="34" t="str">
        <f t="array" ref="L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8" s="34" t="str">
        <f t="array" ref="M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8" s="34" t="str">
        <f t="array" ref="N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8" s="34" t="str">
        <f t="array" ref="O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8" s="34" t="str">
        <f t="array" ref="P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8" s="34" t="str">
        <f t="array" ref="Q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8" s="34" t="str">
        <f t="array" ref="R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8" s="34" t="str">
        <f t="array" ref="S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8" s="34" t="str">
        <f t="array" ref="T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8" s="34" t="str">
        <f t="array" ref="U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8" s="34" t="str">
        <f t="array" ref="V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8" s="34" t="str">
        <f t="array" ref="W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8" s="34" t="str">
        <f t="array" ref="X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8" s="34" t="str">
        <f t="array" ref="Y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8" s="34" t="str">
        <f t="array" ref="Z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8" s="34" t="str">
        <f t="array" ref="AA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sheetData>
  <dataValidations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B1:X125"/>
  <sheetViews>
    <sheetView tabSelected="1" topLeftCell="A49" zoomScale="80" zoomScaleNormal="80" workbookViewId="0">
      <selection activeCell="D62" sqref="D62"/>
    </sheetView>
  </sheetViews>
  <sheetFormatPr defaultColWidth="10.90625" defaultRowHeight="14.5" x14ac:dyDescent="0.35"/>
  <cols>
    <col min="2" max="2" width="7.1796875" customWidth="1"/>
    <col min="3" max="3" width="30" customWidth="1"/>
    <col min="4" max="5" width="26.453125" customWidth="1"/>
    <col min="6" max="24" width="20.81640625" customWidth="1"/>
    <col min="30" max="32" width="10.26953125" customWidth="1"/>
  </cols>
  <sheetData>
    <row r="1" spans="3:5" x14ac:dyDescent="0.35">
      <c r="C1" s="7" t="s">
        <v>31</v>
      </c>
    </row>
    <row r="2" spans="3:5" x14ac:dyDescent="0.35">
      <c r="C2" s="22" t="s">
        <v>32</v>
      </c>
      <c r="D2" s="23" t="s">
        <v>33</v>
      </c>
      <c r="E2" s="9" t="str">
        <f>IF(INDEX(co_sectorInfo[Missing SV Group Text],MATCH(input_sector,co_sectorInfo[sector],0))&lt;&gt;"",_xlfn.TEXTJOIN(" ",TRUE,INDEX(co_sectorInfo[Missing SV Group Text],MATCH(input_sector,co_sectorInfo[sector],0)),"not included for",input_sector),"")</f>
        <v/>
      </c>
    </row>
    <row r="3" spans="3:5" x14ac:dyDescent="0.35">
      <c r="C3" s="22" t="s">
        <v>34</v>
      </c>
      <c r="D3" s="23"/>
    </row>
    <row r="4" spans="3:5" x14ac:dyDescent="0.35">
      <c r="C4" s="22" t="s">
        <v>37</v>
      </c>
      <c r="D4" s="23"/>
    </row>
    <row r="5" spans="3:5" x14ac:dyDescent="0.35">
      <c r="C5" s="22" t="s">
        <v>35</v>
      </c>
      <c r="D5" s="23" t="s">
        <v>36</v>
      </c>
    </row>
    <row r="31" spans="3:5" x14ac:dyDescent="0.35">
      <c r="C31" s="7" t="s">
        <v>31</v>
      </c>
    </row>
    <row r="32" spans="3:5" x14ac:dyDescent="0.35">
      <c r="C32" s="22" t="s">
        <v>78</v>
      </c>
      <c r="D32" s="23" t="s">
        <v>33</v>
      </c>
      <c r="E32" s="9" t="str">
        <f>IF(INDEX(co_sectorInfo[Missing SV Group Text],MATCH(input_sector,co_sectorInfo[sector],0))&lt;&gt;"",_xlfn.TEXTJOIN(" ",TRUE,INDEX(co_sectorInfo[Missing SV Group Text],MATCH(input_sector,co_sectorInfo[sector],0)),"not included for",input_sector),"")</f>
        <v/>
      </c>
    </row>
    <row r="33" spans="3:4" x14ac:dyDescent="0.35">
      <c r="C33" s="22" t="s">
        <v>79</v>
      </c>
      <c r="D33" s="23" t="s">
        <v>36</v>
      </c>
    </row>
    <row r="58" spans="3:8" x14ac:dyDescent="0.35">
      <c r="C58" s="7" t="s">
        <v>31</v>
      </c>
      <c r="G58" s="7" t="s">
        <v>31</v>
      </c>
    </row>
    <row r="59" spans="3:8" x14ac:dyDescent="0.35">
      <c r="C59" s="22" t="s">
        <v>74</v>
      </c>
      <c r="D59" s="23" t="s">
        <v>257</v>
      </c>
      <c r="G59" s="22" t="s">
        <v>34</v>
      </c>
      <c r="H59" s="23"/>
    </row>
    <row r="60" spans="3:8" x14ac:dyDescent="0.35">
      <c r="C60" s="22" t="s">
        <v>35</v>
      </c>
      <c r="D60" s="23" t="s">
        <v>36</v>
      </c>
      <c r="G60" s="22" t="s">
        <v>37</v>
      </c>
      <c r="H60" s="23"/>
    </row>
    <row r="61" spans="3:8" x14ac:dyDescent="0.35">
      <c r="C61" s="22" t="s">
        <v>38</v>
      </c>
      <c r="D61" s="23">
        <v>2090</v>
      </c>
      <c r="G61" s="22" t="s">
        <v>35</v>
      </c>
      <c r="H61" s="23" t="s">
        <v>36</v>
      </c>
    </row>
    <row r="62" spans="3:8" x14ac:dyDescent="0.35">
      <c r="G62" s="22" t="s">
        <v>38</v>
      </c>
      <c r="H62" s="23" t="s">
        <v>39</v>
      </c>
    </row>
    <row r="90" spans="2:24" x14ac:dyDescent="0.35">
      <c r="G90" s="9" t="s">
        <v>40</v>
      </c>
      <c r="H90" s="9">
        <f xml:space="preserve"> VALUE( H91 )</f>
        <v>2010</v>
      </c>
      <c r="I90" s="9">
        <f t="shared" ref="I90:X90" si="0" xml:space="preserve"> VALUE( I91 )</f>
        <v>2015</v>
      </c>
      <c r="J90" s="9">
        <f t="shared" si="0"/>
        <v>2020</v>
      </c>
      <c r="K90" s="9">
        <f t="shared" si="0"/>
        <v>2025</v>
      </c>
      <c r="L90" s="9">
        <f t="shared" si="0"/>
        <v>2030</v>
      </c>
      <c r="M90" s="9">
        <f t="shared" si="0"/>
        <v>2035</v>
      </c>
      <c r="N90" s="9">
        <f t="shared" si="0"/>
        <v>2040</v>
      </c>
      <c r="O90" s="9">
        <f t="shared" si="0"/>
        <v>2045</v>
      </c>
      <c r="P90" s="9">
        <f t="shared" si="0"/>
        <v>2050</v>
      </c>
      <c r="Q90" s="9">
        <f t="shared" si="0"/>
        <v>2055</v>
      </c>
      <c r="R90" s="9">
        <f t="shared" si="0"/>
        <v>2060</v>
      </c>
      <c r="S90" s="9">
        <f t="shared" si="0"/>
        <v>2065</v>
      </c>
      <c r="T90" s="9">
        <f t="shared" si="0"/>
        <v>2070</v>
      </c>
      <c r="U90" s="9">
        <f t="shared" si="0"/>
        <v>2075</v>
      </c>
      <c r="V90" s="9">
        <f t="shared" si="0"/>
        <v>2080</v>
      </c>
      <c r="W90" s="9">
        <f t="shared" si="0"/>
        <v>2085</v>
      </c>
      <c r="X90" s="9">
        <f t="shared" si="0"/>
        <v>2090</v>
      </c>
    </row>
    <row r="91" spans="2:24" x14ac:dyDescent="0.35">
      <c r="B91" s="25" t="s">
        <v>41</v>
      </c>
      <c r="C91" s="25" t="s">
        <v>80</v>
      </c>
      <c r="D91" s="25" t="s">
        <v>81</v>
      </c>
      <c r="E91" s="25" t="s">
        <v>37</v>
      </c>
      <c r="F91" s="25" t="s">
        <v>32</v>
      </c>
      <c r="G91" s="25" t="s">
        <v>35</v>
      </c>
      <c r="H91" s="24" t="s">
        <v>42</v>
      </c>
      <c r="I91" s="24" t="s">
        <v>43</v>
      </c>
      <c r="J91" s="24" t="s">
        <v>44</v>
      </c>
      <c r="K91" s="24" t="s">
        <v>45</v>
      </c>
      <c r="L91" s="24" t="s">
        <v>46</v>
      </c>
      <c r="M91" s="24" t="s">
        <v>47</v>
      </c>
      <c r="N91" s="24" t="s">
        <v>48</v>
      </c>
      <c r="O91" s="24" t="s">
        <v>49</v>
      </c>
      <c r="P91" s="24" t="s">
        <v>39</v>
      </c>
      <c r="Q91" s="24" t="s">
        <v>50</v>
      </c>
      <c r="R91" s="24" t="s">
        <v>51</v>
      </c>
      <c r="S91" s="24" t="s">
        <v>52</v>
      </c>
      <c r="T91" s="24" t="s">
        <v>53</v>
      </c>
      <c r="U91" s="24" t="s">
        <v>54</v>
      </c>
      <c r="V91" s="24" t="s">
        <v>55</v>
      </c>
      <c r="W91" s="24" t="s">
        <v>56</v>
      </c>
      <c r="X91" s="24" t="s">
        <v>57</v>
      </c>
    </row>
    <row r="92" spans="2:24" x14ac:dyDescent="0.35">
      <c r="B92" s="26">
        <f t="array" ref="B92">ROW(Table20[[#This Row],[Row]]) - ROW(Table20[#Headers])</f>
        <v>1</v>
      </c>
      <c r="C92" s="26" t="s">
        <v>72</v>
      </c>
      <c r="D92" s="26" t="str">
        <f t="shared" ref="D92:D93" si="1">IF(ISBLANK($D$3),"",$D$3)</f>
        <v/>
      </c>
      <c r="E92" s="26" t="str">
        <f xml:space="preserve"> IF( ISBLANK( $D$4 ), "", $D$4 )</f>
        <v/>
      </c>
      <c r="F92" s="26" t="str">
        <f t="shared" ref="F92:F93" si="2" xml:space="preserve"> IF( ISBLANK( $D$2 ), "", $D$2 )</f>
        <v>Minority</v>
      </c>
      <c r="G92" s="26" t="str">
        <f t="shared" ref="G92:G93" si="3" xml:space="preserve"> IF( ISBLANK( $D$5 ), "", $D$5 )</f>
        <v>CONUS</v>
      </c>
      <c r="H92" s="26" t="str">
        <f t="array" ref="H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26" t="str">
        <f t="array" ref="I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26" t="str">
        <f t="array" ref="J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26" t="str">
        <f t="array" ref="K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26" t="str">
        <f t="array" ref="L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26" t="str">
        <f t="array" ref="M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26" t="str">
        <f t="array" ref="N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26" t="str">
        <f t="array" ref="O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26" t="str">
        <f t="array" ref="P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26" t="str">
        <f t="array" ref="Q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26" t="str">
        <f t="array" ref="R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26" t="str">
        <f t="array" ref="S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26" t="str">
        <f t="array" ref="T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26" t="str">
        <f t="array" ref="U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26" t="str">
        <f t="array" ref="V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26" t="str">
        <f t="array" ref="W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26" t="str">
        <f t="array" ref="X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35">
      <c r="B93" s="26">
        <f t="array" ref="B93">ROW(Table20[[#This Row],[Row]]) - ROW(Table20[#Headers])</f>
        <v>2</v>
      </c>
      <c r="C93" s="26" t="s">
        <v>73</v>
      </c>
      <c r="D93" s="26" t="str">
        <f t="shared" si="1"/>
        <v/>
      </c>
      <c r="E93" s="26" t="str">
        <f xml:space="preserve"> IF( ISBLANK( $D$4 ), "", $D$4 )</f>
        <v/>
      </c>
      <c r="F93" s="26" t="str">
        <f t="shared" si="2"/>
        <v>Minority</v>
      </c>
      <c r="G93" s="26" t="str">
        <f t="shared" si="3"/>
        <v>CONUS</v>
      </c>
      <c r="H93" s="26" t="str">
        <f t="array" ref="H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26" t="str">
        <f t="array" ref="I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26" t="str">
        <f t="array" ref="J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26" t="str">
        <f t="array" ref="K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26" t="str">
        <f t="array" ref="L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26" t="str">
        <f t="array" ref="M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26" t="str">
        <f t="array" ref="N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26" t="str">
        <f t="array" ref="O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26" t="str">
        <f t="array" ref="P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26" t="str">
        <f t="array" ref="Q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26" t="str">
        <f t="array" ref="R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26" t="str">
        <f t="array" ref="S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26" t="str">
        <f t="array" ref="T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26" t="str">
        <f t="array" ref="U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26" t="str">
        <f t="array" ref="V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26" t="str">
        <f t="array" ref="W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26" t="str">
        <f t="array" ref="X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35">
      <c r="C94" s="6"/>
    </row>
    <row r="95" spans="2:24" x14ac:dyDescent="0.35">
      <c r="C95" s="6"/>
    </row>
    <row r="96" spans="2:24" x14ac:dyDescent="0.35">
      <c r="C96" s="6"/>
      <c r="E96" s="9" t="s">
        <v>40</v>
      </c>
      <c r="F96" s="9">
        <f xml:space="preserve"> VALUE( F97 )</f>
        <v>2010</v>
      </c>
      <c r="G96" s="9">
        <f t="shared" ref="G96" si="4" xml:space="preserve"> VALUE( G97 )</f>
        <v>2015</v>
      </c>
      <c r="H96" s="9">
        <f t="shared" ref="H96" si="5" xml:space="preserve"> VALUE( H97 )</f>
        <v>2020</v>
      </c>
      <c r="I96" s="9">
        <f t="shared" ref="I96" si="6" xml:space="preserve"> VALUE( I97 )</f>
        <v>2025</v>
      </c>
      <c r="J96" s="9">
        <f t="shared" ref="J96" si="7" xml:space="preserve"> VALUE( J97 )</f>
        <v>2030</v>
      </c>
      <c r="K96" s="9">
        <f t="shared" ref="K96" si="8" xml:space="preserve"> VALUE( K97 )</f>
        <v>2035</v>
      </c>
      <c r="L96" s="9">
        <f t="shared" ref="L96" si="9" xml:space="preserve"> VALUE( L97 )</f>
        <v>2040</v>
      </c>
      <c r="M96" s="9">
        <f t="shared" ref="M96" si="10" xml:space="preserve"> VALUE( M97 )</f>
        <v>2045</v>
      </c>
      <c r="N96" s="9">
        <f t="shared" ref="N96" si="11" xml:space="preserve"> VALUE( N97 )</f>
        <v>2050</v>
      </c>
      <c r="O96" s="9">
        <f t="shared" ref="O96" si="12" xml:space="preserve"> VALUE( O97 )</f>
        <v>2055</v>
      </c>
      <c r="P96" s="9">
        <f t="shared" ref="P96" si="13" xml:space="preserve"> VALUE( P97 )</f>
        <v>2060</v>
      </c>
      <c r="Q96" s="9">
        <f t="shared" ref="Q96" si="14" xml:space="preserve"> VALUE( Q97 )</f>
        <v>2065</v>
      </c>
      <c r="R96" s="9">
        <f t="shared" ref="R96" si="15" xml:space="preserve"> VALUE( R97 )</f>
        <v>2070</v>
      </c>
      <c r="S96" s="9">
        <f t="shared" ref="S96" si="16" xml:space="preserve"> VALUE( S97 )</f>
        <v>2075</v>
      </c>
      <c r="T96" s="9">
        <f t="shared" ref="T96" si="17" xml:space="preserve"> VALUE( T97 )</f>
        <v>2080</v>
      </c>
      <c r="U96" s="9">
        <f t="shared" ref="U96" si="18" xml:space="preserve"> VALUE( U97 )</f>
        <v>2085</v>
      </c>
      <c r="V96" s="9">
        <f t="shared" ref="V96" si="19" xml:space="preserve"> VALUE( V97 )</f>
        <v>2090</v>
      </c>
    </row>
    <row r="97" spans="2:22" x14ac:dyDescent="0.35">
      <c r="B97" s="25" t="s">
        <v>41</v>
      </c>
      <c r="C97" s="25" t="s">
        <v>71</v>
      </c>
      <c r="D97" s="25" t="s">
        <v>32</v>
      </c>
      <c r="E97" s="25" t="s">
        <v>35</v>
      </c>
      <c r="F97" s="24" t="s">
        <v>42</v>
      </c>
      <c r="G97" s="24" t="s">
        <v>43</v>
      </c>
      <c r="H97" s="24" t="s">
        <v>44</v>
      </c>
      <c r="I97" s="24" t="s">
        <v>45</v>
      </c>
      <c r="J97" s="24" t="s">
        <v>46</v>
      </c>
      <c r="K97" s="24" t="s">
        <v>47</v>
      </c>
      <c r="L97" s="24" t="s">
        <v>48</v>
      </c>
      <c r="M97" s="24" t="s">
        <v>49</v>
      </c>
      <c r="N97" s="24" t="s">
        <v>39</v>
      </c>
      <c r="O97" s="24" t="s">
        <v>50</v>
      </c>
      <c r="P97" s="24" t="s">
        <v>51</v>
      </c>
      <c r="Q97" s="24" t="s">
        <v>52</v>
      </c>
      <c r="R97" s="24" t="s">
        <v>53</v>
      </c>
      <c r="S97" s="24" t="s">
        <v>54</v>
      </c>
      <c r="T97" s="24" t="s">
        <v>55</v>
      </c>
      <c r="U97" s="24" t="s">
        <v>56</v>
      </c>
      <c r="V97" s="24" t="s">
        <v>57</v>
      </c>
    </row>
    <row r="98" spans="2:22" x14ac:dyDescent="0.35">
      <c r="B98" s="26">
        <f t="array" ref="B98">ROW(Table21[[#This Row],[Row]]) - ROW(Table21[#Headers])</f>
        <v>1</v>
      </c>
      <c r="C98" s="26" t="str">
        <f t="array" ref="C98" xml:space="preserve"> INDEX( list_scenarios, Table21[[#This Row],[Row]] )</f>
        <v>baseline</v>
      </c>
      <c r="D98" s="26" t="str">
        <f t="shared" ref="D98:D101" si="20" xml:space="preserve"> IF( ISBLANK( $D$32 ), "All", $D$32 )</f>
        <v>Minority</v>
      </c>
      <c r="E98" s="26" t="str">
        <f t="shared" ref="E98:E101" si="21" xml:space="preserve"> IF( ISBLANK( $D$33 ), "", $D$33 )</f>
        <v>CONUS</v>
      </c>
      <c r="F98" s="26">
        <f t="array" ref="F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1.3683423263052663</v>
      </c>
      <c r="G98" s="26">
        <f t="array" ref="G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1.9691377148629114</v>
      </c>
      <c r="H98" s="26">
        <f t="array" ref="H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2.4624692119175386</v>
      </c>
      <c r="I98" s="26">
        <f t="array" ref="I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2.9653442667395637</v>
      </c>
      <c r="J98" s="26">
        <f t="array" ref="J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3.1448949068542524</v>
      </c>
      <c r="K98" s="26">
        <f t="array" ref="K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3.6042321919963216</v>
      </c>
      <c r="L98" s="26">
        <f t="array" ref="L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4.1892001649634976</v>
      </c>
      <c r="M98" s="26">
        <f t="array" ref="M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4.6856944973124222</v>
      </c>
      <c r="N98" s="26">
        <f t="array" ref="N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5.4668700822823224</v>
      </c>
      <c r="O98" s="26">
        <f t="array" ref="O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6.0748830532008622</v>
      </c>
      <c r="P98" s="26">
        <f t="array" ref="P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6.9312301360024327</v>
      </c>
      <c r="Q98" s="26">
        <f t="array" ref="Q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7.5122292014582559</v>
      </c>
      <c r="R98" s="26">
        <f t="array" ref="R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8.3442174832318994</v>
      </c>
      <c r="S98" s="26">
        <f t="array" ref="S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8.8719896973351187</v>
      </c>
      <c r="T98" s="26">
        <f t="array" ref="T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9.5699148059800159</v>
      </c>
      <c r="U98" s="26">
        <f t="array" ref="U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10.262307880719932</v>
      </c>
      <c r="V98" s="26">
        <f t="array" ref="V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10.871687805326244</v>
      </c>
    </row>
    <row r="99" spans="2:22" x14ac:dyDescent="0.35">
      <c r="B99" s="26">
        <f t="array" ref="B99">ROW(Table21[[#This Row],[Row]]) - ROW(Table21[#Headers])</f>
        <v>2</v>
      </c>
      <c r="C99" s="26" t="str">
        <f t="array" ref="C99" xml:space="preserve"> INDEX( list_scenarios, Table21[[#This Row],[Row]] )</f>
        <v/>
      </c>
      <c r="D99" s="26" t="str">
        <f t="shared" si="20"/>
        <v>Minority</v>
      </c>
      <c r="E99" s="26" t="str">
        <f t="shared" si="21"/>
        <v>CONUS</v>
      </c>
      <c r="F99" s="26" t="str">
        <f t="array" ref="F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9" s="26" t="str">
        <f t="array" ref="G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9" s="26" t="str">
        <f t="array" ref="H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9" s="26" t="str">
        <f t="array" ref="I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9" s="26" t="str">
        <f t="array" ref="J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9" s="26" t="str">
        <f t="array" ref="K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9" s="26" t="str">
        <f t="array" ref="L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9" s="26" t="str">
        <f t="array" ref="M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9" s="26" t="str">
        <f t="array" ref="N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9" s="26" t="str">
        <f t="array" ref="O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9" s="26" t="str">
        <f t="array" ref="P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9" s="26" t="str">
        <f t="array" ref="Q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9" s="26" t="str">
        <f t="array" ref="R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9" s="26" t="str">
        <f t="array" ref="S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9" s="26" t="str">
        <f t="array" ref="T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9" s="26" t="str">
        <f t="array" ref="U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9" s="26" t="str">
        <f t="array" ref="V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0" spans="2:22" x14ac:dyDescent="0.35">
      <c r="B100" s="26">
        <f t="array" ref="B100">ROW(Table21[[#This Row],[Row]]) - ROW(Table21[#Headers])</f>
        <v>3</v>
      </c>
      <c r="C100" s="26" t="str">
        <f t="array" ref="C100" xml:space="preserve"> INDEX( list_scenarios, Table21[[#This Row],[Row]] )</f>
        <v/>
      </c>
      <c r="D100" s="26" t="str">
        <f t="shared" si="20"/>
        <v>Minority</v>
      </c>
      <c r="E100" s="26" t="str">
        <f t="shared" si="21"/>
        <v>CONUS</v>
      </c>
      <c r="F100" s="26" t="str">
        <f t="array" ref="F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0" s="26" t="str">
        <f t="array" ref="G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0" s="26" t="str">
        <f t="array" ref="H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0" s="26" t="str">
        <f t="array" ref="I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0" s="26" t="str">
        <f t="array" ref="J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0" s="26" t="str">
        <f t="array" ref="K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0" s="26" t="str">
        <f t="array" ref="L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0" s="26" t="str">
        <f t="array" ref="M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0" s="26" t="str">
        <f t="array" ref="N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0" s="26" t="str">
        <f t="array" ref="O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0" s="26" t="str">
        <f t="array" ref="P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0" s="26" t="str">
        <f t="array" ref="Q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0" s="26" t="str">
        <f t="array" ref="R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0" s="26" t="str">
        <f t="array" ref="S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0" s="26" t="str">
        <f t="array" ref="T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0" s="26" t="str">
        <f t="array" ref="U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0" s="26" t="str">
        <f t="array" ref="V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1" spans="2:22" x14ac:dyDescent="0.35">
      <c r="B101" s="26">
        <f t="array" ref="B101">ROW(Table21[[#This Row],[Row]]) - ROW(Table21[#Headers])</f>
        <v>4</v>
      </c>
      <c r="C101" s="26" t="str">
        <f t="array" ref="C101" xml:space="preserve"> INDEX( list_scenarios, Table21[[#This Row],[Row]] )</f>
        <v/>
      </c>
      <c r="D101" s="26" t="str">
        <f t="shared" si="20"/>
        <v>Minority</v>
      </c>
      <c r="E101" s="26" t="str">
        <f t="shared" si="21"/>
        <v>CONUS</v>
      </c>
      <c r="F101" s="26" t="str">
        <f t="array" ref="F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1" s="26" t="str">
        <f t="array" ref="G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1" s="26" t="str">
        <f t="array" ref="H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1" s="26" t="str">
        <f t="array" ref="I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1" s="26" t="str">
        <f t="array" ref="J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1" s="26" t="str">
        <f t="array" ref="K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1" s="26" t="str">
        <f t="array" ref="L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1" s="26" t="str">
        <f t="array" ref="M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1" s="26" t="str">
        <f t="array" ref="N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1" s="26" t="str">
        <f t="array" ref="O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1" s="26" t="str">
        <f t="array" ref="P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1" s="26" t="str">
        <f t="array" ref="Q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1" s="26" t="str">
        <f t="array" ref="R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1" s="26" t="str">
        <f t="array" ref="S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1" s="26" t="str">
        <f t="array" ref="T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1" s="26" t="str">
        <f t="array" ref="U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1" s="26" t="str">
        <f t="array" ref="V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5" spans="2:22" x14ac:dyDescent="0.35">
      <c r="B105" s="25" t="s">
        <v>41</v>
      </c>
      <c r="C105" s="25" t="s">
        <v>74</v>
      </c>
      <c r="D105" s="25" t="s">
        <v>32</v>
      </c>
      <c r="E105" s="25" t="s">
        <v>35</v>
      </c>
      <c r="F105" s="25" t="s">
        <v>38</v>
      </c>
      <c r="G105" s="25" t="s">
        <v>75</v>
      </c>
      <c r="H105" s="9" t="s">
        <v>76</v>
      </c>
      <c r="I105" s="6" t="s">
        <v>244</v>
      </c>
    </row>
    <row r="106" spans="2:22" ht="25.5" customHeight="1" x14ac:dyDescent="0.35">
      <c r="B106" s="26">
        <f t="array" ref="B106">ROW(Table6[[#This Row],[Row]]) - ROW(Table6[#Headers])</f>
        <v>1</v>
      </c>
      <c r="C106" s="27" t="str">
        <f t="shared" ref="C106:C113" si="22">IF( ISBLANK( $D$59 ), "", $D$59 )</f>
        <v>baseline</v>
      </c>
      <c r="D106" s="26" t="s">
        <v>59</v>
      </c>
      <c r="E106" s="26" t="str">
        <f t="shared" ref="E106:E113" si="23" xml:space="preserve"> IF( ISBLANK( $D$60 ), "", $D$60 )</f>
        <v>CONUS</v>
      </c>
      <c r="F106" s="26">
        <f t="shared" ref="F106:F113" si="24" xml:space="preserve"> IF( ISBLANK( $D$61 ), "", $D$61 )</f>
        <v>2090</v>
      </c>
      <c r="G106" s="26">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63.096320411043209</v>
      </c>
      <c r="H106" s="9">
        <f xml:space="preserve"> IF( OR( Table6[[#This Row],[Scenario]] = "", Table6[[#This Row],[Region]] = "", Table6[[#This Row],[Year]] = "" ), "",IF(Table6[[#This Row],[Value]]&gt;=0,-0.1,0.1) )</f>
        <v>-0.1</v>
      </c>
      <c r="I106" s="8" t="s">
        <v>248</v>
      </c>
    </row>
    <row r="107" spans="2:22" ht="25.5" customHeight="1" x14ac:dyDescent="0.35">
      <c r="B107" s="26">
        <f t="array" ref="B107">ROW(Table6[[#This Row],[Row]]) - ROW(Table6[#Headers])</f>
        <v>2</v>
      </c>
      <c r="C107" s="27" t="str">
        <f t="shared" si="22"/>
        <v>baseline</v>
      </c>
      <c r="D107" s="26" t="s">
        <v>60</v>
      </c>
      <c r="E107" s="26" t="str">
        <f t="shared" si="23"/>
        <v>CONUS</v>
      </c>
      <c r="F107" s="26">
        <f t="shared" si="24"/>
        <v>2090</v>
      </c>
      <c r="G107" s="26">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61.744505682566292</v>
      </c>
      <c r="H107" s="9">
        <f xml:space="preserve"> IF( OR( Table6[[#This Row],[Scenario]] = "", Table6[[#This Row],[Region]] = "", Table6[[#This Row],[Year]] = "" ), "",IF(Table6[[#This Row],[Value]]&gt;=0,-0.1,0.1) )</f>
        <v>-0.1</v>
      </c>
      <c r="I107" s="8" t="s">
        <v>249</v>
      </c>
    </row>
    <row r="108" spans="2:22" x14ac:dyDescent="0.35">
      <c r="B108" s="26">
        <f t="array" ref="B108">ROW(Table6[[#This Row],[Row]]) - ROW(Table6[#Headers])</f>
        <v>3</v>
      </c>
      <c r="C108" s="27" t="str">
        <f t="shared" si="22"/>
        <v>baseline</v>
      </c>
      <c r="D108" s="26" t="s">
        <v>61</v>
      </c>
      <c r="E108" s="26" t="str">
        <f t="shared" si="23"/>
        <v>CONUS</v>
      </c>
      <c r="F108" s="26">
        <f t="shared" si="24"/>
        <v>2090</v>
      </c>
      <c r="G108" s="26">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62.028389099398382</v>
      </c>
      <c r="H108" s="9">
        <f xml:space="preserve"> IF( OR( Table6[[#This Row],[Scenario]] = "", Table6[[#This Row],[Region]] = "", Table6[[#This Row],[Year]] = "" ), "",IF(Table6[[#This Row],[Value]]&gt;=0,-0.1,0.1) )</f>
        <v>-0.1</v>
      </c>
      <c r="I108" s="9" t="s">
        <v>61</v>
      </c>
    </row>
    <row r="109" spans="2:22" x14ac:dyDescent="0.35">
      <c r="B109" s="26">
        <f t="array" ref="B109">ROW(Table6[[#This Row],[Row]]) - ROW(Table6[#Headers])</f>
        <v>4</v>
      </c>
      <c r="C109" s="27" t="str">
        <f t="shared" si="22"/>
        <v>baseline</v>
      </c>
      <c r="D109" s="26" t="s">
        <v>62</v>
      </c>
      <c r="E109" s="26" t="str">
        <f t="shared" si="23"/>
        <v>CONUS</v>
      </c>
      <c r="F109" s="26">
        <f t="shared" si="24"/>
        <v>2090</v>
      </c>
      <c r="G109" s="26">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64.317306646323331</v>
      </c>
      <c r="H109" s="9">
        <f xml:space="preserve"> IF( OR( Table6[[#This Row],[Scenario]] = "", Table6[[#This Row],[Region]] = "", Table6[[#This Row],[Year]] = "" ), "",IF(Table6[[#This Row],[Value]]&gt;=0,-0.1,0.1) )</f>
        <v>-0.1</v>
      </c>
      <c r="I109" s="9" t="s">
        <v>62</v>
      </c>
    </row>
    <row r="110" spans="2:22" ht="25.5" customHeight="1" x14ac:dyDescent="0.35">
      <c r="B110" s="26">
        <f t="array" ref="B110">ROW(Table6[[#This Row],[Row]]) - ROW(Table6[#Headers])</f>
        <v>5</v>
      </c>
      <c r="C110" s="27" t="str">
        <f t="shared" si="22"/>
        <v>baseline</v>
      </c>
      <c r="D110" s="26" t="s">
        <v>63</v>
      </c>
      <c r="E110" s="26" t="str">
        <f t="shared" si="23"/>
        <v>CONUS</v>
      </c>
      <c r="F110" s="26">
        <f t="shared" si="24"/>
        <v>2090</v>
      </c>
      <c r="G110" s="26">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65.063697304275578</v>
      </c>
      <c r="H110" s="9">
        <f xml:space="preserve"> IF( OR( Table6[[#This Row],[Scenario]] = "", Table6[[#This Row],[Region]] = "", Table6[[#This Row],[Year]] = "" ), "",IF(Table6[[#This Row],[Value]]&gt;=0,-0.1,0.1) )</f>
        <v>-0.1</v>
      </c>
      <c r="I110" s="8" t="s">
        <v>245</v>
      </c>
    </row>
    <row r="111" spans="2:22" ht="25.5" customHeight="1" x14ac:dyDescent="0.35">
      <c r="B111" s="26">
        <f t="array" ref="B111">ROW(Table6[[#This Row],[Row]]) - ROW(Table6[#Headers])</f>
        <v>6</v>
      </c>
      <c r="C111" s="27" t="str">
        <f t="shared" si="22"/>
        <v>baseline</v>
      </c>
      <c r="D111" s="26" t="s">
        <v>64</v>
      </c>
      <c r="E111" s="26" t="str">
        <f t="shared" si="23"/>
        <v>CONUS</v>
      </c>
      <c r="F111" s="26">
        <f t="shared" si="24"/>
        <v>2090</v>
      </c>
      <c r="G111" s="26">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62.625886709014814</v>
      </c>
      <c r="H111" s="9">
        <f xml:space="preserve"> IF( OR( Table6[[#This Row],[Scenario]] = "", Table6[[#This Row],[Region]] = "", Table6[[#This Row],[Year]] = "" ), "",IF(Table6[[#This Row],[Value]]&gt;=0,-0.1,0.1) )</f>
        <v>-0.1</v>
      </c>
      <c r="I111" s="8" t="s">
        <v>247</v>
      </c>
    </row>
    <row r="112" spans="2:22" x14ac:dyDescent="0.35">
      <c r="B112" s="26">
        <f t="array" ref="B112">ROW(Table6[[#This Row],[Row]]) - ROW(Table6[#Headers])</f>
        <v>7</v>
      </c>
      <c r="C112" s="27" t="str">
        <f>IF( ISBLANK( $D$59 ), "", $D$59 )</f>
        <v>baseline</v>
      </c>
      <c r="D112" s="26" t="s">
        <v>65</v>
      </c>
      <c r="E112" s="26" t="str">
        <f t="shared" si="23"/>
        <v>CONUS</v>
      </c>
      <c r="F112" s="26">
        <f t="shared" si="24"/>
        <v>2090</v>
      </c>
      <c r="G112" s="26">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55.21705410163711</v>
      </c>
      <c r="H112" s="9">
        <f xml:space="preserve"> IF( OR( Table6[[#This Row],[Scenario]] = "", Table6[[#This Row],[Region]] = "", Table6[[#This Row],[Year]] = "" ), "",IF(Table6[[#This Row],[Value]]&gt;=0,-0.1,0.1) )</f>
        <v>-0.1</v>
      </c>
      <c r="I112" s="9" t="s">
        <v>65</v>
      </c>
    </row>
    <row r="113" spans="2:10" ht="25.5" customHeight="1" x14ac:dyDescent="0.35">
      <c r="B113" s="26">
        <f t="array" ref="B113">ROW(Table6[[#This Row],[Row]]) - ROW(Table6[#Headers])</f>
        <v>8</v>
      </c>
      <c r="C113" s="27" t="str">
        <f t="shared" si="22"/>
        <v>baseline</v>
      </c>
      <c r="D113" s="26" t="s">
        <v>66</v>
      </c>
      <c r="E113" s="26" t="str">
        <f t="shared" si="23"/>
        <v>CONUS</v>
      </c>
      <c r="F113" s="26">
        <f t="shared" si="24"/>
        <v>2090</v>
      </c>
      <c r="G113" s="26">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63.913622912030348</v>
      </c>
      <c r="H113" s="9">
        <f xml:space="preserve"> IF( OR( Table6[[#This Row],[Scenario]] = "", Table6[[#This Row],[Region]] = "", Table6[[#This Row],[Year]] = "" ), "",IF(Table6[[#This Row],[Value]]&gt;=0,-0.1,0.1) )</f>
        <v>-0.1</v>
      </c>
      <c r="I113" s="8" t="s">
        <v>246</v>
      </c>
    </row>
    <row r="117" spans="2:10" x14ac:dyDescent="0.35">
      <c r="B117" s="25" t="s">
        <v>41</v>
      </c>
      <c r="C117" s="25" t="s">
        <v>81</v>
      </c>
      <c r="D117" s="25" t="s">
        <v>37</v>
      </c>
      <c r="E117" s="25" t="s">
        <v>32</v>
      </c>
      <c r="F117" s="25" t="s">
        <v>35</v>
      </c>
      <c r="G117" s="25" t="s">
        <v>38</v>
      </c>
      <c r="H117" s="25" t="s">
        <v>75</v>
      </c>
      <c r="I117" s="9" t="s">
        <v>76</v>
      </c>
      <c r="J117" s="6" t="s">
        <v>244</v>
      </c>
    </row>
    <row r="118" spans="2:10" ht="25.5" customHeight="1" x14ac:dyDescent="0.35">
      <c r="B118" s="26">
        <f t="array" ref="B118">ROW(Table62627[[#This Row],[Row]]) - ROW(Table62627[#Headers])</f>
        <v>1</v>
      </c>
      <c r="C118" s="27" t="str">
        <f t="shared" ref="C118:C125" si="25">IF( ISBLANK( $H$59 ), "", $H$59 )</f>
        <v/>
      </c>
      <c r="D118" s="27" t="str">
        <f t="shared" ref="D118:D125" si="26">IF( ISBLANK( $H$60 ), "", $H$60 )</f>
        <v/>
      </c>
      <c r="E118" s="26" t="s">
        <v>59</v>
      </c>
      <c r="F118" s="26" t="str">
        <f t="shared" ref="F118:F125" si="27" xml:space="preserve"> IF( ISBLANK( $H$61 ), "", $H$61 )</f>
        <v>CONUS</v>
      </c>
      <c r="G118" s="26" t="str">
        <f t="shared" ref="G118:G125" si="28" xml:space="preserve"> IF( ISBLANK( $H$62 ), "", $H$62 )</f>
        <v>2050</v>
      </c>
      <c r="H118" s="26" t="str">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8" s="9" t="str">
        <f xml:space="preserve"> IF( OR(Table62627[[#This Row],[Reference Emissions Scenario]]="", Table62627[[#This Row],[Scenario to Compare]] = "", Table62627[[#This Row],[Region]] = "", Table62627[[#This Row],[Year]] = "" ), "",IF(Table62627[[#This Row],[Value]]&gt;=0,-0.1,0.1) )</f>
        <v/>
      </c>
      <c r="J118" s="8" t="s">
        <v>248</v>
      </c>
    </row>
    <row r="119" spans="2:10" ht="25.5" customHeight="1" x14ac:dyDescent="0.35">
      <c r="B119" s="26">
        <f t="array" ref="B119">ROW(Table62627[[#This Row],[Row]]) - ROW(Table62627[#Headers])</f>
        <v>2</v>
      </c>
      <c r="C119" s="27" t="str">
        <f t="shared" si="25"/>
        <v/>
      </c>
      <c r="D119" s="27" t="str">
        <f t="shared" si="26"/>
        <v/>
      </c>
      <c r="E119" s="26" t="s">
        <v>60</v>
      </c>
      <c r="F119" s="26" t="str">
        <f t="shared" si="27"/>
        <v>CONUS</v>
      </c>
      <c r="G119" s="26" t="str">
        <f t="shared" si="28"/>
        <v>2050</v>
      </c>
      <c r="H119" s="26" t="str">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9" s="9" t="str">
        <f xml:space="preserve"> IF( OR(Table62627[[#This Row],[Reference Emissions Scenario]]="", Table62627[[#This Row],[Scenario to Compare]] = "", Table62627[[#This Row],[Region]] = "", Table62627[[#This Row],[Year]] = "" ), "",IF(Table62627[[#This Row],[Value]]&gt;=0,-0.1,0.1) )</f>
        <v/>
      </c>
      <c r="J119" s="8" t="s">
        <v>249</v>
      </c>
    </row>
    <row r="120" spans="2:10" x14ac:dyDescent="0.35">
      <c r="B120" s="26">
        <f t="array" ref="B120">ROW(Table62627[[#This Row],[Row]]) - ROW(Table62627[#Headers])</f>
        <v>3</v>
      </c>
      <c r="C120" s="27" t="str">
        <f t="shared" si="25"/>
        <v/>
      </c>
      <c r="D120" s="27" t="str">
        <f t="shared" si="26"/>
        <v/>
      </c>
      <c r="E120" s="26" t="s">
        <v>61</v>
      </c>
      <c r="F120" s="26" t="str">
        <f t="shared" si="27"/>
        <v>CONUS</v>
      </c>
      <c r="G120" s="26" t="str">
        <f t="shared" si="28"/>
        <v>2050</v>
      </c>
      <c r="H120" s="26" t="str">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0" s="9" t="str">
        <f xml:space="preserve"> IF( OR(Table62627[[#This Row],[Reference Emissions Scenario]]="", Table62627[[#This Row],[Scenario to Compare]] = "", Table62627[[#This Row],[Region]] = "", Table62627[[#This Row],[Year]] = "" ), "",IF(Table62627[[#This Row],[Value]]&gt;=0,-0.1,0.1) )</f>
        <v/>
      </c>
      <c r="J120" s="9" t="s">
        <v>61</v>
      </c>
    </row>
    <row r="121" spans="2:10" x14ac:dyDescent="0.35">
      <c r="B121" s="26">
        <f t="array" ref="B121">ROW(Table62627[[#This Row],[Row]]) - ROW(Table62627[#Headers])</f>
        <v>4</v>
      </c>
      <c r="C121" s="27" t="str">
        <f t="shared" si="25"/>
        <v/>
      </c>
      <c r="D121" s="27" t="str">
        <f t="shared" si="26"/>
        <v/>
      </c>
      <c r="E121" s="26" t="s">
        <v>62</v>
      </c>
      <c r="F121" s="26" t="str">
        <f t="shared" si="27"/>
        <v>CONUS</v>
      </c>
      <c r="G121" s="26" t="str">
        <f t="shared" si="28"/>
        <v>2050</v>
      </c>
      <c r="H121" s="26" t="str">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1" s="9" t="str">
        <f xml:space="preserve"> IF( OR(Table62627[[#This Row],[Reference Emissions Scenario]]="", Table62627[[#This Row],[Scenario to Compare]] = "", Table62627[[#This Row],[Region]] = "", Table62627[[#This Row],[Year]] = "" ), "",IF(Table62627[[#This Row],[Value]]&gt;=0,-0.1,0.1) )</f>
        <v/>
      </c>
      <c r="J121" s="9" t="s">
        <v>62</v>
      </c>
    </row>
    <row r="122" spans="2:10" ht="25.5" customHeight="1" x14ac:dyDescent="0.35">
      <c r="B122" s="26">
        <f t="array" ref="B122">ROW(Table62627[[#This Row],[Row]]) - ROW(Table62627[#Headers])</f>
        <v>5</v>
      </c>
      <c r="C122" s="27" t="str">
        <f t="shared" si="25"/>
        <v/>
      </c>
      <c r="D122" s="27" t="str">
        <f t="shared" si="26"/>
        <v/>
      </c>
      <c r="E122" s="26" t="s">
        <v>63</v>
      </c>
      <c r="F122" s="26" t="str">
        <f t="shared" si="27"/>
        <v>CONUS</v>
      </c>
      <c r="G122" s="26" t="str">
        <f t="shared" si="28"/>
        <v>2050</v>
      </c>
      <c r="H122" s="26" t="str">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2" s="9" t="str">
        <f xml:space="preserve"> IF( OR(Table62627[[#This Row],[Reference Emissions Scenario]]="", Table62627[[#This Row],[Scenario to Compare]] = "", Table62627[[#This Row],[Region]] = "", Table62627[[#This Row],[Year]] = "" ), "",IF(Table62627[[#This Row],[Value]]&gt;=0,-0.1,0.1) )</f>
        <v/>
      </c>
      <c r="J122" s="8" t="s">
        <v>245</v>
      </c>
    </row>
    <row r="123" spans="2:10" ht="25.5" customHeight="1" x14ac:dyDescent="0.35">
      <c r="B123" s="26">
        <f t="array" ref="B123">ROW(Table62627[[#This Row],[Row]]) - ROW(Table62627[#Headers])</f>
        <v>6</v>
      </c>
      <c r="C123" s="27" t="str">
        <f t="shared" si="25"/>
        <v/>
      </c>
      <c r="D123" s="27" t="str">
        <f t="shared" si="26"/>
        <v/>
      </c>
      <c r="E123" s="26" t="s">
        <v>64</v>
      </c>
      <c r="F123" s="26" t="str">
        <f t="shared" si="27"/>
        <v>CONUS</v>
      </c>
      <c r="G123" s="26" t="str">
        <f t="shared" si="28"/>
        <v>2050</v>
      </c>
      <c r="H123" s="26" t="str">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3" s="9" t="str">
        <f xml:space="preserve"> IF( OR(Table62627[[#This Row],[Reference Emissions Scenario]]="", Table62627[[#This Row],[Scenario to Compare]] = "", Table62627[[#This Row],[Region]] = "", Table62627[[#This Row],[Year]] = "" ), "",IF(Table62627[[#This Row],[Value]]&gt;=0,-0.1,0.1) )</f>
        <v/>
      </c>
      <c r="J123" s="8" t="s">
        <v>247</v>
      </c>
    </row>
    <row r="124" spans="2:10" x14ac:dyDescent="0.35">
      <c r="B124" s="26">
        <f t="array" ref="B124">ROW(Table62627[[#This Row],[Row]]) - ROW(Table62627[#Headers])</f>
        <v>7</v>
      </c>
      <c r="C124" s="27" t="str">
        <f t="shared" si="25"/>
        <v/>
      </c>
      <c r="D124" s="27" t="str">
        <f t="shared" si="26"/>
        <v/>
      </c>
      <c r="E124" s="26" t="s">
        <v>65</v>
      </c>
      <c r="F124" s="26" t="str">
        <f t="shared" si="27"/>
        <v>CONUS</v>
      </c>
      <c r="G124" s="26" t="str">
        <f t="shared" si="28"/>
        <v>2050</v>
      </c>
      <c r="H124" s="26" t="str">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4" s="9" t="str">
        <f xml:space="preserve"> IF( OR(Table62627[[#This Row],[Reference Emissions Scenario]]="", Table62627[[#This Row],[Scenario to Compare]] = "", Table62627[[#This Row],[Region]] = "", Table62627[[#This Row],[Year]] = "" ), "",IF(Table62627[[#This Row],[Value]]&gt;=0,-0.1,0.1) )</f>
        <v/>
      </c>
      <c r="J124" s="9" t="s">
        <v>65</v>
      </c>
    </row>
    <row r="125" spans="2:10" ht="25.5" customHeight="1" x14ac:dyDescent="0.35">
      <c r="B125" s="26">
        <f t="array" ref="B125">ROW(Table62627[[#This Row],[Row]]) - ROW(Table62627[#Headers])</f>
        <v>8</v>
      </c>
      <c r="C125" s="27" t="str">
        <f t="shared" si="25"/>
        <v/>
      </c>
      <c r="D125" s="27" t="str">
        <f t="shared" si="26"/>
        <v/>
      </c>
      <c r="E125" s="26" t="s">
        <v>66</v>
      </c>
      <c r="F125" s="26" t="str">
        <f t="shared" si="27"/>
        <v>CONUS</v>
      </c>
      <c r="G125" s="26" t="str">
        <f t="shared" si="28"/>
        <v>2050</v>
      </c>
      <c r="H125" s="26" t="str">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5" s="9" t="str">
        <f xml:space="preserve"> IF( OR(Table62627[[#This Row],[Reference Emissions Scenario]]="", Table62627[[#This Row],[Scenario to Compare]] = "", Table62627[[#This Row],[Region]] = "", Table62627[[#This Row],[Year]] = "" ), "",IF(Table62627[[#This Row],[Value]]&gt;=0,-0.1,0.1) )</f>
        <v/>
      </c>
      <c r="J125" s="8" t="s">
        <v>246</v>
      </c>
    </row>
  </sheetData>
  <dataValidations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drawing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Q9078"/>
  <sheetViews>
    <sheetView workbookViewId="0"/>
  </sheetViews>
  <sheetFormatPr defaultColWidth="10.90625" defaultRowHeight="14.5" x14ac:dyDescent="0.35"/>
  <cols>
    <col min="1" max="9" width="19" customWidth="1"/>
    <col min="10" max="13" width="25.7265625" customWidth="1"/>
    <col min="14" max="17" width="19" customWidth="1"/>
  </cols>
  <sheetData>
    <row r="1" spans="1:17" x14ac:dyDescent="0.35">
      <c r="A1" s="28" t="s">
        <v>82</v>
      </c>
      <c r="B1" s="28" t="s">
        <v>83</v>
      </c>
      <c r="C1" s="28" t="s">
        <v>84</v>
      </c>
      <c r="D1" s="28" t="s">
        <v>85</v>
      </c>
      <c r="E1" s="28" t="s">
        <v>86</v>
      </c>
      <c r="F1" s="28" t="s">
        <v>87</v>
      </c>
      <c r="G1" s="28" t="s">
        <v>88</v>
      </c>
      <c r="H1" s="28" t="s">
        <v>89</v>
      </c>
      <c r="I1" s="28" t="s">
        <v>90</v>
      </c>
      <c r="J1" s="28" t="s">
        <v>92</v>
      </c>
      <c r="K1" s="28" t="s">
        <v>91</v>
      </c>
      <c r="L1" s="28" t="s">
        <v>94</v>
      </c>
      <c r="M1" s="28" t="s">
        <v>93</v>
      </c>
      <c r="N1" s="28" t="s">
        <v>96</v>
      </c>
      <c r="O1" s="28" t="s">
        <v>95</v>
      </c>
      <c r="P1" s="28" t="s">
        <v>97</v>
      </c>
      <c r="Q1" s="28" t="s">
        <v>98</v>
      </c>
    </row>
    <row r="2" spans="1:17" x14ac:dyDescent="0.35">
      <c r="A2" t="s">
        <v>254</v>
      </c>
      <c r="B2" t="s">
        <v>255</v>
      </c>
      <c r="C2" t="s">
        <v>256</v>
      </c>
      <c r="D2">
        <v>0.42862795654826502</v>
      </c>
      <c r="E2">
        <v>2010</v>
      </c>
      <c r="F2">
        <v>16572394.4776602</v>
      </c>
      <c r="G2">
        <v>72682.350849008406</v>
      </c>
      <c r="H2">
        <v>12917313.290650301</v>
      </c>
      <c r="I2">
        <v>42586.7336760826</v>
      </c>
      <c r="J2">
        <v>2420522.2407191698</v>
      </c>
      <c r="K2">
        <v>8284.8508491196208</v>
      </c>
      <c r="L2">
        <v>5218127.28143874</v>
      </c>
      <c r="M2">
        <v>15550.8198575186</v>
      </c>
      <c r="N2">
        <v>0.77944761139151997</v>
      </c>
      <c r="O2">
        <v>0.585929502535671</v>
      </c>
      <c r="P2" t="s">
        <v>257</v>
      </c>
      <c r="Q2" t="s">
        <v>252</v>
      </c>
    </row>
    <row r="3" spans="1:17" x14ac:dyDescent="0.35">
      <c r="A3" t="s">
        <v>254</v>
      </c>
      <c r="B3" t="s">
        <v>255</v>
      </c>
      <c r="C3" t="s">
        <v>256</v>
      </c>
      <c r="D3">
        <v>0.61285996481710903</v>
      </c>
      <c r="E3">
        <v>2015</v>
      </c>
      <c r="F3">
        <v>17043144.385193098</v>
      </c>
      <c r="G3">
        <v>74245.334716950601</v>
      </c>
      <c r="H3">
        <v>18987952.6566968</v>
      </c>
      <c r="I3">
        <v>62641.130877477801</v>
      </c>
      <c r="J3">
        <v>2478477.7036373098</v>
      </c>
      <c r="K3">
        <v>8532.6533974086506</v>
      </c>
      <c r="L3">
        <v>5359559.9608527804</v>
      </c>
      <c r="M3">
        <v>16048.932143969299</v>
      </c>
      <c r="N3">
        <v>1.11411088397475</v>
      </c>
      <c r="O3">
        <v>0.84370460603737496</v>
      </c>
      <c r="P3" t="s">
        <v>257</v>
      </c>
      <c r="Q3" t="s">
        <v>252</v>
      </c>
    </row>
    <row r="4" spans="1:17" x14ac:dyDescent="0.35">
      <c r="A4" t="s">
        <v>254</v>
      </c>
      <c r="B4" t="s">
        <v>255</v>
      </c>
      <c r="C4" t="s">
        <v>256</v>
      </c>
      <c r="D4">
        <v>0.76234411994100504</v>
      </c>
      <c r="E4">
        <v>2020</v>
      </c>
      <c r="F4">
        <v>17437520.5118929</v>
      </c>
      <c r="G4">
        <v>75634.110352538293</v>
      </c>
      <c r="H4">
        <v>24142238.343098301</v>
      </c>
      <c r="I4">
        <v>79886.721406391298</v>
      </c>
      <c r="J4">
        <v>2523639.5104403999</v>
      </c>
      <c r="K4">
        <v>8734.0869892612991</v>
      </c>
      <c r="L4">
        <v>5468831.1055614799</v>
      </c>
      <c r="M4">
        <v>16525.0268956088</v>
      </c>
      <c r="N4">
        <v>1.38449949501895</v>
      </c>
      <c r="O4">
        <v>1.05622610002327</v>
      </c>
      <c r="P4" t="s">
        <v>257</v>
      </c>
      <c r="Q4" t="s">
        <v>252</v>
      </c>
    </row>
    <row r="5" spans="1:17" x14ac:dyDescent="0.35">
      <c r="A5" t="s">
        <v>254</v>
      </c>
      <c r="B5" t="s">
        <v>255</v>
      </c>
      <c r="C5" t="s">
        <v>256</v>
      </c>
      <c r="D5">
        <v>0.91377128405771901</v>
      </c>
      <c r="E5">
        <v>2025</v>
      </c>
      <c r="F5">
        <v>17974246.711464901</v>
      </c>
      <c r="G5">
        <v>77669.515682751298</v>
      </c>
      <c r="H5">
        <v>29794006.9480923</v>
      </c>
      <c r="I5">
        <v>98876.468512871099</v>
      </c>
      <c r="J5">
        <v>2588688.9820221402</v>
      </c>
      <c r="K5">
        <v>9002.8783025124703</v>
      </c>
      <c r="L5">
        <v>5619286.0165654896</v>
      </c>
      <c r="M5">
        <v>17122.523349469298</v>
      </c>
      <c r="N5">
        <v>1.6575941916435399</v>
      </c>
      <c r="O5">
        <v>1.27304087895619</v>
      </c>
      <c r="P5" t="s">
        <v>257</v>
      </c>
      <c r="Q5" t="s">
        <v>252</v>
      </c>
    </row>
    <row r="6" spans="1:17" x14ac:dyDescent="0.35">
      <c r="A6" t="s">
        <v>254</v>
      </c>
      <c r="B6" t="s">
        <v>255</v>
      </c>
      <c r="C6" t="s">
        <v>256</v>
      </c>
      <c r="D6">
        <v>0.96559376426806398</v>
      </c>
      <c r="E6">
        <v>2030</v>
      </c>
      <c r="F6">
        <v>18538947.942057099</v>
      </c>
      <c r="G6">
        <v>79825.752820549504</v>
      </c>
      <c r="H6">
        <v>32428516.173883799</v>
      </c>
      <c r="I6">
        <v>107912.764661163</v>
      </c>
      <c r="J6">
        <v>2656579.1746518998</v>
      </c>
      <c r="K6">
        <v>9280.9844099146103</v>
      </c>
      <c r="L6">
        <v>5774106.3827632396</v>
      </c>
      <c r="M6">
        <v>17731.692534179601</v>
      </c>
      <c r="N6">
        <v>1.7492101642033899</v>
      </c>
      <c r="O6">
        <v>1.3518540176345499</v>
      </c>
      <c r="P6" t="s">
        <v>257</v>
      </c>
      <c r="Q6" t="s">
        <v>252</v>
      </c>
    </row>
    <row r="7" spans="1:17" x14ac:dyDescent="0.35">
      <c r="A7" t="s">
        <v>254</v>
      </c>
      <c r="B7" t="s">
        <v>255</v>
      </c>
      <c r="C7" t="s">
        <v>256</v>
      </c>
      <c r="D7">
        <v>1.08500668135844</v>
      </c>
      <c r="E7">
        <v>2035</v>
      </c>
      <c r="F7">
        <v>18909858.076161802</v>
      </c>
      <c r="G7">
        <v>81136.933780849999</v>
      </c>
      <c r="H7">
        <v>37066100.0145512</v>
      </c>
      <c r="I7">
        <v>125353.818585306</v>
      </c>
      <c r="J7">
        <v>2689384.9890230601</v>
      </c>
      <c r="K7">
        <v>9567.5988861924307</v>
      </c>
      <c r="L7">
        <v>6123722.5213393299</v>
      </c>
      <c r="M7">
        <v>18783.758147292101</v>
      </c>
      <c r="N7">
        <v>1.96014691729906</v>
      </c>
      <c r="O7">
        <v>1.5449661793220499</v>
      </c>
      <c r="P7" t="s">
        <v>257</v>
      </c>
      <c r="Q7" t="s">
        <v>252</v>
      </c>
    </row>
    <row r="8" spans="1:17" x14ac:dyDescent="0.35">
      <c r="A8" t="s">
        <v>254</v>
      </c>
      <c r="B8" t="s">
        <v>255</v>
      </c>
      <c r="C8" t="s">
        <v>256</v>
      </c>
      <c r="D8">
        <v>1.2292198413270401</v>
      </c>
      <c r="E8">
        <v>2040</v>
      </c>
      <c r="F8">
        <v>18906764.658640102</v>
      </c>
      <c r="G8">
        <v>80865.459229652406</v>
      </c>
      <c r="H8">
        <v>41862459.0554277</v>
      </c>
      <c r="I8">
        <v>144560.229061333</v>
      </c>
      <c r="J8">
        <v>2615011.8038910301</v>
      </c>
      <c r="K8">
        <v>9648.0359201112296</v>
      </c>
      <c r="L8">
        <v>6116007.63023079</v>
      </c>
      <c r="M8">
        <v>18885.561133402502</v>
      </c>
      <c r="N8">
        <v>2.2141524375666899</v>
      </c>
      <c r="O8">
        <v>1.78766348993075</v>
      </c>
      <c r="P8" t="s">
        <v>257</v>
      </c>
      <c r="Q8" t="s">
        <v>252</v>
      </c>
    </row>
    <row r="9" spans="1:17" x14ac:dyDescent="0.35">
      <c r="A9" t="s">
        <v>254</v>
      </c>
      <c r="B9" t="s">
        <v>255</v>
      </c>
      <c r="C9" t="s">
        <v>256</v>
      </c>
      <c r="D9">
        <v>1.35085724597845</v>
      </c>
      <c r="E9">
        <v>2045</v>
      </c>
      <c r="F9">
        <v>19001257.2652473</v>
      </c>
      <c r="G9">
        <v>81045.624779201797</v>
      </c>
      <c r="H9">
        <v>46132950.235015698</v>
      </c>
      <c r="I9">
        <v>161638.494748653</v>
      </c>
      <c r="J9">
        <v>2550496.4572865502</v>
      </c>
      <c r="K9">
        <v>9718.9973830406907</v>
      </c>
      <c r="L9">
        <v>6186654.3654566202</v>
      </c>
      <c r="M9">
        <v>19312.542679367802</v>
      </c>
      <c r="N9">
        <v>2.4278893544266298</v>
      </c>
      <c r="O9">
        <v>1.99441358110344</v>
      </c>
      <c r="P9" t="s">
        <v>257</v>
      </c>
      <c r="Q9" t="s">
        <v>252</v>
      </c>
    </row>
    <row r="10" spans="1:17" x14ac:dyDescent="0.35">
      <c r="A10" t="s">
        <v>254</v>
      </c>
      <c r="B10" t="s">
        <v>255</v>
      </c>
      <c r="C10" t="s">
        <v>256</v>
      </c>
      <c r="D10">
        <v>1.53164784556419</v>
      </c>
      <c r="E10">
        <v>2050</v>
      </c>
      <c r="F10">
        <v>19133028.990649</v>
      </c>
      <c r="G10">
        <v>81420.608878722996</v>
      </c>
      <c r="H10">
        <v>53277119.925589703</v>
      </c>
      <c r="I10">
        <v>189392.790778847</v>
      </c>
      <c r="J10">
        <v>2470537.22761996</v>
      </c>
      <c r="K10">
        <v>9627.3178112386704</v>
      </c>
      <c r="L10">
        <v>6158307.4806100996</v>
      </c>
      <c r="M10">
        <v>19428.978283298398</v>
      </c>
      <c r="N10">
        <v>2.7845627554125398</v>
      </c>
      <c r="O10">
        <v>2.3261038376776302</v>
      </c>
      <c r="P10" t="s">
        <v>257</v>
      </c>
      <c r="Q10" t="s">
        <v>252</v>
      </c>
    </row>
    <row r="11" spans="1:17" x14ac:dyDescent="0.35">
      <c r="A11" t="s">
        <v>254</v>
      </c>
      <c r="B11" t="s">
        <v>255</v>
      </c>
      <c r="C11" t="s">
        <v>256</v>
      </c>
      <c r="D11">
        <v>1.64170092024739</v>
      </c>
      <c r="E11">
        <v>2055</v>
      </c>
      <c r="F11">
        <v>19294048.000531498</v>
      </c>
      <c r="G11">
        <v>81947.062253666503</v>
      </c>
      <c r="H11">
        <v>59990933.6391626</v>
      </c>
      <c r="I11">
        <v>213721.43026955501</v>
      </c>
      <c r="J11">
        <v>2352603.4745472101</v>
      </c>
      <c r="K11">
        <v>9346.0470860187997</v>
      </c>
      <c r="L11">
        <v>6222653.7057743296</v>
      </c>
      <c r="M11">
        <v>19699.656603584001</v>
      </c>
      <c r="N11">
        <v>3.1092974184323601</v>
      </c>
      <c r="O11">
        <v>2.6080426118020199</v>
      </c>
      <c r="P11" t="s">
        <v>257</v>
      </c>
      <c r="Q11" t="s">
        <v>252</v>
      </c>
    </row>
    <row r="12" spans="1:17" x14ac:dyDescent="0.35">
      <c r="A12" t="s">
        <v>254</v>
      </c>
      <c r="B12" t="s">
        <v>255</v>
      </c>
      <c r="C12" t="s">
        <v>256</v>
      </c>
      <c r="D12">
        <v>1.79717289473674</v>
      </c>
      <c r="E12">
        <v>2060</v>
      </c>
      <c r="F12">
        <v>19529661.976450499</v>
      </c>
      <c r="G12">
        <v>82809.582874991102</v>
      </c>
      <c r="H12">
        <v>69715394.256847501</v>
      </c>
      <c r="I12">
        <v>248807.296055407</v>
      </c>
      <c r="J12">
        <v>2193699.4958041701</v>
      </c>
      <c r="K12">
        <v>9066.7662415218001</v>
      </c>
      <c r="L12">
        <v>6296808.7065168396</v>
      </c>
      <c r="M12">
        <v>20192.2065873928</v>
      </c>
      <c r="N12">
        <v>3.5697184283533701</v>
      </c>
      <c r="O12">
        <v>3.0045712998096499</v>
      </c>
      <c r="P12" t="s">
        <v>257</v>
      </c>
      <c r="Q12" t="s">
        <v>252</v>
      </c>
    </row>
    <row r="13" spans="1:17" x14ac:dyDescent="0.35">
      <c r="A13" t="s">
        <v>254</v>
      </c>
      <c r="B13" t="s">
        <v>255</v>
      </c>
      <c r="C13" t="s">
        <v>256</v>
      </c>
      <c r="D13">
        <v>1.90209664848524</v>
      </c>
      <c r="E13">
        <v>2065</v>
      </c>
      <c r="F13">
        <v>19695950.163472999</v>
      </c>
      <c r="G13">
        <v>83392.908518670301</v>
      </c>
      <c r="H13">
        <v>76425617.026060194</v>
      </c>
      <c r="I13">
        <v>273125.862398292</v>
      </c>
      <c r="J13">
        <v>2104930.8260992598</v>
      </c>
      <c r="K13">
        <v>8771.0797377485906</v>
      </c>
      <c r="L13">
        <v>6361779.73181496</v>
      </c>
      <c r="M13">
        <v>20397.8972031173</v>
      </c>
      <c r="N13">
        <v>3.8802706338988799</v>
      </c>
      <c r="O13">
        <v>3.2751689232321701</v>
      </c>
      <c r="P13" t="s">
        <v>257</v>
      </c>
      <c r="Q13" t="s">
        <v>252</v>
      </c>
    </row>
    <row r="14" spans="1:17" x14ac:dyDescent="0.35">
      <c r="A14" t="s">
        <v>254</v>
      </c>
      <c r="B14" t="s">
        <v>255</v>
      </c>
      <c r="C14" t="s">
        <v>256</v>
      </c>
      <c r="D14">
        <v>2.0539225003577899</v>
      </c>
      <c r="E14">
        <v>2070</v>
      </c>
      <c r="F14">
        <v>19948575.615345798</v>
      </c>
      <c r="G14">
        <v>84354.821849231506</v>
      </c>
      <c r="H14">
        <v>88048502.698442593</v>
      </c>
      <c r="I14">
        <v>315079.72551072598</v>
      </c>
      <c r="J14">
        <v>2057202.6703043301</v>
      </c>
      <c r="K14">
        <v>8699.0358293659792</v>
      </c>
      <c r="L14">
        <v>6484448.7466395795</v>
      </c>
      <c r="M14">
        <v>20968.185505722398</v>
      </c>
      <c r="N14">
        <v>4.4137739153019897</v>
      </c>
      <c r="O14">
        <v>3.7351714887605598</v>
      </c>
      <c r="P14" t="s">
        <v>257</v>
      </c>
      <c r="Q14" t="s">
        <v>252</v>
      </c>
    </row>
    <row r="15" spans="1:17" x14ac:dyDescent="0.35">
      <c r="A15" t="s">
        <v>254</v>
      </c>
      <c r="B15" t="s">
        <v>255</v>
      </c>
      <c r="C15" t="s">
        <v>256</v>
      </c>
      <c r="D15">
        <v>2.15113208653396</v>
      </c>
      <c r="E15">
        <v>2075</v>
      </c>
      <c r="F15">
        <v>20266042.884343799</v>
      </c>
      <c r="G15">
        <v>85597.384131045503</v>
      </c>
      <c r="H15">
        <v>98310468.151003897</v>
      </c>
      <c r="I15">
        <v>352247.77676466003</v>
      </c>
      <c r="J15">
        <v>2091619.23699744</v>
      </c>
      <c r="K15">
        <v>8792.6074910458501</v>
      </c>
      <c r="L15">
        <v>6507118.4992407998</v>
      </c>
      <c r="M15">
        <v>20991.859191740201</v>
      </c>
      <c r="N15">
        <v>4.8509947754503102</v>
      </c>
      <c r="O15">
        <v>4.1151698774507599</v>
      </c>
      <c r="P15" t="s">
        <v>257</v>
      </c>
      <c r="Q15" t="s">
        <v>252</v>
      </c>
    </row>
    <row r="16" spans="1:17" x14ac:dyDescent="0.35">
      <c r="A16" t="s">
        <v>254</v>
      </c>
      <c r="B16" t="s">
        <v>255</v>
      </c>
      <c r="C16" t="s">
        <v>256</v>
      </c>
      <c r="D16">
        <v>2.2802661727774698</v>
      </c>
      <c r="E16">
        <v>2080</v>
      </c>
      <c r="F16">
        <v>20541958.904913101</v>
      </c>
      <c r="G16">
        <v>86667.697192084306</v>
      </c>
      <c r="H16">
        <v>111585557.53806099</v>
      </c>
      <c r="I16">
        <v>400260.71637086</v>
      </c>
      <c r="J16">
        <v>2191773.8789792</v>
      </c>
      <c r="K16">
        <v>9090.3798205674502</v>
      </c>
      <c r="L16">
        <v>6596438.6009582803</v>
      </c>
      <c r="M16">
        <v>21189.6230613915</v>
      </c>
      <c r="N16">
        <v>5.4320796791864501</v>
      </c>
      <c r="O16">
        <v>4.6183379660330601</v>
      </c>
      <c r="P16" t="s">
        <v>257</v>
      </c>
      <c r="Q16" t="s">
        <v>252</v>
      </c>
    </row>
    <row r="17" spans="1:17" x14ac:dyDescent="0.35">
      <c r="A17" t="s">
        <v>254</v>
      </c>
      <c r="B17" t="s">
        <v>255</v>
      </c>
      <c r="C17" t="s">
        <v>256</v>
      </c>
      <c r="D17">
        <v>2.4085830961071801</v>
      </c>
      <c r="E17">
        <v>2085</v>
      </c>
      <c r="F17">
        <v>20877795.289138399</v>
      </c>
      <c r="G17">
        <v>87995.012236003793</v>
      </c>
      <c r="H17">
        <v>125461670.03569999</v>
      </c>
      <c r="I17">
        <v>450456.75226204097</v>
      </c>
      <c r="J17">
        <v>2219442.4212595802</v>
      </c>
      <c r="K17">
        <v>9207.9388282610798</v>
      </c>
      <c r="L17">
        <v>6678704.21858822</v>
      </c>
      <c r="M17">
        <v>21549.593145642601</v>
      </c>
      <c r="N17">
        <v>6.0093351955113299</v>
      </c>
      <c r="O17">
        <v>5.1191168773738003</v>
      </c>
      <c r="P17" t="s">
        <v>257</v>
      </c>
      <c r="Q17" t="s">
        <v>252</v>
      </c>
    </row>
    <row r="18" spans="1:17" x14ac:dyDescent="0.35">
      <c r="A18" t="s">
        <v>254</v>
      </c>
      <c r="B18" t="s">
        <v>255</v>
      </c>
      <c r="C18" t="s">
        <v>256</v>
      </c>
      <c r="D18">
        <v>2.5200464505927802</v>
      </c>
      <c r="E18">
        <v>2090</v>
      </c>
      <c r="F18">
        <v>21332656.876015998</v>
      </c>
      <c r="G18">
        <v>89894.633491180299</v>
      </c>
      <c r="H18">
        <v>137948019.51944199</v>
      </c>
      <c r="I18">
        <v>495742.66089247999</v>
      </c>
      <c r="J18">
        <v>2275976.2921132799</v>
      </c>
      <c r="K18">
        <v>9444.3868433016505</v>
      </c>
      <c r="L18">
        <v>6824102.8034128202</v>
      </c>
      <c r="M18">
        <v>22013.915736509702</v>
      </c>
      <c r="N18">
        <v>6.4665184613987003</v>
      </c>
      <c r="O18">
        <v>5.5147080714347396</v>
      </c>
      <c r="P18" t="s">
        <v>257</v>
      </c>
      <c r="Q18" t="s">
        <v>252</v>
      </c>
    </row>
    <row r="19" spans="1:17" x14ac:dyDescent="0.35">
      <c r="A19" t="s">
        <v>254</v>
      </c>
      <c r="B19" t="s">
        <v>258</v>
      </c>
      <c r="C19" t="s">
        <v>256</v>
      </c>
      <c r="D19">
        <v>0.42862795654826502</v>
      </c>
      <c r="E19">
        <v>2010</v>
      </c>
      <c r="F19">
        <v>16207497.987282399</v>
      </c>
      <c r="G19">
        <v>437578.84122682002</v>
      </c>
      <c r="H19">
        <v>12687731.192066301</v>
      </c>
      <c r="I19">
        <v>272168.83226000698</v>
      </c>
      <c r="J19">
        <v>2396522.96713258</v>
      </c>
      <c r="K19">
        <v>32284.124435707301</v>
      </c>
      <c r="L19">
        <v>5143238.9744886803</v>
      </c>
      <c r="M19">
        <v>90439.126807584893</v>
      </c>
      <c r="N19">
        <v>0.782830958980965</v>
      </c>
      <c r="O19">
        <v>0.62198810046879804</v>
      </c>
      <c r="P19" t="s">
        <v>257</v>
      </c>
      <c r="Q19" t="s">
        <v>252</v>
      </c>
    </row>
    <row r="20" spans="1:17" x14ac:dyDescent="0.35">
      <c r="A20" t="s">
        <v>254</v>
      </c>
      <c r="B20" t="s">
        <v>258</v>
      </c>
      <c r="C20" t="s">
        <v>256</v>
      </c>
      <c r="D20">
        <v>0.61285996481710903</v>
      </c>
      <c r="E20">
        <v>2015</v>
      </c>
      <c r="F20">
        <v>16664632.317631099</v>
      </c>
      <c r="G20">
        <v>452757.40227902198</v>
      </c>
      <c r="H20">
        <v>18648106.0284344</v>
      </c>
      <c r="I20">
        <v>402487.75913986698</v>
      </c>
      <c r="J20">
        <v>2453976.9920594599</v>
      </c>
      <c r="K20">
        <v>33033.3649752571</v>
      </c>
      <c r="L20">
        <v>5282076.0308557795</v>
      </c>
      <c r="M20">
        <v>93532.862140962898</v>
      </c>
      <c r="N20">
        <v>1.1190229507017</v>
      </c>
      <c r="O20">
        <v>0.88897002481656895</v>
      </c>
      <c r="P20" t="s">
        <v>257</v>
      </c>
      <c r="Q20" t="s">
        <v>252</v>
      </c>
    </row>
    <row r="21" spans="1:17" x14ac:dyDescent="0.35">
      <c r="A21" t="s">
        <v>254</v>
      </c>
      <c r="B21" t="s">
        <v>258</v>
      </c>
      <c r="C21" t="s">
        <v>256</v>
      </c>
      <c r="D21">
        <v>0.76234411994100504</v>
      </c>
      <c r="E21">
        <v>2020</v>
      </c>
      <c r="F21">
        <v>17046657.040522099</v>
      </c>
      <c r="G21">
        <v>466497.581723371</v>
      </c>
      <c r="H21">
        <v>23706644.098642401</v>
      </c>
      <c r="I21">
        <v>515480.96586226701</v>
      </c>
      <c r="J21">
        <v>2498737.8955783001</v>
      </c>
      <c r="K21">
        <v>33635.701851361802</v>
      </c>
      <c r="L21">
        <v>5389073.2051661704</v>
      </c>
      <c r="M21">
        <v>96282.927290920998</v>
      </c>
      <c r="N21">
        <v>1.39069167886048</v>
      </c>
      <c r="O21">
        <v>1.1050024395795099</v>
      </c>
      <c r="P21" t="s">
        <v>257</v>
      </c>
      <c r="Q21" t="s">
        <v>252</v>
      </c>
    </row>
    <row r="22" spans="1:17" x14ac:dyDescent="0.35">
      <c r="A22" t="s">
        <v>254</v>
      </c>
      <c r="B22" t="s">
        <v>258</v>
      </c>
      <c r="C22" t="s">
        <v>256</v>
      </c>
      <c r="D22">
        <v>0.91377128405771901</v>
      </c>
      <c r="E22">
        <v>2025</v>
      </c>
      <c r="F22">
        <v>17568299.763738599</v>
      </c>
      <c r="G22">
        <v>483616.46340909897</v>
      </c>
      <c r="H22">
        <v>29253079.214395899</v>
      </c>
      <c r="I22">
        <v>639804.20220929303</v>
      </c>
      <c r="J22">
        <v>2563220.4092415101</v>
      </c>
      <c r="K22">
        <v>34471.451083140899</v>
      </c>
      <c r="L22">
        <v>5536834.3428939898</v>
      </c>
      <c r="M22">
        <v>99574.197020963402</v>
      </c>
      <c r="N22">
        <v>1.6651058786448401</v>
      </c>
      <c r="O22">
        <v>1.32295786148221</v>
      </c>
      <c r="P22" t="s">
        <v>257</v>
      </c>
      <c r="Q22" t="s">
        <v>252</v>
      </c>
    </row>
    <row r="23" spans="1:17" x14ac:dyDescent="0.35">
      <c r="A23" t="s">
        <v>254</v>
      </c>
      <c r="B23" t="s">
        <v>258</v>
      </c>
      <c r="C23" t="s">
        <v>256</v>
      </c>
      <c r="D23">
        <v>0.96559376426806398</v>
      </c>
      <c r="E23">
        <v>2030</v>
      </c>
      <c r="F23">
        <v>18117064.695781302</v>
      </c>
      <c r="G23">
        <v>501708.99909631599</v>
      </c>
      <c r="H23">
        <v>31836264.956372801</v>
      </c>
      <c r="I23">
        <v>700163.98217220104</v>
      </c>
      <c r="J23">
        <v>2630528.7729098001</v>
      </c>
      <c r="K23">
        <v>35331.386152015999</v>
      </c>
      <c r="L23">
        <v>5688989.2309283102</v>
      </c>
      <c r="M23">
        <v>102848.844369107</v>
      </c>
      <c r="N23">
        <v>1.7572529265066901</v>
      </c>
      <c r="O23">
        <v>1.39555794979429</v>
      </c>
      <c r="P23" t="s">
        <v>257</v>
      </c>
      <c r="Q23" t="s">
        <v>252</v>
      </c>
    </row>
    <row r="24" spans="1:17" x14ac:dyDescent="0.35">
      <c r="A24" t="s">
        <v>254</v>
      </c>
      <c r="B24" t="s">
        <v>258</v>
      </c>
      <c r="C24" t="s">
        <v>256</v>
      </c>
      <c r="D24">
        <v>1.08500668135844</v>
      </c>
      <c r="E24">
        <v>2035</v>
      </c>
      <c r="F24">
        <v>18476036.823938299</v>
      </c>
      <c r="G24">
        <v>514958.18600438099</v>
      </c>
      <c r="H24">
        <v>36380279.605422303</v>
      </c>
      <c r="I24">
        <v>811174.22771422099</v>
      </c>
      <c r="J24">
        <v>2663810.61893981</v>
      </c>
      <c r="K24">
        <v>35141.968969436697</v>
      </c>
      <c r="L24">
        <v>6033509.84926154</v>
      </c>
      <c r="M24">
        <v>108996.430225085</v>
      </c>
      <c r="N24">
        <v>1.9690521269305199</v>
      </c>
      <c r="O24">
        <v>1.5752234836933401</v>
      </c>
      <c r="P24" t="s">
        <v>257</v>
      </c>
      <c r="Q24" t="s">
        <v>252</v>
      </c>
    </row>
    <row r="25" spans="1:17" x14ac:dyDescent="0.35">
      <c r="A25" t="s">
        <v>254</v>
      </c>
      <c r="B25" t="s">
        <v>258</v>
      </c>
      <c r="C25" t="s">
        <v>256</v>
      </c>
      <c r="D25">
        <v>1.2292198413270401</v>
      </c>
      <c r="E25">
        <v>2040</v>
      </c>
      <c r="F25">
        <v>18469674.409773201</v>
      </c>
      <c r="G25">
        <v>517955.70809656498</v>
      </c>
      <c r="H25">
        <v>41075943.674647301</v>
      </c>
      <c r="I25">
        <v>931075.60984174395</v>
      </c>
      <c r="J25">
        <v>2591415.0660795998</v>
      </c>
      <c r="K25">
        <v>33244.773731540401</v>
      </c>
      <c r="L25">
        <v>6023527.9398343395</v>
      </c>
      <c r="M25">
        <v>111365.251529851</v>
      </c>
      <c r="N25">
        <v>2.2239668530871399</v>
      </c>
      <c r="O25">
        <v>1.7975969668591001</v>
      </c>
      <c r="P25" t="s">
        <v>257</v>
      </c>
      <c r="Q25" t="s">
        <v>252</v>
      </c>
    </row>
    <row r="26" spans="1:17" x14ac:dyDescent="0.35">
      <c r="A26" t="s">
        <v>254</v>
      </c>
      <c r="B26" t="s">
        <v>258</v>
      </c>
      <c r="C26" t="s">
        <v>256</v>
      </c>
      <c r="D26">
        <v>1.35085724597845</v>
      </c>
      <c r="E26">
        <v>2045</v>
      </c>
      <c r="F26">
        <v>18558933.457057301</v>
      </c>
      <c r="G26">
        <v>523369.43296919198</v>
      </c>
      <c r="H26">
        <v>45255991.852476902</v>
      </c>
      <c r="I26">
        <v>1038596.87728747</v>
      </c>
      <c r="J26">
        <v>2527839.5773251499</v>
      </c>
      <c r="K26">
        <v>32375.8773444342</v>
      </c>
      <c r="L26">
        <v>6092132.6285419296</v>
      </c>
      <c r="M26">
        <v>113834.27959405701</v>
      </c>
      <c r="N26">
        <v>2.4385017575062999</v>
      </c>
      <c r="O26">
        <v>1.98444313301845</v>
      </c>
      <c r="P26" t="s">
        <v>257</v>
      </c>
      <c r="Q26" t="s">
        <v>252</v>
      </c>
    </row>
    <row r="27" spans="1:17" x14ac:dyDescent="0.35">
      <c r="A27" t="s">
        <v>254</v>
      </c>
      <c r="B27" t="s">
        <v>258</v>
      </c>
      <c r="C27" t="s">
        <v>256</v>
      </c>
      <c r="D27">
        <v>1.53164784556419</v>
      </c>
      <c r="E27">
        <v>2050</v>
      </c>
      <c r="F27">
        <v>18684986.730967801</v>
      </c>
      <c r="G27">
        <v>529462.86856000102</v>
      </c>
      <c r="H27">
        <v>52244932.658831902</v>
      </c>
      <c r="I27">
        <v>1221580.05753666</v>
      </c>
      <c r="J27">
        <v>2448574.1167328898</v>
      </c>
      <c r="K27">
        <v>31590.428698314499</v>
      </c>
      <c r="L27">
        <v>6063160.8312313696</v>
      </c>
      <c r="M27">
        <v>114575.62766202301</v>
      </c>
      <c r="N27">
        <v>2.79609150442923</v>
      </c>
      <c r="O27">
        <v>2.3072062840951202</v>
      </c>
      <c r="P27" t="s">
        <v>257</v>
      </c>
      <c r="Q27" t="s">
        <v>252</v>
      </c>
    </row>
    <row r="28" spans="1:17" x14ac:dyDescent="0.35">
      <c r="A28" t="s">
        <v>254</v>
      </c>
      <c r="B28" t="s">
        <v>258</v>
      </c>
      <c r="C28" t="s">
        <v>256</v>
      </c>
      <c r="D28">
        <v>1.64170092024739</v>
      </c>
      <c r="E28">
        <v>2055</v>
      </c>
      <c r="F28">
        <v>18839944.033874098</v>
      </c>
      <c r="G28">
        <v>536051.02891105204</v>
      </c>
      <c r="H28">
        <v>58795999.449496403</v>
      </c>
      <c r="I28">
        <v>1408655.6199358299</v>
      </c>
      <c r="J28">
        <v>2331478.3557917099</v>
      </c>
      <c r="K28">
        <v>30471.165841512098</v>
      </c>
      <c r="L28">
        <v>6125103.7467437601</v>
      </c>
      <c r="M28">
        <v>117249.615634146</v>
      </c>
      <c r="N28">
        <v>3.1208160355349999</v>
      </c>
      <c r="O28">
        <v>2.6278386645342602</v>
      </c>
      <c r="P28" t="s">
        <v>257</v>
      </c>
      <c r="Q28" t="s">
        <v>252</v>
      </c>
    </row>
    <row r="29" spans="1:17" x14ac:dyDescent="0.35">
      <c r="A29" t="s">
        <v>254</v>
      </c>
      <c r="B29" t="s">
        <v>258</v>
      </c>
      <c r="C29" t="s">
        <v>256</v>
      </c>
      <c r="D29">
        <v>1.79717289473674</v>
      </c>
      <c r="E29">
        <v>2060</v>
      </c>
      <c r="F29">
        <v>19067961.484253999</v>
      </c>
      <c r="G29">
        <v>544510.07507148804</v>
      </c>
      <c r="H29">
        <v>68285717.326557904</v>
      </c>
      <c r="I29">
        <v>1678484.2263450499</v>
      </c>
      <c r="J29">
        <v>2173822.4743639999</v>
      </c>
      <c r="K29">
        <v>28943.787681695001</v>
      </c>
      <c r="L29">
        <v>6198807.9963126201</v>
      </c>
      <c r="M29">
        <v>118192.916791611</v>
      </c>
      <c r="N29">
        <v>3.58117554322454</v>
      </c>
      <c r="O29">
        <v>3.08255862138948</v>
      </c>
      <c r="P29" t="s">
        <v>257</v>
      </c>
      <c r="Q29" t="s">
        <v>252</v>
      </c>
    </row>
    <row r="30" spans="1:17" x14ac:dyDescent="0.35">
      <c r="A30" t="s">
        <v>254</v>
      </c>
      <c r="B30" t="s">
        <v>258</v>
      </c>
      <c r="C30" t="s">
        <v>256</v>
      </c>
      <c r="D30">
        <v>1.90209664848524</v>
      </c>
      <c r="E30">
        <v>2065</v>
      </c>
      <c r="F30">
        <v>19228439.873682901</v>
      </c>
      <c r="G30">
        <v>550903.19830877194</v>
      </c>
      <c r="H30">
        <v>74831851.518926203</v>
      </c>
      <c r="I30">
        <v>1866891.36953233</v>
      </c>
      <c r="J30">
        <v>2085547.73405332</v>
      </c>
      <c r="K30">
        <v>28154.171783697799</v>
      </c>
      <c r="L30">
        <v>6262397.0552032404</v>
      </c>
      <c r="M30">
        <v>119780.57381483501</v>
      </c>
      <c r="N30">
        <v>3.89172767060239</v>
      </c>
      <c r="O30">
        <v>3.3887829572664301</v>
      </c>
      <c r="P30" t="s">
        <v>257</v>
      </c>
      <c r="Q30" t="s">
        <v>252</v>
      </c>
    </row>
    <row r="31" spans="1:17" x14ac:dyDescent="0.35">
      <c r="A31" t="s">
        <v>254</v>
      </c>
      <c r="B31" t="s">
        <v>258</v>
      </c>
      <c r="C31" t="s">
        <v>256</v>
      </c>
      <c r="D31">
        <v>2.0539225003577899</v>
      </c>
      <c r="E31">
        <v>2070</v>
      </c>
      <c r="F31">
        <v>19473347.9489417</v>
      </c>
      <c r="G31">
        <v>559582.488253291</v>
      </c>
      <c r="H31">
        <v>86183548.017754003</v>
      </c>
      <c r="I31">
        <v>2180034.4061993398</v>
      </c>
      <c r="J31">
        <v>2038123.8730534599</v>
      </c>
      <c r="K31">
        <v>27777.833080235301</v>
      </c>
      <c r="L31">
        <v>6379829.8091165498</v>
      </c>
      <c r="M31">
        <v>125587.123028747</v>
      </c>
      <c r="N31">
        <v>4.42571807599409</v>
      </c>
      <c r="O31">
        <v>3.8958231395056901</v>
      </c>
      <c r="P31" t="s">
        <v>257</v>
      </c>
      <c r="Q31" t="s">
        <v>252</v>
      </c>
    </row>
    <row r="32" spans="1:17" x14ac:dyDescent="0.35">
      <c r="A32" t="s">
        <v>254</v>
      </c>
      <c r="B32" t="s">
        <v>258</v>
      </c>
      <c r="C32" t="s">
        <v>256</v>
      </c>
      <c r="D32">
        <v>2.15113208653396</v>
      </c>
      <c r="E32">
        <v>2075</v>
      </c>
      <c r="F32">
        <v>19781645.0089522</v>
      </c>
      <c r="G32">
        <v>569995.25952267903</v>
      </c>
      <c r="H32">
        <v>96216494.135728002</v>
      </c>
      <c r="I32">
        <v>2446221.7920406</v>
      </c>
      <c r="J32">
        <v>2072277.04320862</v>
      </c>
      <c r="K32">
        <v>28134.801279858701</v>
      </c>
      <c r="L32">
        <v>6404949.13397766</v>
      </c>
      <c r="M32">
        <v>123161.224454881</v>
      </c>
      <c r="N32">
        <v>4.8639278529255296</v>
      </c>
      <c r="O32">
        <v>4.2916528710942199</v>
      </c>
      <c r="P32" t="s">
        <v>257</v>
      </c>
      <c r="Q32" t="s">
        <v>252</v>
      </c>
    </row>
    <row r="33" spans="1:17" x14ac:dyDescent="0.35">
      <c r="A33" t="s">
        <v>254</v>
      </c>
      <c r="B33" t="s">
        <v>258</v>
      </c>
      <c r="C33" t="s">
        <v>256</v>
      </c>
      <c r="D33">
        <v>2.2802661727774698</v>
      </c>
      <c r="E33">
        <v>2080</v>
      </c>
      <c r="F33">
        <v>20049464.341995001</v>
      </c>
      <c r="G33">
        <v>579162.26011015696</v>
      </c>
      <c r="H33">
        <v>109195496.187436</v>
      </c>
      <c r="I33">
        <v>2790322.0669965399</v>
      </c>
      <c r="J33">
        <v>2171910.2279964099</v>
      </c>
      <c r="K33">
        <v>28954.030803358801</v>
      </c>
      <c r="L33">
        <v>6492228.0050444799</v>
      </c>
      <c r="M33">
        <v>125400.218975187</v>
      </c>
      <c r="N33">
        <v>5.4463049149257401</v>
      </c>
      <c r="O33">
        <v>4.8178589303554</v>
      </c>
      <c r="P33" t="s">
        <v>257</v>
      </c>
      <c r="Q33" t="s">
        <v>252</v>
      </c>
    </row>
    <row r="34" spans="1:17" x14ac:dyDescent="0.35">
      <c r="A34" t="s">
        <v>254</v>
      </c>
      <c r="B34" t="s">
        <v>258</v>
      </c>
      <c r="C34" t="s">
        <v>256</v>
      </c>
      <c r="D34">
        <v>2.4085830961071801</v>
      </c>
      <c r="E34">
        <v>2085</v>
      </c>
      <c r="F34">
        <v>20375829.111860499</v>
      </c>
      <c r="G34">
        <v>589961.18951392698</v>
      </c>
      <c r="H34">
        <v>122761606.84955999</v>
      </c>
      <c r="I34">
        <v>3150519.9384014402</v>
      </c>
      <c r="J34">
        <v>2199372.8304179301</v>
      </c>
      <c r="K34">
        <v>29277.529669907799</v>
      </c>
      <c r="L34">
        <v>6573257.4320833003</v>
      </c>
      <c r="M34">
        <v>126996.379650555</v>
      </c>
      <c r="N34">
        <v>6.0248643711927699</v>
      </c>
      <c r="O34">
        <v>5.3402155843457599</v>
      </c>
      <c r="P34" t="s">
        <v>257</v>
      </c>
      <c r="Q34" t="s">
        <v>252</v>
      </c>
    </row>
    <row r="35" spans="1:17" x14ac:dyDescent="0.35">
      <c r="A35" t="s">
        <v>254</v>
      </c>
      <c r="B35" t="s">
        <v>258</v>
      </c>
      <c r="C35" t="s">
        <v>256</v>
      </c>
      <c r="D35">
        <v>2.5200464505927802</v>
      </c>
      <c r="E35">
        <v>2090</v>
      </c>
      <c r="F35">
        <v>20819476.383326799</v>
      </c>
      <c r="G35">
        <v>603075.12618043995</v>
      </c>
      <c r="H35">
        <v>134973493.993514</v>
      </c>
      <c r="I35">
        <v>3470268.1868200302</v>
      </c>
      <c r="J35">
        <v>2255500.87405479</v>
      </c>
      <c r="K35">
        <v>29919.804901787698</v>
      </c>
      <c r="L35">
        <v>6716527.8336701998</v>
      </c>
      <c r="M35">
        <v>129588.88547912199</v>
      </c>
      <c r="N35">
        <v>6.48303979929136</v>
      </c>
      <c r="O35">
        <v>5.75428837332238</v>
      </c>
      <c r="P35" t="s">
        <v>257</v>
      </c>
      <c r="Q35" t="s">
        <v>252</v>
      </c>
    </row>
    <row r="36" spans="1:17" x14ac:dyDescent="0.35">
      <c r="A36" t="s">
        <v>254</v>
      </c>
      <c r="B36" t="s">
        <v>259</v>
      </c>
      <c r="C36" t="s">
        <v>256</v>
      </c>
      <c r="D36">
        <v>0.42862795654826502</v>
      </c>
      <c r="E36">
        <v>2010</v>
      </c>
      <c r="F36">
        <v>15146669.1433401</v>
      </c>
      <c r="G36">
        <v>1498407.6851691101</v>
      </c>
      <c r="H36">
        <v>11751184.8652895</v>
      </c>
      <c r="I36">
        <v>1208715.15903681</v>
      </c>
      <c r="J36">
        <v>2197973.302778</v>
      </c>
      <c r="K36">
        <v>230833.788790294</v>
      </c>
      <c r="L36">
        <v>4766200.5992159396</v>
      </c>
      <c r="M36">
        <v>467477.50208032498</v>
      </c>
      <c r="N36">
        <v>0.77582633872057905</v>
      </c>
      <c r="O36">
        <v>0.80666641729109601</v>
      </c>
      <c r="P36" t="s">
        <v>257</v>
      </c>
      <c r="Q36" t="s">
        <v>252</v>
      </c>
    </row>
    <row r="37" spans="1:17" x14ac:dyDescent="0.35">
      <c r="A37" t="s">
        <v>254</v>
      </c>
      <c r="B37" t="s">
        <v>259</v>
      </c>
      <c r="C37" t="s">
        <v>256</v>
      </c>
      <c r="D37">
        <v>0.61285996481710903</v>
      </c>
      <c r="E37">
        <v>2015</v>
      </c>
      <c r="F37">
        <v>15579034.0445781</v>
      </c>
      <c r="G37">
        <v>1538355.67533198</v>
      </c>
      <c r="H37">
        <v>17278882.7444194</v>
      </c>
      <c r="I37">
        <v>1771711.0431548599</v>
      </c>
      <c r="J37">
        <v>2250601.7128447802</v>
      </c>
      <c r="K37">
        <v>236408.64418993</v>
      </c>
      <c r="L37">
        <v>4898438.7123875497</v>
      </c>
      <c r="M37">
        <v>477170.18060919101</v>
      </c>
      <c r="N37">
        <v>1.1091113027275801</v>
      </c>
      <c r="O37">
        <v>1.1516914271288601</v>
      </c>
      <c r="P37" t="s">
        <v>257</v>
      </c>
      <c r="Q37" t="s">
        <v>252</v>
      </c>
    </row>
    <row r="38" spans="1:17" x14ac:dyDescent="0.35">
      <c r="A38" t="s">
        <v>254</v>
      </c>
      <c r="B38" t="s">
        <v>259</v>
      </c>
      <c r="C38" t="s">
        <v>256</v>
      </c>
      <c r="D38">
        <v>0.76234411994100504</v>
      </c>
      <c r="E38">
        <v>2020</v>
      </c>
      <c r="F38">
        <v>15937950.0034514</v>
      </c>
      <c r="G38">
        <v>1575204.61879403</v>
      </c>
      <c r="H38">
        <v>21969548.845777798</v>
      </c>
      <c r="I38">
        <v>2252576.2187268701</v>
      </c>
      <c r="J38">
        <v>2291151.1918666498</v>
      </c>
      <c r="K38">
        <v>241222.40556300801</v>
      </c>
      <c r="L38">
        <v>4999767.7272392996</v>
      </c>
      <c r="M38">
        <v>485588.405217789</v>
      </c>
      <c r="N38">
        <v>1.37844257517562</v>
      </c>
      <c r="O38">
        <v>1.4300213393555301</v>
      </c>
      <c r="P38" t="s">
        <v>257</v>
      </c>
      <c r="Q38" t="s">
        <v>252</v>
      </c>
    </row>
    <row r="39" spans="1:17" x14ac:dyDescent="0.35">
      <c r="A39" t="s">
        <v>254</v>
      </c>
      <c r="B39" t="s">
        <v>259</v>
      </c>
      <c r="C39" t="s">
        <v>256</v>
      </c>
      <c r="D39">
        <v>0.91377128405771901</v>
      </c>
      <c r="E39">
        <v>2025</v>
      </c>
      <c r="F39">
        <v>16427629.895666299</v>
      </c>
      <c r="G39">
        <v>1624286.33148143</v>
      </c>
      <c r="H39">
        <v>27114286.6984872</v>
      </c>
      <c r="I39">
        <v>2778596.7181180101</v>
      </c>
      <c r="J39">
        <v>2349950.1612836602</v>
      </c>
      <c r="K39">
        <v>247741.69904099399</v>
      </c>
      <c r="L39">
        <v>5139065.67001002</v>
      </c>
      <c r="M39">
        <v>497342.86990493699</v>
      </c>
      <c r="N39">
        <v>1.65052943551158</v>
      </c>
      <c r="O39">
        <v>1.710656960084</v>
      </c>
      <c r="P39" t="s">
        <v>257</v>
      </c>
      <c r="Q39" t="s">
        <v>252</v>
      </c>
    </row>
    <row r="40" spans="1:17" x14ac:dyDescent="0.35">
      <c r="A40" t="s">
        <v>254</v>
      </c>
      <c r="B40" t="s">
        <v>259</v>
      </c>
      <c r="C40" t="s">
        <v>256</v>
      </c>
      <c r="D40">
        <v>0.96559376426806398</v>
      </c>
      <c r="E40">
        <v>2030</v>
      </c>
      <c r="F40">
        <v>16942158.843021099</v>
      </c>
      <c r="G40">
        <v>1676614.85185658</v>
      </c>
      <c r="H40">
        <v>29512594.568165801</v>
      </c>
      <c r="I40">
        <v>3023834.3703791401</v>
      </c>
      <c r="J40">
        <v>2411393.60018053</v>
      </c>
      <c r="K40">
        <v>254466.55888128499</v>
      </c>
      <c r="L40">
        <v>5282385.1982262097</v>
      </c>
      <c r="M40">
        <v>509452.87707121298</v>
      </c>
      <c r="N40">
        <v>1.7419618622170401</v>
      </c>
      <c r="O40">
        <v>1.8035354792609199</v>
      </c>
      <c r="P40" t="s">
        <v>257</v>
      </c>
      <c r="Q40" t="s">
        <v>252</v>
      </c>
    </row>
    <row r="41" spans="1:17" x14ac:dyDescent="0.35">
      <c r="A41" t="s">
        <v>254</v>
      </c>
      <c r="B41" t="s">
        <v>259</v>
      </c>
      <c r="C41" t="s">
        <v>256</v>
      </c>
      <c r="D41">
        <v>1.08500668135844</v>
      </c>
      <c r="E41">
        <v>2035</v>
      </c>
      <c r="F41">
        <v>17278527.562189899</v>
      </c>
      <c r="G41">
        <v>1712467.44775276</v>
      </c>
      <c r="H41">
        <v>33738943.755323298</v>
      </c>
      <c r="I41">
        <v>3452510.0778132202</v>
      </c>
      <c r="J41">
        <v>2439144.9672347698</v>
      </c>
      <c r="K41">
        <v>259807.620674479</v>
      </c>
      <c r="L41">
        <v>5600136.2367678396</v>
      </c>
      <c r="M41">
        <v>542370.04271878698</v>
      </c>
      <c r="N41">
        <v>1.9526515574830099</v>
      </c>
      <c r="O41">
        <v>2.0161026023261801</v>
      </c>
      <c r="P41" t="s">
        <v>257</v>
      </c>
      <c r="Q41" t="s">
        <v>252</v>
      </c>
    </row>
    <row r="42" spans="1:17" x14ac:dyDescent="0.35">
      <c r="A42" t="s">
        <v>254</v>
      </c>
      <c r="B42" t="s">
        <v>259</v>
      </c>
      <c r="C42" t="s">
        <v>256</v>
      </c>
      <c r="D42">
        <v>1.2292198413270401</v>
      </c>
      <c r="E42">
        <v>2040</v>
      </c>
      <c r="F42">
        <v>17273151.6491163</v>
      </c>
      <c r="G42">
        <v>1714478.4687534999</v>
      </c>
      <c r="H42">
        <v>38114333.753625996</v>
      </c>
      <c r="I42">
        <v>3892685.5308630099</v>
      </c>
      <c r="J42">
        <v>2379606.4188520499</v>
      </c>
      <c r="K42">
        <v>245053.420959093</v>
      </c>
      <c r="L42">
        <v>5607160.2735696901</v>
      </c>
      <c r="M42">
        <v>527732.91779450397</v>
      </c>
      <c r="N42">
        <v>2.2065651091285399</v>
      </c>
      <c r="O42">
        <v>2.2704779335567702</v>
      </c>
      <c r="P42" t="s">
        <v>257</v>
      </c>
      <c r="Q42" t="s">
        <v>252</v>
      </c>
    </row>
    <row r="43" spans="1:17" x14ac:dyDescent="0.35">
      <c r="A43" t="s">
        <v>254</v>
      </c>
      <c r="B43" t="s">
        <v>259</v>
      </c>
      <c r="C43" t="s">
        <v>256</v>
      </c>
      <c r="D43">
        <v>1.35085724597845</v>
      </c>
      <c r="E43">
        <v>2045</v>
      </c>
      <c r="F43">
        <v>17357340.837343201</v>
      </c>
      <c r="G43">
        <v>1724962.0526833001</v>
      </c>
      <c r="H43">
        <v>42010555.492941797</v>
      </c>
      <c r="I43">
        <v>4284033.2368225604</v>
      </c>
      <c r="J43">
        <v>2327399.5946619599</v>
      </c>
      <c r="K43">
        <v>232815.86000762699</v>
      </c>
      <c r="L43">
        <v>5677433.8181844698</v>
      </c>
      <c r="M43">
        <v>528533.08995152102</v>
      </c>
      <c r="N43">
        <v>2.42033361484489</v>
      </c>
      <c r="O43">
        <v>2.4835521628771202</v>
      </c>
      <c r="P43" t="s">
        <v>257</v>
      </c>
      <c r="Q43" t="s">
        <v>252</v>
      </c>
    </row>
    <row r="44" spans="1:17" x14ac:dyDescent="0.35">
      <c r="A44" t="s">
        <v>254</v>
      </c>
      <c r="B44" t="s">
        <v>259</v>
      </c>
      <c r="C44" t="s">
        <v>256</v>
      </c>
      <c r="D44">
        <v>1.53164784556419</v>
      </c>
      <c r="E44">
        <v>2050</v>
      </c>
      <c r="F44">
        <v>17476221.8642658</v>
      </c>
      <c r="G44">
        <v>1738227.73526202</v>
      </c>
      <c r="H44">
        <v>48514510.606312901</v>
      </c>
      <c r="I44">
        <v>4952002.1100556599</v>
      </c>
      <c r="J44">
        <v>2252756.98485447</v>
      </c>
      <c r="K44">
        <v>227407.56057672901</v>
      </c>
      <c r="L44">
        <v>5649329.32554146</v>
      </c>
      <c r="M44">
        <v>528407.13335193403</v>
      </c>
      <c r="N44">
        <v>2.77602968096395</v>
      </c>
      <c r="O44">
        <v>2.8488799307469401</v>
      </c>
      <c r="P44" t="s">
        <v>257</v>
      </c>
      <c r="Q44" t="s">
        <v>252</v>
      </c>
    </row>
    <row r="45" spans="1:17" x14ac:dyDescent="0.35">
      <c r="A45" t="s">
        <v>254</v>
      </c>
      <c r="B45" t="s">
        <v>259</v>
      </c>
      <c r="C45" t="s">
        <v>256</v>
      </c>
      <c r="D45">
        <v>1.64170092024739</v>
      </c>
      <c r="E45">
        <v>2055</v>
      </c>
      <c r="F45">
        <v>17622348.730177201</v>
      </c>
      <c r="G45">
        <v>1753646.3326079999</v>
      </c>
      <c r="H45">
        <v>54587602.1114887</v>
      </c>
      <c r="I45">
        <v>5617052.9579435298</v>
      </c>
      <c r="J45">
        <v>2144179.8564994801</v>
      </c>
      <c r="K45">
        <v>217769.665133748</v>
      </c>
      <c r="L45">
        <v>5693914.85625319</v>
      </c>
      <c r="M45">
        <v>548438.50612472405</v>
      </c>
      <c r="N45">
        <v>3.09763488098557</v>
      </c>
      <c r="O45">
        <v>3.2030705698736401</v>
      </c>
      <c r="P45" t="s">
        <v>257</v>
      </c>
      <c r="Q45" t="s">
        <v>252</v>
      </c>
    </row>
    <row r="46" spans="1:17" x14ac:dyDescent="0.35">
      <c r="A46" t="s">
        <v>254</v>
      </c>
      <c r="B46" t="s">
        <v>259</v>
      </c>
      <c r="C46" t="s">
        <v>256</v>
      </c>
      <c r="D46">
        <v>1.79717289473674</v>
      </c>
      <c r="E46">
        <v>2060</v>
      </c>
      <c r="F46">
        <v>17836907.603996001</v>
      </c>
      <c r="G46">
        <v>1775563.9553294701</v>
      </c>
      <c r="H46">
        <v>63383379.293996401</v>
      </c>
      <c r="I46">
        <v>6580822.2589065498</v>
      </c>
      <c r="J46">
        <v>2001362.49802549</v>
      </c>
      <c r="K46">
        <v>201403.76402020099</v>
      </c>
      <c r="L46">
        <v>5750010.86624741</v>
      </c>
      <c r="M46">
        <v>566990.04685682</v>
      </c>
      <c r="N46">
        <v>3.55349597033269</v>
      </c>
      <c r="O46">
        <v>3.7063279186051199</v>
      </c>
      <c r="P46" t="s">
        <v>257</v>
      </c>
      <c r="Q46" t="s">
        <v>252</v>
      </c>
    </row>
    <row r="47" spans="1:17" x14ac:dyDescent="0.35">
      <c r="A47" t="s">
        <v>254</v>
      </c>
      <c r="B47" t="s">
        <v>259</v>
      </c>
      <c r="C47" t="s">
        <v>256</v>
      </c>
      <c r="D47">
        <v>1.90209664848524</v>
      </c>
      <c r="E47">
        <v>2065</v>
      </c>
      <c r="F47">
        <v>17988279.787971601</v>
      </c>
      <c r="G47">
        <v>1791063.28402005</v>
      </c>
      <c r="H47">
        <v>69454518.587870002</v>
      </c>
      <c r="I47">
        <v>7244224.3005885202</v>
      </c>
      <c r="J47">
        <v>1922287.90449782</v>
      </c>
      <c r="K47">
        <v>191414.001339193</v>
      </c>
      <c r="L47">
        <v>5802700.0970046902</v>
      </c>
      <c r="M47">
        <v>579477.532013388</v>
      </c>
      <c r="N47">
        <v>3.8610984155534802</v>
      </c>
      <c r="O47">
        <v>4.0446501054551298</v>
      </c>
      <c r="P47" t="s">
        <v>257</v>
      </c>
      <c r="Q47" t="s">
        <v>252</v>
      </c>
    </row>
    <row r="48" spans="1:17" x14ac:dyDescent="0.35">
      <c r="A48" t="s">
        <v>254</v>
      </c>
      <c r="B48" t="s">
        <v>259</v>
      </c>
      <c r="C48" t="s">
        <v>256</v>
      </c>
      <c r="D48">
        <v>2.0539225003577899</v>
      </c>
      <c r="E48">
        <v>2070</v>
      </c>
      <c r="F48">
        <v>18218682.210581299</v>
      </c>
      <c r="G48">
        <v>1814248.2266137199</v>
      </c>
      <c r="H48">
        <v>80003039.492908806</v>
      </c>
      <c r="I48">
        <v>8360542.9310445199</v>
      </c>
      <c r="J48">
        <v>1881127.7654883999</v>
      </c>
      <c r="K48">
        <v>184773.94064530099</v>
      </c>
      <c r="L48">
        <v>5925681.7505198102</v>
      </c>
      <c r="M48">
        <v>579735.18162549101</v>
      </c>
      <c r="N48">
        <v>4.3912637900036202</v>
      </c>
      <c r="O48">
        <v>4.6082684874105704</v>
      </c>
      <c r="P48" t="s">
        <v>257</v>
      </c>
      <c r="Q48" t="s">
        <v>252</v>
      </c>
    </row>
    <row r="49" spans="1:17" x14ac:dyDescent="0.35">
      <c r="A49" t="s">
        <v>254</v>
      </c>
      <c r="B49" t="s">
        <v>259</v>
      </c>
      <c r="C49" t="s">
        <v>256</v>
      </c>
      <c r="D49">
        <v>2.15113208653396</v>
      </c>
      <c r="E49">
        <v>2075</v>
      </c>
      <c r="F49">
        <v>18508426.261335399</v>
      </c>
      <c r="G49">
        <v>1843214.00713953</v>
      </c>
      <c r="H49">
        <v>89354520.994450003</v>
      </c>
      <c r="I49">
        <v>9308194.9333185796</v>
      </c>
      <c r="J49">
        <v>1913691.46082758</v>
      </c>
      <c r="K49">
        <v>186720.383660903</v>
      </c>
      <c r="L49">
        <v>5948597.9701383701</v>
      </c>
      <c r="M49">
        <v>579512.38829416805</v>
      </c>
      <c r="N49">
        <v>4.8277751837342402</v>
      </c>
      <c r="O49">
        <v>5.0499805759201601</v>
      </c>
      <c r="P49" t="s">
        <v>257</v>
      </c>
      <c r="Q49" t="s">
        <v>252</v>
      </c>
    </row>
    <row r="50" spans="1:17" x14ac:dyDescent="0.35">
      <c r="A50" t="s">
        <v>254</v>
      </c>
      <c r="B50" t="s">
        <v>259</v>
      </c>
      <c r="C50" t="s">
        <v>256</v>
      </c>
      <c r="D50">
        <v>2.2802661727774698</v>
      </c>
      <c r="E50">
        <v>2080</v>
      </c>
      <c r="F50">
        <v>18760324.194828801</v>
      </c>
      <c r="G50">
        <v>1868302.4072763501</v>
      </c>
      <c r="H50">
        <v>101452905.43204699</v>
      </c>
      <c r="I50">
        <v>10532912.822385199</v>
      </c>
      <c r="J50">
        <v>2000697.95354584</v>
      </c>
      <c r="K50">
        <v>200166.30525393001</v>
      </c>
      <c r="L50">
        <v>6044055.4409114895</v>
      </c>
      <c r="M50">
        <v>573572.78310817899</v>
      </c>
      <c r="N50">
        <v>5.40784393587463</v>
      </c>
      <c r="O50">
        <v>5.6376916185321004</v>
      </c>
      <c r="P50" t="s">
        <v>257</v>
      </c>
      <c r="Q50" t="s">
        <v>252</v>
      </c>
    </row>
    <row r="51" spans="1:17" x14ac:dyDescent="0.35">
      <c r="A51" t="s">
        <v>254</v>
      </c>
      <c r="B51" t="s">
        <v>259</v>
      </c>
      <c r="C51" t="s">
        <v>256</v>
      </c>
      <c r="D51">
        <v>2.4085830961071801</v>
      </c>
      <c r="E51">
        <v>2085</v>
      </c>
      <c r="F51">
        <v>19067057.348247901</v>
      </c>
      <c r="G51">
        <v>1898732.9531265199</v>
      </c>
      <c r="H51">
        <v>114099977.69656301</v>
      </c>
      <c r="I51">
        <v>11812149.091398399</v>
      </c>
      <c r="J51">
        <v>2026007.6624004999</v>
      </c>
      <c r="K51">
        <v>202642.69768733799</v>
      </c>
      <c r="L51">
        <v>6123874.5517771104</v>
      </c>
      <c r="M51">
        <v>576379.25995675102</v>
      </c>
      <c r="N51">
        <v>5.9841419476848898</v>
      </c>
      <c r="O51">
        <v>6.2210691987770801</v>
      </c>
      <c r="P51" t="s">
        <v>257</v>
      </c>
      <c r="Q51" t="s">
        <v>252</v>
      </c>
    </row>
    <row r="52" spans="1:17" x14ac:dyDescent="0.35">
      <c r="A52" t="s">
        <v>254</v>
      </c>
      <c r="B52" t="s">
        <v>259</v>
      </c>
      <c r="C52" t="s">
        <v>256</v>
      </c>
      <c r="D52">
        <v>2.5200464505927802</v>
      </c>
      <c r="E52">
        <v>2090</v>
      </c>
      <c r="F52">
        <v>19482490.077933099</v>
      </c>
      <c r="G52">
        <v>1940061.43157414</v>
      </c>
      <c r="H52">
        <v>125474908.546838</v>
      </c>
      <c r="I52">
        <v>12968853.6334957</v>
      </c>
      <c r="J52">
        <v>2078543.3018000801</v>
      </c>
      <c r="K52">
        <v>206877.37715649401</v>
      </c>
      <c r="L52">
        <v>6258115.7135793604</v>
      </c>
      <c r="M52">
        <v>588001.00556997</v>
      </c>
      <c r="N52">
        <v>6.4403938123370601</v>
      </c>
      <c r="O52">
        <v>6.6847644215950801</v>
      </c>
      <c r="P52" t="s">
        <v>257</v>
      </c>
      <c r="Q52" t="s">
        <v>252</v>
      </c>
    </row>
    <row r="53" spans="1:17" x14ac:dyDescent="0.35">
      <c r="A53" t="s">
        <v>254</v>
      </c>
      <c r="B53" t="s">
        <v>260</v>
      </c>
      <c r="C53" t="s">
        <v>256</v>
      </c>
      <c r="D53">
        <v>0.42862795654826502</v>
      </c>
      <c r="E53">
        <v>2010</v>
      </c>
      <c r="F53">
        <v>15551182.8925675</v>
      </c>
      <c r="G53">
        <v>1093893.9359417299</v>
      </c>
      <c r="H53">
        <v>12232857.5045918</v>
      </c>
      <c r="I53">
        <v>727042.51973453094</v>
      </c>
      <c r="J53">
        <v>2346654.83472639</v>
      </c>
      <c r="K53">
        <v>82152.256841901602</v>
      </c>
      <c r="L53">
        <v>5022574.3027015002</v>
      </c>
      <c r="M53">
        <v>211103.79859476199</v>
      </c>
      <c r="N53">
        <v>0.78661910088128195</v>
      </c>
      <c r="O53">
        <v>0.66463712417294396</v>
      </c>
      <c r="P53" t="s">
        <v>257</v>
      </c>
      <c r="Q53" t="s">
        <v>252</v>
      </c>
    </row>
    <row r="54" spans="1:17" x14ac:dyDescent="0.35">
      <c r="A54" t="s">
        <v>254</v>
      </c>
      <c r="B54" t="s">
        <v>260</v>
      </c>
      <c r="C54" t="s">
        <v>256</v>
      </c>
      <c r="D54">
        <v>0.61285996481710903</v>
      </c>
      <c r="E54">
        <v>2015</v>
      </c>
      <c r="F54">
        <v>15984450.867070301</v>
      </c>
      <c r="G54">
        <v>1132938.85283978</v>
      </c>
      <c r="H54">
        <v>17974830.650675301</v>
      </c>
      <c r="I54">
        <v>1075763.13689894</v>
      </c>
      <c r="J54">
        <v>2402573.2849764102</v>
      </c>
      <c r="K54">
        <v>84437.072058308899</v>
      </c>
      <c r="L54">
        <v>5157744.7540191803</v>
      </c>
      <c r="M54">
        <v>217864.138977569</v>
      </c>
      <c r="N54">
        <v>1.12451974735681</v>
      </c>
      <c r="O54">
        <v>0.94953327287035105</v>
      </c>
      <c r="P54" t="s">
        <v>257</v>
      </c>
      <c r="Q54" t="s">
        <v>252</v>
      </c>
    </row>
    <row r="55" spans="1:17" x14ac:dyDescent="0.35">
      <c r="A55" t="s">
        <v>254</v>
      </c>
      <c r="B55" t="s">
        <v>260</v>
      </c>
      <c r="C55" t="s">
        <v>256</v>
      </c>
      <c r="D55">
        <v>0.76234411994100504</v>
      </c>
      <c r="E55">
        <v>2020</v>
      </c>
      <c r="F55">
        <v>16345202.7166021</v>
      </c>
      <c r="G55">
        <v>1167951.9056433199</v>
      </c>
      <c r="H55">
        <v>22844293.0599382</v>
      </c>
      <c r="I55">
        <v>1377832.0045664699</v>
      </c>
      <c r="J55">
        <v>2446132.6361453701</v>
      </c>
      <c r="K55">
        <v>86240.961284295496</v>
      </c>
      <c r="L55">
        <v>5261641.0856261197</v>
      </c>
      <c r="M55">
        <v>223715.04683096701</v>
      </c>
      <c r="N55">
        <v>1.39761454513714</v>
      </c>
      <c r="O55">
        <v>1.17969926493467</v>
      </c>
      <c r="P55" t="s">
        <v>257</v>
      </c>
      <c r="Q55" t="s">
        <v>252</v>
      </c>
    </row>
    <row r="56" spans="1:17" x14ac:dyDescent="0.35">
      <c r="A56" t="s">
        <v>254</v>
      </c>
      <c r="B56" t="s">
        <v>260</v>
      </c>
      <c r="C56" t="s">
        <v>256</v>
      </c>
      <c r="D56">
        <v>0.91377128405771901</v>
      </c>
      <c r="E56">
        <v>2025</v>
      </c>
      <c r="F56">
        <v>16839586.2566461</v>
      </c>
      <c r="G56">
        <v>1212329.9705016101</v>
      </c>
      <c r="H56">
        <v>28180817.108017899</v>
      </c>
      <c r="I56">
        <v>1712066.30858736</v>
      </c>
      <c r="J56">
        <v>2508976.6021012501</v>
      </c>
      <c r="K56">
        <v>88715.258223401499</v>
      </c>
      <c r="L56">
        <v>5405243.5419616401</v>
      </c>
      <c r="M56">
        <v>231164.99795331599</v>
      </c>
      <c r="N56">
        <v>1.67348631246185</v>
      </c>
      <c r="O56">
        <v>1.412211485524</v>
      </c>
      <c r="P56" t="s">
        <v>257</v>
      </c>
      <c r="Q56" t="s">
        <v>252</v>
      </c>
    </row>
    <row r="57" spans="1:17" x14ac:dyDescent="0.35">
      <c r="A57" t="s">
        <v>254</v>
      </c>
      <c r="B57" t="s">
        <v>260</v>
      </c>
      <c r="C57" t="s">
        <v>256</v>
      </c>
      <c r="D57">
        <v>0.96559376426806398</v>
      </c>
      <c r="E57">
        <v>2030</v>
      </c>
      <c r="F57">
        <v>17358918.017151698</v>
      </c>
      <c r="G57">
        <v>1259855.6777260001</v>
      </c>
      <c r="H57">
        <v>30659220.008619402</v>
      </c>
      <c r="I57">
        <v>1877208.92992554</v>
      </c>
      <c r="J57">
        <v>2574550.0251299501</v>
      </c>
      <c r="K57">
        <v>91310.133931865799</v>
      </c>
      <c r="L57">
        <v>5553009.7513020597</v>
      </c>
      <c r="M57">
        <v>238828.323995363</v>
      </c>
      <c r="N57">
        <v>1.76619418205249</v>
      </c>
      <c r="O57">
        <v>1.49001902607912</v>
      </c>
      <c r="P57" t="s">
        <v>257</v>
      </c>
      <c r="Q57" t="s">
        <v>252</v>
      </c>
    </row>
    <row r="58" spans="1:17" x14ac:dyDescent="0.35">
      <c r="A58" t="s">
        <v>254</v>
      </c>
      <c r="B58" t="s">
        <v>260</v>
      </c>
      <c r="C58" t="s">
        <v>256</v>
      </c>
      <c r="D58">
        <v>1.08500668135844</v>
      </c>
      <c r="E58">
        <v>2035</v>
      </c>
      <c r="F58">
        <v>17695461.795788102</v>
      </c>
      <c r="G58">
        <v>1295533.2141545799</v>
      </c>
      <c r="H58">
        <v>35015312.587662697</v>
      </c>
      <c r="I58">
        <v>2176141.2454737802</v>
      </c>
      <c r="J58">
        <v>2604502.5570123</v>
      </c>
      <c r="K58">
        <v>94450.030896949698</v>
      </c>
      <c r="L58">
        <v>5881487.2135358201</v>
      </c>
      <c r="M58">
        <v>261019.065950805</v>
      </c>
      <c r="N58">
        <v>1.97877359696808</v>
      </c>
      <c r="O58">
        <v>1.6797263255761901</v>
      </c>
      <c r="P58" t="s">
        <v>257</v>
      </c>
      <c r="Q58" t="s">
        <v>252</v>
      </c>
    </row>
    <row r="59" spans="1:17" x14ac:dyDescent="0.35">
      <c r="A59" t="s">
        <v>254</v>
      </c>
      <c r="B59" t="s">
        <v>260</v>
      </c>
      <c r="C59" t="s">
        <v>256</v>
      </c>
      <c r="D59">
        <v>1.2292198413270401</v>
      </c>
      <c r="E59">
        <v>2040</v>
      </c>
      <c r="F59">
        <v>17682100.8887095</v>
      </c>
      <c r="G59">
        <v>1305529.22916028</v>
      </c>
      <c r="H59">
        <v>39509290.495398603</v>
      </c>
      <c r="I59">
        <v>2497728.7890904001</v>
      </c>
      <c r="J59">
        <v>2533186.7692096499</v>
      </c>
      <c r="K59">
        <v>91473.070601493499</v>
      </c>
      <c r="L59">
        <v>5871057.7259512004</v>
      </c>
      <c r="M59">
        <v>263835.465412991</v>
      </c>
      <c r="N59">
        <v>2.2344228632145402</v>
      </c>
      <c r="O59">
        <v>1.9131925454453</v>
      </c>
      <c r="P59" t="s">
        <v>257</v>
      </c>
      <c r="Q59" t="s">
        <v>252</v>
      </c>
    </row>
    <row r="60" spans="1:17" x14ac:dyDescent="0.35">
      <c r="A60" t="s">
        <v>254</v>
      </c>
      <c r="B60" t="s">
        <v>260</v>
      </c>
      <c r="C60" t="s">
        <v>256</v>
      </c>
      <c r="D60">
        <v>1.35085724597845</v>
      </c>
      <c r="E60">
        <v>2045</v>
      </c>
      <c r="F60">
        <v>17760557.0665472</v>
      </c>
      <c r="G60">
        <v>1321745.8234793199</v>
      </c>
      <c r="H60">
        <v>43506461.733541504</v>
      </c>
      <c r="I60">
        <v>2788126.9962228099</v>
      </c>
      <c r="J60">
        <v>2470857.7030712301</v>
      </c>
      <c r="K60">
        <v>89357.751598358896</v>
      </c>
      <c r="L60">
        <v>5937085.1077641603</v>
      </c>
      <c r="M60">
        <v>268881.80037183198</v>
      </c>
      <c r="N60">
        <v>2.44961132528258</v>
      </c>
      <c r="O60">
        <v>2.1094275061777301</v>
      </c>
      <c r="P60" t="s">
        <v>257</v>
      </c>
      <c r="Q60" t="s">
        <v>252</v>
      </c>
    </row>
    <row r="61" spans="1:17" x14ac:dyDescent="0.35">
      <c r="A61" t="s">
        <v>254</v>
      </c>
      <c r="B61" t="s">
        <v>260</v>
      </c>
      <c r="C61" t="s">
        <v>256</v>
      </c>
      <c r="D61">
        <v>1.53164784556419</v>
      </c>
      <c r="E61">
        <v>2050</v>
      </c>
      <c r="F61">
        <v>17874624.246502198</v>
      </c>
      <c r="G61">
        <v>1339825.35302554</v>
      </c>
      <c r="H61">
        <v>50183270.733440898</v>
      </c>
      <c r="I61">
        <v>3283241.9829276898</v>
      </c>
      <c r="J61">
        <v>2392964.3955597901</v>
      </c>
      <c r="K61">
        <v>87200.149871410307</v>
      </c>
      <c r="L61">
        <v>5907071.8047675099</v>
      </c>
      <c r="M61">
        <v>270664.65412588901</v>
      </c>
      <c r="N61">
        <v>2.8075147226247799</v>
      </c>
      <c r="O61">
        <v>2.4504999666662601</v>
      </c>
      <c r="P61" t="s">
        <v>257</v>
      </c>
      <c r="Q61" t="s">
        <v>252</v>
      </c>
    </row>
    <row r="62" spans="1:17" x14ac:dyDescent="0.35">
      <c r="A62" t="s">
        <v>254</v>
      </c>
      <c r="B62" t="s">
        <v>260</v>
      </c>
      <c r="C62" t="s">
        <v>256</v>
      </c>
      <c r="D62">
        <v>1.64170092024739</v>
      </c>
      <c r="E62">
        <v>2055</v>
      </c>
      <c r="F62">
        <v>18016777.1858298</v>
      </c>
      <c r="G62">
        <v>1359217.8769553499</v>
      </c>
      <c r="H62">
        <v>56405298.906506099</v>
      </c>
      <c r="I62">
        <v>3799356.1629260802</v>
      </c>
      <c r="J62">
        <v>2277264.1696567498</v>
      </c>
      <c r="K62">
        <v>84685.351976480495</v>
      </c>
      <c r="L62">
        <v>5962649.7015522001</v>
      </c>
      <c r="M62">
        <v>279703.660825709</v>
      </c>
      <c r="N62">
        <v>3.1307096893482602</v>
      </c>
      <c r="O62">
        <v>2.7952517601053399</v>
      </c>
      <c r="P62" t="s">
        <v>257</v>
      </c>
      <c r="Q62" t="s">
        <v>252</v>
      </c>
    </row>
    <row r="63" spans="1:17" x14ac:dyDescent="0.35">
      <c r="A63" t="s">
        <v>254</v>
      </c>
      <c r="B63" t="s">
        <v>260</v>
      </c>
      <c r="C63" t="s">
        <v>256</v>
      </c>
      <c r="D63">
        <v>1.79717289473674</v>
      </c>
      <c r="E63">
        <v>2060</v>
      </c>
      <c r="F63">
        <v>18229117.392359599</v>
      </c>
      <c r="G63">
        <v>1383354.1669659</v>
      </c>
      <c r="H63">
        <v>65421074.690187901</v>
      </c>
      <c r="I63">
        <v>4543126.8627150198</v>
      </c>
      <c r="J63">
        <v>2121255.2182475701</v>
      </c>
      <c r="K63">
        <v>81511.043798120605</v>
      </c>
      <c r="L63">
        <v>5991997.9480119003</v>
      </c>
      <c r="M63">
        <v>325002.965092336</v>
      </c>
      <c r="N63">
        <v>3.58882294090705</v>
      </c>
      <c r="O63">
        <v>3.28413863289936</v>
      </c>
      <c r="P63" t="s">
        <v>257</v>
      </c>
      <c r="Q63" t="s">
        <v>252</v>
      </c>
    </row>
    <row r="64" spans="1:17" x14ac:dyDescent="0.35">
      <c r="A64" t="s">
        <v>254</v>
      </c>
      <c r="B64" t="s">
        <v>260</v>
      </c>
      <c r="C64" t="s">
        <v>256</v>
      </c>
      <c r="D64">
        <v>1.90209664848524</v>
      </c>
      <c r="E64">
        <v>2065</v>
      </c>
      <c r="F64">
        <v>18377170.94348</v>
      </c>
      <c r="G64">
        <v>1402172.1285116801</v>
      </c>
      <c r="H64">
        <v>71631489.810551405</v>
      </c>
      <c r="I64">
        <v>5067253.0779071301</v>
      </c>
      <c r="J64">
        <v>2034175.25562048</v>
      </c>
      <c r="K64">
        <v>79526.650216530106</v>
      </c>
      <c r="L64">
        <v>6039125.7336761598</v>
      </c>
      <c r="M64">
        <v>343051.89534191199</v>
      </c>
      <c r="N64">
        <v>3.8978518527611201</v>
      </c>
      <c r="O64">
        <v>3.6138595075953499</v>
      </c>
      <c r="P64" t="s">
        <v>257</v>
      </c>
      <c r="Q64" t="s">
        <v>252</v>
      </c>
    </row>
    <row r="65" spans="1:17" x14ac:dyDescent="0.35">
      <c r="A65" t="s">
        <v>254</v>
      </c>
      <c r="B65" t="s">
        <v>260</v>
      </c>
      <c r="C65" t="s">
        <v>256</v>
      </c>
      <c r="D65">
        <v>2.0539225003577899</v>
      </c>
      <c r="E65">
        <v>2070</v>
      </c>
      <c r="F65">
        <v>18606241.6779898</v>
      </c>
      <c r="G65">
        <v>1426688.75920521</v>
      </c>
      <c r="H65">
        <v>82441854.761327595</v>
      </c>
      <c r="I65">
        <v>5921727.6626257198</v>
      </c>
      <c r="J65">
        <v>1988125.88775302</v>
      </c>
      <c r="K65">
        <v>77775.818380674798</v>
      </c>
      <c r="L65">
        <v>6131161.2437861096</v>
      </c>
      <c r="M65">
        <v>374255.68835918797</v>
      </c>
      <c r="N65">
        <v>4.4308708974178197</v>
      </c>
      <c r="O65">
        <v>4.1506794137248599</v>
      </c>
      <c r="P65" t="s">
        <v>257</v>
      </c>
      <c r="Q65" t="s">
        <v>252</v>
      </c>
    </row>
    <row r="66" spans="1:17" x14ac:dyDescent="0.35">
      <c r="A66" t="s">
        <v>254</v>
      </c>
      <c r="B66" t="s">
        <v>260</v>
      </c>
      <c r="C66" t="s">
        <v>256</v>
      </c>
      <c r="D66">
        <v>2.15113208653396</v>
      </c>
      <c r="E66">
        <v>2075</v>
      </c>
      <c r="F66">
        <v>18896105.097913899</v>
      </c>
      <c r="G66">
        <v>1455535.17056102</v>
      </c>
      <c r="H66">
        <v>92023396.016221896</v>
      </c>
      <c r="I66">
        <v>6639319.9115466801</v>
      </c>
      <c r="J66">
        <v>2021510.6702165499</v>
      </c>
      <c r="K66">
        <v>78901.174271931493</v>
      </c>
      <c r="L66">
        <v>6175713.1140054297</v>
      </c>
      <c r="M66">
        <v>352397.24442710303</v>
      </c>
      <c r="N66">
        <v>4.8699663522924297</v>
      </c>
      <c r="O66">
        <v>4.5614287073445503</v>
      </c>
      <c r="P66" t="s">
        <v>257</v>
      </c>
      <c r="Q66" t="s">
        <v>252</v>
      </c>
    </row>
    <row r="67" spans="1:17" x14ac:dyDescent="0.35">
      <c r="A67" t="s">
        <v>254</v>
      </c>
      <c r="B67" t="s">
        <v>260</v>
      </c>
      <c r="C67" t="s">
        <v>256</v>
      </c>
      <c r="D67">
        <v>2.2802661727774698</v>
      </c>
      <c r="E67">
        <v>2080</v>
      </c>
      <c r="F67">
        <v>19147467.9805196</v>
      </c>
      <c r="G67">
        <v>1481158.6215856001</v>
      </c>
      <c r="H67">
        <v>104421005.346792</v>
      </c>
      <c r="I67">
        <v>7564812.90763993</v>
      </c>
      <c r="J67">
        <v>2118453.9466885999</v>
      </c>
      <c r="K67">
        <v>82410.312111172898</v>
      </c>
      <c r="L67">
        <v>6262035.9577249</v>
      </c>
      <c r="M67">
        <v>355592.26629477099</v>
      </c>
      <c r="N67">
        <v>5.4535150784965003</v>
      </c>
      <c r="O67">
        <v>5.1073617622005099</v>
      </c>
      <c r="P67" t="s">
        <v>257</v>
      </c>
      <c r="Q67" t="s">
        <v>252</v>
      </c>
    </row>
    <row r="68" spans="1:17" x14ac:dyDescent="0.35">
      <c r="A68" t="s">
        <v>254</v>
      </c>
      <c r="B68" t="s">
        <v>260</v>
      </c>
      <c r="C68" t="s">
        <v>256</v>
      </c>
      <c r="D68">
        <v>2.4085830961071801</v>
      </c>
      <c r="E68">
        <v>2085</v>
      </c>
      <c r="F68">
        <v>19454859.127450101</v>
      </c>
      <c r="G68">
        <v>1510931.1739242999</v>
      </c>
      <c r="H68">
        <v>117375987.60123201</v>
      </c>
      <c r="I68">
        <v>8536139.1867298894</v>
      </c>
      <c r="J68">
        <v>2145336.2180088102</v>
      </c>
      <c r="K68">
        <v>83314.142079023906</v>
      </c>
      <c r="L68">
        <v>6340843.2817903496</v>
      </c>
      <c r="M68">
        <v>359410.52994351398</v>
      </c>
      <c r="N68">
        <v>6.0332478807630601</v>
      </c>
      <c r="O68">
        <v>5.6495883691109503</v>
      </c>
      <c r="P68" t="s">
        <v>257</v>
      </c>
      <c r="Q68" t="s">
        <v>252</v>
      </c>
    </row>
    <row r="69" spans="1:17" x14ac:dyDescent="0.35">
      <c r="A69" t="s">
        <v>254</v>
      </c>
      <c r="B69" t="s">
        <v>260</v>
      </c>
      <c r="C69" t="s">
        <v>256</v>
      </c>
      <c r="D69">
        <v>2.5200464505927802</v>
      </c>
      <c r="E69">
        <v>2090</v>
      </c>
      <c r="F69">
        <v>19877611.4223084</v>
      </c>
      <c r="G69">
        <v>1544940.08719883</v>
      </c>
      <c r="H69">
        <v>129050423.07150701</v>
      </c>
      <c r="I69">
        <v>9393339.1088271495</v>
      </c>
      <c r="J69">
        <v>2200201.17097294</v>
      </c>
      <c r="K69">
        <v>85219.507983635893</v>
      </c>
      <c r="L69">
        <v>6478939.4913651198</v>
      </c>
      <c r="M69">
        <v>367177.22778421099</v>
      </c>
      <c r="N69">
        <v>6.4922500158482501</v>
      </c>
      <c r="O69">
        <v>6.0800669143477597</v>
      </c>
      <c r="P69" t="s">
        <v>257</v>
      </c>
      <c r="Q69" t="s">
        <v>252</v>
      </c>
    </row>
    <row r="70" spans="1:17" x14ac:dyDescent="0.35">
      <c r="A70" t="s">
        <v>254</v>
      </c>
      <c r="B70" t="s">
        <v>261</v>
      </c>
      <c r="C70" t="s">
        <v>256</v>
      </c>
      <c r="D70">
        <v>0.42862795654826502</v>
      </c>
      <c r="E70">
        <v>2010</v>
      </c>
      <c r="F70">
        <v>16237672.585815299</v>
      </c>
      <c r="G70">
        <v>407404.24269390898</v>
      </c>
      <c r="H70">
        <v>12648918.005728399</v>
      </c>
      <c r="I70">
        <v>310982.01859795302</v>
      </c>
      <c r="J70">
        <v>2373917.62502287</v>
      </c>
      <c r="K70">
        <v>54889.466545416297</v>
      </c>
      <c r="L70">
        <v>5109432.7773981597</v>
      </c>
      <c r="M70">
        <v>124245.323898104</v>
      </c>
      <c r="N70">
        <v>0.77898590077361596</v>
      </c>
      <c r="O70">
        <v>0.76332542965587202</v>
      </c>
      <c r="P70" t="s">
        <v>257</v>
      </c>
      <c r="Q70" t="s">
        <v>252</v>
      </c>
    </row>
    <row r="71" spans="1:17" x14ac:dyDescent="0.35">
      <c r="A71" t="s">
        <v>254</v>
      </c>
      <c r="B71" t="s">
        <v>261</v>
      </c>
      <c r="C71" t="s">
        <v>256</v>
      </c>
      <c r="D71">
        <v>0.61285996481710903</v>
      </c>
      <c r="E71">
        <v>2015</v>
      </c>
      <c r="F71">
        <v>16697810.5710513</v>
      </c>
      <c r="G71">
        <v>419579.14885872602</v>
      </c>
      <c r="H71">
        <v>18592520.059731599</v>
      </c>
      <c r="I71">
        <v>458073.72784268903</v>
      </c>
      <c r="J71">
        <v>2430425.5491998</v>
      </c>
      <c r="K71">
        <v>56584.807834911</v>
      </c>
      <c r="L71">
        <v>5247818.5407856796</v>
      </c>
      <c r="M71">
        <v>127790.35221106101</v>
      </c>
      <c r="N71">
        <v>1.1134705343924001</v>
      </c>
      <c r="O71">
        <v>1.09174569110183</v>
      </c>
      <c r="P71" t="s">
        <v>257</v>
      </c>
      <c r="Q71" t="s">
        <v>252</v>
      </c>
    </row>
    <row r="72" spans="1:17" x14ac:dyDescent="0.35">
      <c r="A72" t="s">
        <v>254</v>
      </c>
      <c r="B72" t="s">
        <v>261</v>
      </c>
      <c r="C72" t="s">
        <v>256</v>
      </c>
      <c r="D72">
        <v>0.76234411994100504</v>
      </c>
      <c r="E72">
        <v>2020</v>
      </c>
      <c r="F72">
        <v>17082889.3701046</v>
      </c>
      <c r="G72">
        <v>430265.25214086898</v>
      </c>
      <c r="H72">
        <v>23637971.077267502</v>
      </c>
      <c r="I72">
        <v>584153.98723713995</v>
      </c>
      <c r="J72">
        <v>2474389.5712518599</v>
      </c>
      <c r="K72">
        <v>57984.026177804699</v>
      </c>
      <c r="L72">
        <v>5354578.6293666996</v>
      </c>
      <c r="M72">
        <v>130777.503090392</v>
      </c>
      <c r="N72">
        <v>1.3837220721357899</v>
      </c>
      <c r="O72">
        <v>1.35766015110578</v>
      </c>
      <c r="P72" t="s">
        <v>257</v>
      </c>
      <c r="Q72" t="s">
        <v>252</v>
      </c>
    </row>
    <row r="73" spans="1:17" x14ac:dyDescent="0.35">
      <c r="A73" t="s">
        <v>254</v>
      </c>
      <c r="B73" t="s">
        <v>261</v>
      </c>
      <c r="C73" t="s">
        <v>256</v>
      </c>
      <c r="D73">
        <v>0.91377128405771901</v>
      </c>
      <c r="E73">
        <v>2025</v>
      </c>
      <c r="F73">
        <v>17607646.087241899</v>
      </c>
      <c r="G73">
        <v>444270.13990578201</v>
      </c>
      <c r="H73">
        <v>29170300.0437067</v>
      </c>
      <c r="I73">
        <v>722583.37289849704</v>
      </c>
      <c r="J73">
        <v>2537893.2721611098</v>
      </c>
      <c r="K73">
        <v>59798.588163541601</v>
      </c>
      <c r="L73">
        <v>5501737.9868528899</v>
      </c>
      <c r="M73">
        <v>134670.553062063</v>
      </c>
      <c r="N73">
        <v>1.65668368725578</v>
      </c>
      <c r="O73">
        <v>1.62645045883961</v>
      </c>
      <c r="P73" t="s">
        <v>257</v>
      </c>
      <c r="Q73" t="s">
        <v>252</v>
      </c>
    </row>
    <row r="74" spans="1:17" x14ac:dyDescent="0.35">
      <c r="A74" t="s">
        <v>254</v>
      </c>
      <c r="B74" t="s">
        <v>261</v>
      </c>
      <c r="C74" t="s">
        <v>256</v>
      </c>
      <c r="D74">
        <v>0.96559376426806398</v>
      </c>
      <c r="E74">
        <v>2030</v>
      </c>
      <c r="F74">
        <v>18159885.802866399</v>
      </c>
      <c r="G74">
        <v>458887.89201123</v>
      </c>
      <c r="H74">
        <v>31748414.123979799</v>
      </c>
      <c r="I74">
        <v>788014.81456515705</v>
      </c>
      <c r="J74">
        <v>2604206.6407648502</v>
      </c>
      <c r="K74">
        <v>61653.518296969603</v>
      </c>
      <c r="L74">
        <v>5653213.7624135502</v>
      </c>
      <c r="M74">
        <v>138624.31288387199</v>
      </c>
      <c r="N74">
        <v>1.74827168345786</v>
      </c>
      <c r="O74">
        <v>1.7172272973065801</v>
      </c>
      <c r="P74" t="s">
        <v>257</v>
      </c>
      <c r="Q74" t="s">
        <v>252</v>
      </c>
    </row>
    <row r="75" spans="1:17" x14ac:dyDescent="0.35">
      <c r="A75" t="s">
        <v>254</v>
      </c>
      <c r="B75" t="s">
        <v>261</v>
      </c>
      <c r="C75" t="s">
        <v>256</v>
      </c>
      <c r="D75">
        <v>1.08500668135844</v>
      </c>
      <c r="E75">
        <v>2035</v>
      </c>
      <c r="F75">
        <v>18522269.9041024</v>
      </c>
      <c r="G75">
        <v>468725.10584025597</v>
      </c>
      <c r="H75">
        <v>36288478.617523201</v>
      </c>
      <c r="I75">
        <v>902975.21561332606</v>
      </c>
      <c r="J75">
        <v>2635816.2593491399</v>
      </c>
      <c r="K75">
        <v>63136.328560114402</v>
      </c>
      <c r="L75">
        <v>5994921.3024615496</v>
      </c>
      <c r="M75">
        <v>147584.97702506999</v>
      </c>
      <c r="N75">
        <v>1.959180964612</v>
      </c>
      <c r="O75">
        <v>1.92644943563374</v>
      </c>
      <c r="P75" t="s">
        <v>257</v>
      </c>
      <c r="Q75" t="s">
        <v>252</v>
      </c>
    </row>
    <row r="76" spans="1:17" x14ac:dyDescent="0.35">
      <c r="A76" t="s">
        <v>254</v>
      </c>
      <c r="B76" t="s">
        <v>261</v>
      </c>
      <c r="C76" t="s">
        <v>256</v>
      </c>
      <c r="D76">
        <v>1.2292198413270401</v>
      </c>
      <c r="E76">
        <v>2040</v>
      </c>
      <c r="F76">
        <v>18518354.8539983</v>
      </c>
      <c r="G76">
        <v>469275.26387145702</v>
      </c>
      <c r="H76">
        <v>40984491.743206397</v>
      </c>
      <c r="I76">
        <v>1022527.54128268</v>
      </c>
      <c r="J76">
        <v>2562749.6455943701</v>
      </c>
      <c r="K76">
        <v>61910.194216768403</v>
      </c>
      <c r="L76">
        <v>5987341.6189059597</v>
      </c>
      <c r="M76">
        <v>147551.572458234</v>
      </c>
      <c r="N76">
        <v>2.2131821139801402</v>
      </c>
      <c r="O76">
        <v>2.17895043699292</v>
      </c>
      <c r="P76" t="s">
        <v>257</v>
      </c>
      <c r="Q76" t="s">
        <v>252</v>
      </c>
    </row>
    <row r="77" spans="1:17" x14ac:dyDescent="0.35">
      <c r="A77" t="s">
        <v>254</v>
      </c>
      <c r="B77" t="s">
        <v>261</v>
      </c>
      <c r="C77" t="s">
        <v>256</v>
      </c>
      <c r="D77">
        <v>1.35085724597845</v>
      </c>
      <c r="E77">
        <v>2045</v>
      </c>
      <c r="F77">
        <v>18610107.3387978</v>
      </c>
      <c r="G77">
        <v>472195.551228759</v>
      </c>
      <c r="H77">
        <v>45165304.341488801</v>
      </c>
      <c r="I77">
        <v>1129284.3882754999</v>
      </c>
      <c r="J77">
        <v>2499471.4986857199</v>
      </c>
      <c r="K77">
        <v>60743.955983873202</v>
      </c>
      <c r="L77">
        <v>6056651.2442653095</v>
      </c>
      <c r="M77">
        <v>149315.66387067799</v>
      </c>
      <c r="N77">
        <v>2.4269233658491398</v>
      </c>
      <c r="O77">
        <v>2.39156083816725</v>
      </c>
      <c r="P77" t="s">
        <v>257</v>
      </c>
      <c r="Q77" t="s">
        <v>252</v>
      </c>
    </row>
    <row r="78" spans="1:17" x14ac:dyDescent="0.35">
      <c r="A78" t="s">
        <v>254</v>
      </c>
      <c r="B78" t="s">
        <v>261</v>
      </c>
      <c r="C78" t="s">
        <v>256</v>
      </c>
      <c r="D78">
        <v>1.53164784556419</v>
      </c>
      <c r="E78">
        <v>2050</v>
      </c>
      <c r="F78">
        <v>18738491.301929999</v>
      </c>
      <c r="G78">
        <v>475958.29759780102</v>
      </c>
      <c r="H78">
        <v>52158736.947545297</v>
      </c>
      <c r="I78">
        <v>1307775.76882329</v>
      </c>
      <c r="J78">
        <v>2421030.8293315601</v>
      </c>
      <c r="K78">
        <v>59133.7160996456</v>
      </c>
      <c r="L78">
        <v>6028480.7957791695</v>
      </c>
      <c r="M78">
        <v>149255.66311423</v>
      </c>
      <c r="N78">
        <v>2.7835078132556599</v>
      </c>
      <c r="O78">
        <v>2.7476688092711798</v>
      </c>
      <c r="P78" t="s">
        <v>257</v>
      </c>
      <c r="Q78" t="s">
        <v>252</v>
      </c>
    </row>
    <row r="79" spans="1:17" x14ac:dyDescent="0.35">
      <c r="A79" t="s">
        <v>254</v>
      </c>
      <c r="B79" t="s">
        <v>261</v>
      </c>
      <c r="C79" t="s">
        <v>256</v>
      </c>
      <c r="D79">
        <v>1.64170092024739</v>
      </c>
      <c r="E79">
        <v>2055</v>
      </c>
      <c r="F79">
        <v>18895630.504505102</v>
      </c>
      <c r="G79">
        <v>480364.55828011897</v>
      </c>
      <c r="H79">
        <v>58726900.914006703</v>
      </c>
      <c r="I79">
        <v>1477754.1554254601</v>
      </c>
      <c r="J79">
        <v>2305331.64046225</v>
      </c>
      <c r="K79">
        <v>56617.881170975903</v>
      </c>
      <c r="L79">
        <v>6090112.9779493697</v>
      </c>
      <c r="M79">
        <v>152240.384428536</v>
      </c>
      <c r="N79">
        <v>3.1079619650693902</v>
      </c>
      <c r="O79">
        <v>3.0763180379425998</v>
      </c>
      <c r="P79" t="s">
        <v>257</v>
      </c>
      <c r="Q79" t="s">
        <v>252</v>
      </c>
    </row>
    <row r="80" spans="1:17" x14ac:dyDescent="0.35">
      <c r="A80" t="s">
        <v>254</v>
      </c>
      <c r="B80" t="s">
        <v>261</v>
      </c>
      <c r="C80" t="s">
        <v>256</v>
      </c>
      <c r="D80">
        <v>1.79717289473674</v>
      </c>
      <c r="E80">
        <v>2060</v>
      </c>
      <c r="F80">
        <v>19125896.928363498</v>
      </c>
      <c r="G80">
        <v>486574.63096201699</v>
      </c>
      <c r="H80">
        <v>68240803.112137705</v>
      </c>
      <c r="I80">
        <v>1723398.44076527</v>
      </c>
      <c r="J80">
        <v>2149735.70374416</v>
      </c>
      <c r="K80">
        <v>53030.558301535297</v>
      </c>
      <c r="L80">
        <v>6162374.4273537397</v>
      </c>
      <c r="M80">
        <v>154626.485750494</v>
      </c>
      <c r="N80">
        <v>3.5679792360972802</v>
      </c>
      <c r="O80">
        <v>3.5418994972218401</v>
      </c>
      <c r="P80" t="s">
        <v>257</v>
      </c>
      <c r="Q80" t="s">
        <v>252</v>
      </c>
    </row>
    <row r="81" spans="1:17" x14ac:dyDescent="0.35">
      <c r="A81" t="s">
        <v>254</v>
      </c>
      <c r="B81" t="s">
        <v>261</v>
      </c>
      <c r="C81" t="s">
        <v>256</v>
      </c>
      <c r="D81">
        <v>1.90209664848524</v>
      </c>
      <c r="E81">
        <v>2065</v>
      </c>
      <c r="F81">
        <v>19288310.753817301</v>
      </c>
      <c r="G81">
        <v>491032.318174396</v>
      </c>
      <c r="H81">
        <v>74805329.826811597</v>
      </c>
      <c r="I81">
        <v>1893413.0616468701</v>
      </c>
      <c r="J81">
        <v>2063653.64618745</v>
      </c>
      <c r="K81">
        <v>50048.259649560903</v>
      </c>
      <c r="L81">
        <v>6226142.9156176997</v>
      </c>
      <c r="M81">
        <v>156034.713400376</v>
      </c>
      <c r="N81">
        <v>3.8782727415363301</v>
      </c>
      <c r="O81">
        <v>3.8559846094985599</v>
      </c>
      <c r="P81" t="s">
        <v>257</v>
      </c>
      <c r="Q81" t="s">
        <v>252</v>
      </c>
    </row>
    <row r="82" spans="1:17" x14ac:dyDescent="0.35">
      <c r="A82" t="s">
        <v>254</v>
      </c>
      <c r="B82" t="s">
        <v>261</v>
      </c>
      <c r="C82" t="s">
        <v>256</v>
      </c>
      <c r="D82">
        <v>2.0539225003577899</v>
      </c>
      <c r="E82">
        <v>2070</v>
      </c>
      <c r="F82">
        <v>19535306.9126001</v>
      </c>
      <c r="G82">
        <v>497623.52459497598</v>
      </c>
      <c r="H82">
        <v>86178808.524259299</v>
      </c>
      <c r="I82">
        <v>2184773.8996939799</v>
      </c>
      <c r="J82">
        <v>2016796.3944283901</v>
      </c>
      <c r="K82">
        <v>49105.311705311098</v>
      </c>
      <c r="L82">
        <v>6345718.56625719</v>
      </c>
      <c r="M82">
        <v>159698.36588810699</v>
      </c>
      <c r="N82">
        <v>4.4114386791985796</v>
      </c>
      <c r="O82">
        <v>4.3904152269975603</v>
      </c>
      <c r="P82" t="s">
        <v>257</v>
      </c>
      <c r="Q82" t="s">
        <v>252</v>
      </c>
    </row>
    <row r="83" spans="1:17" x14ac:dyDescent="0.35">
      <c r="A83" t="s">
        <v>254</v>
      </c>
      <c r="B83" t="s">
        <v>261</v>
      </c>
      <c r="C83" t="s">
        <v>256</v>
      </c>
      <c r="D83">
        <v>2.15113208653396</v>
      </c>
      <c r="E83">
        <v>2075</v>
      </c>
      <c r="F83">
        <v>19845820.792655502</v>
      </c>
      <c r="G83">
        <v>505819.47581936902</v>
      </c>
      <c r="H83">
        <v>96222765.910101905</v>
      </c>
      <c r="I83">
        <v>2439950.0176666901</v>
      </c>
      <c r="J83">
        <v>2050568.20488148</v>
      </c>
      <c r="K83">
        <v>49843.639607003097</v>
      </c>
      <c r="L83">
        <v>6368523.73714309</v>
      </c>
      <c r="M83">
        <v>159586.62128944599</v>
      </c>
      <c r="N83">
        <v>4.8485153078532202</v>
      </c>
      <c r="O83">
        <v>4.8237565659452901</v>
      </c>
      <c r="P83" t="s">
        <v>257</v>
      </c>
      <c r="Q83" t="s">
        <v>252</v>
      </c>
    </row>
    <row r="84" spans="1:17" x14ac:dyDescent="0.35">
      <c r="A84" t="s">
        <v>254</v>
      </c>
      <c r="B84" t="s">
        <v>261</v>
      </c>
      <c r="C84" t="s">
        <v>256</v>
      </c>
      <c r="D84">
        <v>2.2802661727774698</v>
      </c>
      <c r="E84">
        <v>2080</v>
      </c>
      <c r="F84">
        <v>20115662.4048157</v>
      </c>
      <c r="G84">
        <v>512964.19728947303</v>
      </c>
      <c r="H84">
        <v>109216033.251931</v>
      </c>
      <c r="I84">
        <v>2769785.0025008498</v>
      </c>
      <c r="J84">
        <v>2147238.1926204101</v>
      </c>
      <c r="K84">
        <v>53626.066179358902</v>
      </c>
      <c r="L84">
        <v>6455659.1372404797</v>
      </c>
      <c r="M84">
        <v>161969.08677918499</v>
      </c>
      <c r="N84">
        <v>5.4294027735216499</v>
      </c>
      <c r="O84">
        <v>5.3995678784923502</v>
      </c>
      <c r="P84" t="s">
        <v>257</v>
      </c>
      <c r="Q84" t="s">
        <v>252</v>
      </c>
    </row>
    <row r="85" spans="1:17" x14ac:dyDescent="0.35">
      <c r="A85" t="s">
        <v>254</v>
      </c>
      <c r="B85" t="s">
        <v>261</v>
      </c>
      <c r="C85" t="s">
        <v>256</v>
      </c>
      <c r="D85">
        <v>2.4085830961071801</v>
      </c>
      <c r="E85">
        <v>2085</v>
      </c>
      <c r="F85">
        <v>20444195.536072701</v>
      </c>
      <c r="G85">
        <v>521594.76530163502</v>
      </c>
      <c r="H85">
        <v>122797412.088487</v>
      </c>
      <c r="I85">
        <v>3114714.6994752702</v>
      </c>
      <c r="J85">
        <v>2174302.7276985701</v>
      </c>
      <c r="K85">
        <v>54347.632389272898</v>
      </c>
      <c r="L85">
        <v>6536163.1405123398</v>
      </c>
      <c r="M85">
        <v>164090.67122152</v>
      </c>
      <c r="N85">
        <v>6.0064682844485997</v>
      </c>
      <c r="O85">
        <v>5.9715221598783703</v>
      </c>
      <c r="P85" t="s">
        <v>257</v>
      </c>
      <c r="Q85" t="s">
        <v>252</v>
      </c>
    </row>
    <row r="86" spans="1:17" x14ac:dyDescent="0.35">
      <c r="A86" t="s">
        <v>254</v>
      </c>
      <c r="B86" t="s">
        <v>261</v>
      </c>
      <c r="C86" t="s">
        <v>256</v>
      </c>
      <c r="D86">
        <v>2.5200464505927802</v>
      </c>
      <c r="E86">
        <v>2090</v>
      </c>
      <c r="F86">
        <v>20889544.3499268</v>
      </c>
      <c r="G86">
        <v>533007.15958039905</v>
      </c>
      <c r="H86">
        <v>135019386.76076201</v>
      </c>
      <c r="I86">
        <v>3424375.4195722099</v>
      </c>
      <c r="J86">
        <v>2229759.78037831</v>
      </c>
      <c r="K86">
        <v>55660.898578267101</v>
      </c>
      <c r="L86">
        <v>6678767.6362751499</v>
      </c>
      <c r="M86">
        <v>167349.082874179</v>
      </c>
      <c r="N86">
        <v>6.4634912326957901</v>
      </c>
      <c r="O86">
        <v>6.4246330617172003</v>
      </c>
      <c r="P86" t="s">
        <v>257</v>
      </c>
      <c r="Q86" t="s">
        <v>252</v>
      </c>
    </row>
    <row r="87" spans="1:17" x14ac:dyDescent="0.35">
      <c r="A87" t="s">
        <v>254</v>
      </c>
      <c r="B87" t="s">
        <v>262</v>
      </c>
      <c r="C87" t="s">
        <v>256</v>
      </c>
      <c r="D87">
        <v>0.42862795654826502</v>
      </c>
      <c r="E87">
        <v>2010</v>
      </c>
      <c r="F87">
        <v>16216274.1254602</v>
      </c>
      <c r="G87">
        <v>428802.70304905297</v>
      </c>
      <c r="H87">
        <v>12684289.904588901</v>
      </c>
      <c r="I87">
        <v>275610.11973743403</v>
      </c>
      <c r="J87">
        <v>2403784.0859453301</v>
      </c>
      <c r="K87">
        <v>25023.005622961799</v>
      </c>
      <c r="L87">
        <v>5169072.3387238001</v>
      </c>
      <c r="M87">
        <v>64605.76257246</v>
      </c>
      <c r="N87">
        <v>0.78219508417621597</v>
      </c>
      <c r="O87">
        <v>0.64274342903548798</v>
      </c>
      <c r="P87" t="s">
        <v>257</v>
      </c>
      <c r="Q87" t="s">
        <v>252</v>
      </c>
    </row>
    <row r="88" spans="1:17" x14ac:dyDescent="0.35">
      <c r="A88" t="s">
        <v>254</v>
      </c>
      <c r="B88" t="s">
        <v>262</v>
      </c>
      <c r="C88" t="s">
        <v>256</v>
      </c>
      <c r="D88">
        <v>0.61285996481710903</v>
      </c>
      <c r="E88">
        <v>2015</v>
      </c>
      <c r="F88">
        <v>16672455.924289901</v>
      </c>
      <c r="G88">
        <v>444933.79562021402</v>
      </c>
      <c r="H88">
        <v>18641900.2607871</v>
      </c>
      <c r="I88">
        <v>408693.52678716398</v>
      </c>
      <c r="J88">
        <v>2461411.6674840702</v>
      </c>
      <c r="K88">
        <v>25598.6895506441</v>
      </c>
      <c r="L88">
        <v>5308855.8017201498</v>
      </c>
      <c r="M88">
        <v>66753.091276598003</v>
      </c>
      <c r="N88">
        <v>1.1181256286080801</v>
      </c>
      <c r="O88">
        <v>0.91854907586299905</v>
      </c>
      <c r="P88" t="s">
        <v>257</v>
      </c>
      <c r="Q88" t="s">
        <v>252</v>
      </c>
    </row>
    <row r="89" spans="1:17" x14ac:dyDescent="0.35">
      <c r="A89" t="s">
        <v>254</v>
      </c>
      <c r="B89" t="s">
        <v>262</v>
      </c>
      <c r="C89" t="s">
        <v>256</v>
      </c>
      <c r="D89">
        <v>0.76234411994100504</v>
      </c>
      <c r="E89">
        <v>2020</v>
      </c>
      <c r="F89">
        <v>17053716.2821614</v>
      </c>
      <c r="G89">
        <v>459438.34008401498</v>
      </c>
      <c r="H89">
        <v>23697797.058543898</v>
      </c>
      <c r="I89">
        <v>524328.00596081896</v>
      </c>
      <c r="J89">
        <v>2506361.1999674598</v>
      </c>
      <c r="K89">
        <v>26012.397462198402</v>
      </c>
      <c r="L89">
        <v>5416924.1665154304</v>
      </c>
      <c r="M89">
        <v>68431.965941654096</v>
      </c>
      <c r="N89">
        <v>1.3895972388922799</v>
      </c>
      <c r="O89">
        <v>1.1412369413160799</v>
      </c>
      <c r="P89" t="s">
        <v>257</v>
      </c>
      <c r="Q89" t="s">
        <v>252</v>
      </c>
    </row>
    <row r="90" spans="1:17" x14ac:dyDescent="0.35">
      <c r="A90" t="s">
        <v>254</v>
      </c>
      <c r="B90" t="s">
        <v>262</v>
      </c>
      <c r="C90" t="s">
        <v>256</v>
      </c>
      <c r="D90">
        <v>0.91377128405771901</v>
      </c>
      <c r="E90">
        <v>2025</v>
      </c>
      <c r="F90">
        <v>17574305.206857301</v>
      </c>
      <c r="G90">
        <v>477611.02029040299</v>
      </c>
      <c r="H90">
        <v>29240314.272656001</v>
      </c>
      <c r="I90">
        <v>652569.14394918096</v>
      </c>
      <c r="J90">
        <v>2571051.19364281</v>
      </c>
      <c r="K90">
        <v>26640.666681841201</v>
      </c>
      <c r="L90">
        <v>5565794.0426976904</v>
      </c>
      <c r="M90">
        <v>70614.497217265904</v>
      </c>
      <c r="N90">
        <v>1.66381054206608</v>
      </c>
      <c r="O90">
        <v>1.36631927703929</v>
      </c>
      <c r="P90" t="s">
        <v>257</v>
      </c>
      <c r="Q90" t="s">
        <v>252</v>
      </c>
    </row>
    <row r="91" spans="1:17" x14ac:dyDescent="0.35">
      <c r="A91" t="s">
        <v>254</v>
      </c>
      <c r="B91" t="s">
        <v>262</v>
      </c>
      <c r="C91" t="s">
        <v>256</v>
      </c>
      <c r="D91">
        <v>0.96559376426806398</v>
      </c>
      <c r="E91">
        <v>2030</v>
      </c>
      <c r="F91">
        <v>18121476.226731699</v>
      </c>
      <c r="G91">
        <v>497297.46814597701</v>
      </c>
      <c r="H91">
        <v>31819401.944805801</v>
      </c>
      <c r="I91">
        <v>717026.99373922194</v>
      </c>
      <c r="J91">
        <v>2638537.7655377602</v>
      </c>
      <c r="K91">
        <v>27322.3935240588</v>
      </c>
      <c r="L91">
        <v>5718957.4140866902</v>
      </c>
      <c r="M91">
        <v>72880.661210732898</v>
      </c>
      <c r="N91">
        <v>1.75589458312826</v>
      </c>
      <c r="O91">
        <v>1.44184726379654</v>
      </c>
      <c r="P91" t="s">
        <v>257</v>
      </c>
      <c r="Q91" t="s">
        <v>252</v>
      </c>
    </row>
    <row r="92" spans="1:17" x14ac:dyDescent="0.35">
      <c r="A92" t="s">
        <v>254</v>
      </c>
      <c r="B92" t="s">
        <v>262</v>
      </c>
      <c r="C92" t="s">
        <v>256</v>
      </c>
      <c r="D92">
        <v>1.08500668135844</v>
      </c>
      <c r="E92">
        <v>2035</v>
      </c>
      <c r="F92">
        <v>18478369.117984999</v>
      </c>
      <c r="G92">
        <v>512625.89195765997</v>
      </c>
      <c r="H92">
        <v>36355675.055371903</v>
      </c>
      <c r="I92">
        <v>835778.77776460105</v>
      </c>
      <c r="J92">
        <v>2670668.93714927</v>
      </c>
      <c r="K92">
        <v>28283.6507599781</v>
      </c>
      <c r="L92">
        <v>6061394.76703641</v>
      </c>
      <c r="M92">
        <v>81111.512450213806</v>
      </c>
      <c r="N92">
        <v>1.96747206548585</v>
      </c>
      <c r="O92">
        <v>1.6303873660631101</v>
      </c>
      <c r="P92" t="s">
        <v>257</v>
      </c>
      <c r="Q92" t="s">
        <v>252</v>
      </c>
    </row>
    <row r="93" spans="1:17" x14ac:dyDescent="0.35">
      <c r="A93" t="s">
        <v>254</v>
      </c>
      <c r="B93" t="s">
        <v>262</v>
      </c>
      <c r="C93" t="s">
        <v>256</v>
      </c>
      <c r="D93">
        <v>1.2292198413270401</v>
      </c>
      <c r="E93">
        <v>2040</v>
      </c>
      <c r="F93">
        <v>18469769.567244802</v>
      </c>
      <c r="G93">
        <v>517860.55062495399</v>
      </c>
      <c r="H93">
        <v>41041498.866699897</v>
      </c>
      <c r="I93">
        <v>965520.41778917401</v>
      </c>
      <c r="J93">
        <v>2597893.7183715198</v>
      </c>
      <c r="K93">
        <v>26766.121439622701</v>
      </c>
      <c r="L93">
        <v>6053591.79521567</v>
      </c>
      <c r="M93">
        <v>81301.396148525295</v>
      </c>
      <c r="N93">
        <v>2.2220904661141501</v>
      </c>
      <c r="O93">
        <v>1.86444095157274</v>
      </c>
      <c r="P93" t="s">
        <v>257</v>
      </c>
      <c r="Q93" t="s">
        <v>252</v>
      </c>
    </row>
    <row r="94" spans="1:17" x14ac:dyDescent="0.35">
      <c r="A94" t="s">
        <v>254</v>
      </c>
      <c r="B94" t="s">
        <v>262</v>
      </c>
      <c r="C94" t="s">
        <v>256</v>
      </c>
      <c r="D94">
        <v>1.35085724597845</v>
      </c>
      <c r="E94">
        <v>2045</v>
      </c>
      <c r="F94">
        <v>18556776.679431401</v>
      </c>
      <c r="G94">
        <v>525526.21059514501</v>
      </c>
      <c r="H94">
        <v>45211401.149998099</v>
      </c>
      <c r="I94">
        <v>1083187.57976624</v>
      </c>
      <c r="J94">
        <v>2533892.6618808</v>
      </c>
      <c r="K94">
        <v>26322.792788789699</v>
      </c>
      <c r="L94">
        <v>6123529.5215039598</v>
      </c>
      <c r="M94">
        <v>82437.386632033405</v>
      </c>
      <c r="N94">
        <v>2.4363822408937601</v>
      </c>
      <c r="O94">
        <v>2.06114853632049</v>
      </c>
      <c r="P94" t="s">
        <v>257</v>
      </c>
      <c r="Q94" t="s">
        <v>252</v>
      </c>
    </row>
    <row r="95" spans="1:17" x14ac:dyDescent="0.35">
      <c r="A95" t="s">
        <v>254</v>
      </c>
      <c r="B95" t="s">
        <v>262</v>
      </c>
      <c r="C95" t="s">
        <v>256</v>
      </c>
      <c r="D95">
        <v>1.53164784556419</v>
      </c>
      <c r="E95">
        <v>2050</v>
      </c>
      <c r="F95">
        <v>18680610.137577701</v>
      </c>
      <c r="G95">
        <v>533839.46195005602</v>
      </c>
      <c r="H95">
        <v>52180903.044208899</v>
      </c>
      <c r="I95">
        <v>1285609.6721596499</v>
      </c>
      <c r="J95">
        <v>2454238.4935975298</v>
      </c>
      <c r="K95">
        <v>25926.051833675101</v>
      </c>
      <c r="L95">
        <v>6095052.27675738</v>
      </c>
      <c r="M95">
        <v>82684.182136019997</v>
      </c>
      <c r="N95">
        <v>2.79331899011384</v>
      </c>
      <c r="O95">
        <v>2.4082327437231101</v>
      </c>
      <c r="P95" t="s">
        <v>257</v>
      </c>
      <c r="Q95" t="s">
        <v>252</v>
      </c>
    </row>
    <row r="96" spans="1:17" x14ac:dyDescent="0.35">
      <c r="A96" t="s">
        <v>254</v>
      </c>
      <c r="B96" t="s">
        <v>262</v>
      </c>
      <c r="C96" t="s">
        <v>256</v>
      </c>
      <c r="D96">
        <v>1.64170092024739</v>
      </c>
      <c r="E96">
        <v>2055</v>
      </c>
      <c r="F96">
        <v>18833412.691601299</v>
      </c>
      <c r="G96">
        <v>542582.371183882</v>
      </c>
      <c r="H96">
        <v>58700296.910821602</v>
      </c>
      <c r="I96">
        <v>1504358.1586106101</v>
      </c>
      <c r="J96">
        <v>2336652.1567384899</v>
      </c>
      <c r="K96">
        <v>25297.3648947369</v>
      </c>
      <c r="L96">
        <v>6156215.3190545598</v>
      </c>
      <c r="M96">
        <v>86138.043323352598</v>
      </c>
      <c r="N96">
        <v>3.1168167910958999</v>
      </c>
      <c r="O96">
        <v>2.77258945094031</v>
      </c>
      <c r="P96" t="s">
        <v>257</v>
      </c>
      <c r="Q96" t="s">
        <v>252</v>
      </c>
    </row>
    <row r="97" spans="1:17" x14ac:dyDescent="0.35">
      <c r="A97" t="s">
        <v>254</v>
      </c>
      <c r="B97" t="s">
        <v>262</v>
      </c>
      <c r="C97" t="s">
        <v>256</v>
      </c>
      <c r="D97">
        <v>1.79717289473674</v>
      </c>
      <c r="E97">
        <v>2060</v>
      </c>
      <c r="F97">
        <v>19059302.971468098</v>
      </c>
      <c r="G97">
        <v>553168.58785740205</v>
      </c>
      <c r="H97">
        <v>68144715.803687602</v>
      </c>
      <c r="I97">
        <v>1819485.7492153</v>
      </c>
      <c r="J97">
        <v>2178409.1870007101</v>
      </c>
      <c r="K97">
        <v>24357.075044982099</v>
      </c>
      <c r="L97">
        <v>6196361.2479528803</v>
      </c>
      <c r="M97">
        <v>120639.665151354</v>
      </c>
      <c r="N97">
        <v>3.5754044051716201</v>
      </c>
      <c r="O97">
        <v>3.2892065622575402</v>
      </c>
      <c r="P97" t="s">
        <v>257</v>
      </c>
      <c r="Q97" t="s">
        <v>252</v>
      </c>
    </row>
    <row r="98" spans="1:17" x14ac:dyDescent="0.35">
      <c r="A98" t="s">
        <v>254</v>
      </c>
      <c r="B98" t="s">
        <v>262</v>
      </c>
      <c r="C98" t="s">
        <v>256</v>
      </c>
      <c r="D98">
        <v>1.90209664848524</v>
      </c>
      <c r="E98">
        <v>2065</v>
      </c>
      <c r="F98">
        <v>19217747.138489999</v>
      </c>
      <c r="G98">
        <v>561595.93350168504</v>
      </c>
      <c r="H98">
        <v>74655728.5235333</v>
      </c>
      <c r="I98">
        <v>2043014.3649251701</v>
      </c>
      <c r="J98">
        <v>2089671.6080932601</v>
      </c>
      <c r="K98">
        <v>24030.2977437544</v>
      </c>
      <c r="L98">
        <v>6253536.9947021296</v>
      </c>
      <c r="M98">
        <v>128640.634315944</v>
      </c>
      <c r="N98">
        <v>3.8847284224075498</v>
      </c>
      <c r="O98">
        <v>3.6378724329189498</v>
      </c>
      <c r="P98" t="s">
        <v>257</v>
      </c>
      <c r="Q98" t="s">
        <v>252</v>
      </c>
    </row>
    <row r="99" spans="1:17" x14ac:dyDescent="0.35">
      <c r="A99" t="s">
        <v>254</v>
      </c>
      <c r="B99" t="s">
        <v>262</v>
      </c>
      <c r="C99" t="s">
        <v>256</v>
      </c>
      <c r="D99">
        <v>2.0539225003577899</v>
      </c>
      <c r="E99">
        <v>2070</v>
      </c>
      <c r="F99">
        <v>19460669.588192899</v>
      </c>
      <c r="G99">
        <v>572260.84900209098</v>
      </c>
      <c r="H99">
        <v>85963848.144863293</v>
      </c>
      <c r="I99">
        <v>2399734.2790900101</v>
      </c>
      <c r="J99">
        <v>2042211.1405869201</v>
      </c>
      <c r="K99">
        <v>23690.565546775</v>
      </c>
      <c r="L99">
        <v>6344717.8002463402</v>
      </c>
      <c r="M99">
        <v>160699.13189895701</v>
      </c>
      <c r="N99">
        <v>4.41731194064457</v>
      </c>
      <c r="O99">
        <v>4.1934273212551103</v>
      </c>
      <c r="P99" t="s">
        <v>257</v>
      </c>
      <c r="Q99" t="s">
        <v>252</v>
      </c>
    </row>
    <row r="100" spans="1:17" x14ac:dyDescent="0.35">
      <c r="A100" t="s">
        <v>254</v>
      </c>
      <c r="B100" t="s">
        <v>262</v>
      </c>
      <c r="C100" t="s">
        <v>256</v>
      </c>
      <c r="D100">
        <v>2.15113208653396</v>
      </c>
      <c r="E100">
        <v>2075</v>
      </c>
      <c r="F100">
        <v>19767004.904898699</v>
      </c>
      <c r="G100">
        <v>584635.36357622105</v>
      </c>
      <c r="H100">
        <v>95969617.2562989</v>
      </c>
      <c r="I100">
        <v>2693098.67146968</v>
      </c>
      <c r="J100">
        <v>2076376.4355072801</v>
      </c>
      <c r="K100">
        <v>24035.408981207402</v>
      </c>
      <c r="L100">
        <v>6396564.5154697401</v>
      </c>
      <c r="M100">
        <v>131545.84296280201</v>
      </c>
      <c r="N100">
        <v>4.8550408986095697</v>
      </c>
      <c r="O100">
        <v>4.6064587249665703</v>
      </c>
      <c r="P100" t="s">
        <v>257</v>
      </c>
      <c r="Q100" t="s">
        <v>252</v>
      </c>
    </row>
    <row r="101" spans="1:17" x14ac:dyDescent="0.35">
      <c r="A101" t="s">
        <v>254</v>
      </c>
      <c r="B101" t="s">
        <v>262</v>
      </c>
      <c r="C101" t="s">
        <v>256</v>
      </c>
      <c r="D101">
        <v>2.2802661727774698</v>
      </c>
      <c r="E101">
        <v>2080</v>
      </c>
      <c r="F101">
        <v>20032929.327284198</v>
      </c>
      <c r="G101">
        <v>595697.27482099505</v>
      </c>
      <c r="H101">
        <v>108914788.871967</v>
      </c>
      <c r="I101">
        <v>3071029.3824652298</v>
      </c>
      <c r="J101">
        <v>2175797.3072938998</v>
      </c>
      <c r="K101">
        <v>25066.9515058705</v>
      </c>
      <c r="L101">
        <v>6486355.7969243899</v>
      </c>
      <c r="M101">
        <v>131272.42709527799</v>
      </c>
      <c r="N101">
        <v>5.4367879551009404</v>
      </c>
      <c r="O101">
        <v>5.15535241182371</v>
      </c>
      <c r="P101" t="s">
        <v>257</v>
      </c>
      <c r="Q101" t="s">
        <v>252</v>
      </c>
    </row>
    <row r="102" spans="1:17" x14ac:dyDescent="0.35">
      <c r="A102" t="s">
        <v>254</v>
      </c>
      <c r="B102" t="s">
        <v>262</v>
      </c>
      <c r="C102" t="s">
        <v>256</v>
      </c>
      <c r="D102">
        <v>2.4085830961071801</v>
      </c>
      <c r="E102">
        <v>2085</v>
      </c>
      <c r="F102">
        <v>20357369.502930101</v>
      </c>
      <c r="G102">
        <v>608420.798444318</v>
      </c>
      <c r="H102">
        <v>122443756.94149099</v>
      </c>
      <c r="I102">
        <v>3468369.8464706601</v>
      </c>
      <c r="J102">
        <v>2203330.89046267</v>
      </c>
      <c r="K102">
        <v>25319.4696251731</v>
      </c>
      <c r="L102">
        <v>6567419.8539288295</v>
      </c>
      <c r="M102">
        <v>132833.95780503299</v>
      </c>
      <c r="N102">
        <v>6.0147140780574704</v>
      </c>
      <c r="O102">
        <v>5.7006102607586602</v>
      </c>
      <c r="P102" t="s">
        <v>257</v>
      </c>
      <c r="Q102" t="s">
        <v>252</v>
      </c>
    </row>
    <row r="103" spans="1:17" x14ac:dyDescent="0.35">
      <c r="A103" t="s">
        <v>254</v>
      </c>
      <c r="B103" t="s">
        <v>262</v>
      </c>
      <c r="C103" t="s">
        <v>256</v>
      </c>
      <c r="D103">
        <v>2.5200464505927802</v>
      </c>
      <c r="E103">
        <v>2090</v>
      </c>
      <c r="F103">
        <v>20800287.145577099</v>
      </c>
      <c r="G103">
        <v>622264.36393009406</v>
      </c>
      <c r="H103">
        <v>134627035.33770001</v>
      </c>
      <c r="I103">
        <v>3816726.8426343799</v>
      </c>
      <c r="J103">
        <v>2259537.4152361201</v>
      </c>
      <c r="K103">
        <v>25883.263720459399</v>
      </c>
      <c r="L103">
        <v>6710435.7920132503</v>
      </c>
      <c r="M103">
        <v>135680.92713607199</v>
      </c>
      <c r="N103">
        <v>6.4723642705252802</v>
      </c>
      <c r="O103">
        <v>6.1336098672414998</v>
      </c>
      <c r="P103" t="s">
        <v>257</v>
      </c>
      <c r="Q103" t="s">
        <v>252</v>
      </c>
    </row>
    <row r="104" spans="1:17" x14ac:dyDescent="0.35">
      <c r="A104" t="s">
        <v>254</v>
      </c>
      <c r="B104" t="s">
        <v>263</v>
      </c>
      <c r="C104" t="s">
        <v>256</v>
      </c>
      <c r="D104">
        <v>0.42862795654826502</v>
      </c>
      <c r="E104">
        <v>2010</v>
      </c>
      <c r="F104">
        <v>16637755.255651301</v>
      </c>
      <c r="G104">
        <v>7321.5728579426004</v>
      </c>
      <c r="H104">
        <v>12952829.8826722</v>
      </c>
      <c r="I104">
        <v>7070.14165418217</v>
      </c>
      <c r="J104">
        <v>2426609.6120569701</v>
      </c>
      <c r="K104">
        <v>2197.4795113158698</v>
      </c>
      <c r="L104">
        <v>5230421.6117370799</v>
      </c>
      <c r="M104">
        <v>3256.4895591828899</v>
      </c>
      <c r="N104">
        <v>0.77852028014852104</v>
      </c>
      <c r="O104">
        <v>0.96565885382296401</v>
      </c>
      <c r="P104" t="s">
        <v>257</v>
      </c>
      <c r="Q104" t="s">
        <v>252</v>
      </c>
    </row>
    <row r="105" spans="1:17" x14ac:dyDescent="0.35">
      <c r="A105" t="s">
        <v>254</v>
      </c>
      <c r="B105" t="s">
        <v>263</v>
      </c>
      <c r="C105" t="s">
        <v>256</v>
      </c>
      <c r="D105">
        <v>0.61285996481710903</v>
      </c>
      <c r="E105">
        <v>2015</v>
      </c>
      <c r="F105">
        <v>17109801.365143601</v>
      </c>
      <c r="G105">
        <v>7588.3547664387697</v>
      </c>
      <c r="H105">
        <v>19040088.136631001</v>
      </c>
      <c r="I105">
        <v>10505.6509432773</v>
      </c>
      <c r="J105">
        <v>2484723.97190475</v>
      </c>
      <c r="K105">
        <v>2286.3851299634698</v>
      </c>
      <c r="L105">
        <v>5372222.6441285396</v>
      </c>
      <c r="M105">
        <v>3386.2488682006101</v>
      </c>
      <c r="N105">
        <v>1.11281760262979</v>
      </c>
      <c r="O105">
        <v>1.38444383092643</v>
      </c>
      <c r="P105" t="s">
        <v>257</v>
      </c>
      <c r="Q105" t="s">
        <v>252</v>
      </c>
    </row>
    <row r="106" spans="1:17" x14ac:dyDescent="0.35">
      <c r="A106" t="s">
        <v>254</v>
      </c>
      <c r="B106" t="s">
        <v>263</v>
      </c>
      <c r="C106" t="s">
        <v>256</v>
      </c>
      <c r="D106">
        <v>0.76234411994100504</v>
      </c>
      <c r="E106">
        <v>2020</v>
      </c>
      <c r="F106">
        <v>17505333.8652936</v>
      </c>
      <c r="G106">
        <v>7820.7569518026503</v>
      </c>
      <c r="H106">
        <v>24208638.042940799</v>
      </c>
      <c r="I106">
        <v>13487.021563866099</v>
      </c>
      <c r="J106">
        <v>2530011.4224361298</v>
      </c>
      <c r="K106">
        <v>2362.1749935345701</v>
      </c>
      <c r="L106">
        <v>5481858.4417910902</v>
      </c>
      <c r="M106">
        <v>3497.6906659972501</v>
      </c>
      <c r="N106">
        <v>1.3829292391239201</v>
      </c>
      <c r="O106">
        <v>1.72451613660714</v>
      </c>
      <c r="P106" t="s">
        <v>257</v>
      </c>
      <c r="Q106" t="s">
        <v>252</v>
      </c>
    </row>
    <row r="107" spans="1:17" x14ac:dyDescent="0.35">
      <c r="A107" t="s">
        <v>254</v>
      </c>
      <c r="B107" t="s">
        <v>263</v>
      </c>
      <c r="C107" t="s">
        <v>256</v>
      </c>
      <c r="D107">
        <v>0.91377128405771901</v>
      </c>
      <c r="E107">
        <v>2025</v>
      </c>
      <c r="F107">
        <v>18043802.805061001</v>
      </c>
      <c r="G107">
        <v>8113.4220866996802</v>
      </c>
      <c r="H107">
        <v>29876096.017966799</v>
      </c>
      <c r="I107">
        <v>16787.3986384542</v>
      </c>
      <c r="J107">
        <v>2595237.60554168</v>
      </c>
      <c r="K107">
        <v>2454.2547829772102</v>
      </c>
      <c r="L107">
        <v>5632775.3433352001</v>
      </c>
      <c r="M107">
        <v>3633.1965797583098</v>
      </c>
      <c r="N107">
        <v>1.6557538530396101</v>
      </c>
      <c r="O107">
        <v>2.0690897698979298</v>
      </c>
      <c r="P107" t="s">
        <v>257</v>
      </c>
      <c r="Q107" t="s">
        <v>252</v>
      </c>
    </row>
    <row r="108" spans="1:17" x14ac:dyDescent="0.35">
      <c r="A108" t="s">
        <v>254</v>
      </c>
      <c r="B108" t="s">
        <v>263</v>
      </c>
      <c r="C108" t="s">
        <v>256</v>
      </c>
      <c r="D108">
        <v>0.96559376426806398</v>
      </c>
      <c r="E108">
        <v>2030</v>
      </c>
      <c r="F108">
        <v>18610356.2593421</v>
      </c>
      <c r="G108">
        <v>8417.4355355121406</v>
      </c>
      <c r="H108">
        <v>32518013.605657499</v>
      </c>
      <c r="I108">
        <v>18415.332887470599</v>
      </c>
      <c r="J108">
        <v>2663311.8696172498</v>
      </c>
      <c r="K108">
        <v>2548.2894445632301</v>
      </c>
      <c r="L108">
        <v>5788067.1377076898</v>
      </c>
      <c r="M108">
        <v>3770.9375897295699</v>
      </c>
      <c r="N108">
        <v>1.7473074213361099</v>
      </c>
      <c r="O108">
        <v>2.1877604894956999</v>
      </c>
      <c r="P108" t="s">
        <v>257</v>
      </c>
      <c r="Q108" t="s">
        <v>252</v>
      </c>
    </row>
    <row r="109" spans="1:17" x14ac:dyDescent="0.35">
      <c r="A109" t="s">
        <v>254</v>
      </c>
      <c r="B109" t="s">
        <v>263</v>
      </c>
      <c r="C109" t="s">
        <v>256</v>
      </c>
      <c r="D109">
        <v>1.08500668135844</v>
      </c>
      <c r="E109">
        <v>2035</v>
      </c>
      <c r="F109">
        <v>18982361.940592401</v>
      </c>
      <c r="G109">
        <v>8633.0693502632093</v>
      </c>
      <c r="H109">
        <v>37169913.333845504</v>
      </c>
      <c r="I109">
        <v>21540.499291004999</v>
      </c>
      <c r="J109">
        <v>2696427.6654522899</v>
      </c>
      <c r="K109">
        <v>2524.9224569619601</v>
      </c>
      <c r="L109">
        <v>6138548.1346826097</v>
      </c>
      <c r="M109">
        <v>3958.1448040129899</v>
      </c>
      <c r="N109">
        <v>1.9581289962847199</v>
      </c>
      <c r="O109">
        <v>2.4951148215145902</v>
      </c>
      <c r="P109" t="s">
        <v>257</v>
      </c>
      <c r="Q109" t="s">
        <v>252</v>
      </c>
    </row>
    <row r="110" spans="1:17" x14ac:dyDescent="0.35">
      <c r="A110" t="s">
        <v>254</v>
      </c>
      <c r="B110" t="s">
        <v>263</v>
      </c>
      <c r="C110" t="s">
        <v>256</v>
      </c>
      <c r="D110">
        <v>1.2292198413270401</v>
      </c>
      <c r="E110">
        <v>2040</v>
      </c>
      <c r="F110">
        <v>18978954.0289433</v>
      </c>
      <c r="G110">
        <v>8676.0889264425405</v>
      </c>
      <c r="H110">
        <v>41981988.595522903</v>
      </c>
      <c r="I110">
        <v>25030.688966193498</v>
      </c>
      <c r="J110">
        <v>2622132.6073881802</v>
      </c>
      <c r="K110">
        <v>2527.2324229574101</v>
      </c>
      <c r="L110">
        <v>6130894.4376186198</v>
      </c>
      <c r="M110">
        <v>3998.7537455716702</v>
      </c>
      <c r="N110">
        <v>2.2120285728865499</v>
      </c>
      <c r="O110">
        <v>2.8850198722498401</v>
      </c>
      <c r="P110" t="s">
        <v>257</v>
      </c>
      <c r="Q110" t="s">
        <v>252</v>
      </c>
    </row>
    <row r="111" spans="1:17" x14ac:dyDescent="0.35">
      <c r="A111" t="s">
        <v>254</v>
      </c>
      <c r="B111" t="s">
        <v>263</v>
      </c>
      <c r="C111" t="s">
        <v>256</v>
      </c>
      <c r="D111">
        <v>1.35085724597845</v>
      </c>
      <c r="E111">
        <v>2045</v>
      </c>
      <c r="F111">
        <v>19073542.194491301</v>
      </c>
      <c r="G111">
        <v>8760.6955351924898</v>
      </c>
      <c r="H111">
        <v>46266422.292056799</v>
      </c>
      <c r="I111">
        <v>28166.437707524699</v>
      </c>
      <c r="J111">
        <v>2557668.5628945399</v>
      </c>
      <c r="K111">
        <v>2546.8917750527098</v>
      </c>
      <c r="L111">
        <v>6201910.1002881499</v>
      </c>
      <c r="M111">
        <v>4056.8078478397101</v>
      </c>
      <c r="N111">
        <v>2.4256858962159198</v>
      </c>
      <c r="O111">
        <v>3.2150914952331799</v>
      </c>
      <c r="P111" t="s">
        <v>257</v>
      </c>
      <c r="Q111" t="s">
        <v>252</v>
      </c>
    </row>
    <row r="112" spans="1:17" x14ac:dyDescent="0.35">
      <c r="A112" t="s">
        <v>254</v>
      </c>
      <c r="B112" t="s">
        <v>263</v>
      </c>
      <c r="C112" t="s">
        <v>256</v>
      </c>
      <c r="D112">
        <v>1.53164784556419</v>
      </c>
      <c r="E112">
        <v>2050</v>
      </c>
      <c r="F112">
        <v>19205590.304334</v>
      </c>
      <c r="G112">
        <v>8859.2951937468806</v>
      </c>
      <c r="H112">
        <v>53433528.489983998</v>
      </c>
      <c r="I112">
        <v>32984.226384625901</v>
      </c>
      <c r="J112">
        <v>2477698.96768658</v>
      </c>
      <c r="K112">
        <v>2465.5777446182401</v>
      </c>
      <c r="L112">
        <v>6173690.8265782604</v>
      </c>
      <c r="M112">
        <v>4045.6323151392999</v>
      </c>
      <c r="N112">
        <v>2.7821862094978602</v>
      </c>
      <c r="O112">
        <v>3.7231208198036998</v>
      </c>
      <c r="P112" t="s">
        <v>257</v>
      </c>
      <c r="Q112" t="s">
        <v>252</v>
      </c>
    </row>
    <row r="113" spans="1:17" x14ac:dyDescent="0.35">
      <c r="A113" t="s">
        <v>254</v>
      </c>
      <c r="B113" t="s">
        <v>263</v>
      </c>
      <c r="C113" t="s">
        <v>256</v>
      </c>
      <c r="D113">
        <v>1.64170092024739</v>
      </c>
      <c r="E113">
        <v>2055</v>
      </c>
      <c r="F113">
        <v>19367026.446895499</v>
      </c>
      <c r="G113">
        <v>8968.6158896724392</v>
      </c>
      <c r="H113">
        <v>60168038.658650197</v>
      </c>
      <c r="I113">
        <v>36616.410781979699</v>
      </c>
      <c r="J113">
        <v>2359500.3027104302</v>
      </c>
      <c r="K113">
        <v>2449.2189227929698</v>
      </c>
      <c r="L113">
        <v>6238259.62971472</v>
      </c>
      <c r="M113">
        <v>4093.73266319403</v>
      </c>
      <c r="N113">
        <v>3.10672569295195</v>
      </c>
      <c r="O113">
        <v>4.0827270598291898</v>
      </c>
      <c r="P113" t="s">
        <v>257</v>
      </c>
      <c r="Q113" t="s">
        <v>252</v>
      </c>
    </row>
    <row r="114" spans="1:17" x14ac:dyDescent="0.35">
      <c r="A114" t="s">
        <v>254</v>
      </c>
      <c r="B114" t="s">
        <v>263</v>
      </c>
      <c r="C114" t="s">
        <v>256</v>
      </c>
      <c r="D114">
        <v>1.79717289473674</v>
      </c>
      <c r="E114">
        <v>2060</v>
      </c>
      <c r="F114">
        <v>19603361.113311298</v>
      </c>
      <c r="G114">
        <v>9110.4460141824802</v>
      </c>
      <c r="H114">
        <v>69922384.575524107</v>
      </c>
      <c r="I114">
        <v>41816.977378799304</v>
      </c>
      <c r="J114">
        <v>2200348.0404018699</v>
      </c>
      <c r="K114">
        <v>2418.2216438200498</v>
      </c>
      <c r="L114">
        <v>6312865.0484705605</v>
      </c>
      <c r="M114">
        <v>4135.8646336720203</v>
      </c>
      <c r="N114">
        <v>3.5668569369996699</v>
      </c>
      <c r="O114">
        <v>4.5900033119895198</v>
      </c>
      <c r="P114" t="s">
        <v>257</v>
      </c>
      <c r="Q114" t="s">
        <v>252</v>
      </c>
    </row>
    <row r="115" spans="1:17" x14ac:dyDescent="0.35">
      <c r="A115" t="s">
        <v>254</v>
      </c>
      <c r="B115" t="s">
        <v>263</v>
      </c>
      <c r="C115" t="s">
        <v>256</v>
      </c>
      <c r="D115">
        <v>1.90209664848524</v>
      </c>
      <c r="E115">
        <v>2065</v>
      </c>
      <c r="F115">
        <v>19770125.136785802</v>
      </c>
      <c r="G115">
        <v>9217.9352058736604</v>
      </c>
      <c r="H115">
        <v>76653271.868708104</v>
      </c>
      <c r="I115">
        <v>45471.019750378298</v>
      </c>
      <c r="J115">
        <v>2111272.7907558498</v>
      </c>
      <c r="K115">
        <v>2429.1150811654602</v>
      </c>
      <c r="L115">
        <v>6377969.4395695003</v>
      </c>
      <c r="M115">
        <v>4208.1894485726498</v>
      </c>
      <c r="N115">
        <v>3.8772274499204502</v>
      </c>
      <c r="O115">
        <v>4.9328855904090299</v>
      </c>
      <c r="P115" t="s">
        <v>257</v>
      </c>
      <c r="Q115" t="s">
        <v>252</v>
      </c>
    </row>
    <row r="116" spans="1:17" x14ac:dyDescent="0.35">
      <c r="A116" t="s">
        <v>254</v>
      </c>
      <c r="B116" t="s">
        <v>263</v>
      </c>
      <c r="C116" t="s">
        <v>256</v>
      </c>
      <c r="D116">
        <v>2.0539225003577899</v>
      </c>
      <c r="E116">
        <v>2070</v>
      </c>
      <c r="F116">
        <v>20023566.317843299</v>
      </c>
      <c r="G116">
        <v>9364.1193517365591</v>
      </c>
      <c r="H116">
        <v>88311788.839500099</v>
      </c>
      <c r="I116">
        <v>51793.584453256197</v>
      </c>
      <c r="J116">
        <v>2063444.5453538201</v>
      </c>
      <c r="K116">
        <v>2457.16077987372</v>
      </c>
      <c r="L116">
        <v>6501136.9885671996</v>
      </c>
      <c r="M116">
        <v>4279.9435780945796</v>
      </c>
      <c r="N116">
        <v>4.4103926062763401</v>
      </c>
      <c r="O116">
        <v>5.5310683800341698</v>
      </c>
      <c r="P116" t="s">
        <v>257</v>
      </c>
      <c r="Q116" t="s">
        <v>252</v>
      </c>
    </row>
    <row r="117" spans="1:17" x14ac:dyDescent="0.35">
      <c r="A117" t="s">
        <v>254</v>
      </c>
      <c r="B117" t="s">
        <v>263</v>
      </c>
      <c r="C117" t="s">
        <v>256</v>
      </c>
      <c r="D117">
        <v>2.15113208653396</v>
      </c>
      <c r="E117">
        <v>2075</v>
      </c>
      <c r="F117">
        <v>20342100.962175999</v>
      </c>
      <c r="G117">
        <v>9539.3062988869497</v>
      </c>
      <c r="H117">
        <v>98605158.010442495</v>
      </c>
      <c r="I117">
        <v>57557.917326099399</v>
      </c>
      <c r="J117">
        <v>2097903.2185311802</v>
      </c>
      <c r="K117">
        <v>2508.6259573040402</v>
      </c>
      <c r="L117">
        <v>6523718.3629672201</v>
      </c>
      <c r="M117">
        <v>4391.9954653204704</v>
      </c>
      <c r="N117">
        <v>4.8473438507550597</v>
      </c>
      <c r="O117">
        <v>6.0337634124208002</v>
      </c>
      <c r="P117" t="s">
        <v>257</v>
      </c>
      <c r="Q117" t="s">
        <v>252</v>
      </c>
    </row>
    <row r="118" spans="1:17" x14ac:dyDescent="0.35">
      <c r="A118" t="s">
        <v>254</v>
      </c>
      <c r="B118" t="s">
        <v>263</v>
      </c>
      <c r="C118" t="s">
        <v>256</v>
      </c>
      <c r="D118">
        <v>2.2802661727774698</v>
      </c>
      <c r="E118">
        <v>2080</v>
      </c>
      <c r="F118">
        <v>20618932.690057401</v>
      </c>
      <c r="G118">
        <v>9693.9120477552297</v>
      </c>
      <c r="H118">
        <v>111920858.63749</v>
      </c>
      <c r="I118">
        <v>64959.6169426091</v>
      </c>
      <c r="J118">
        <v>2198310.9473431599</v>
      </c>
      <c r="K118">
        <v>2553.3114566100498</v>
      </c>
      <c r="L118">
        <v>6613173.0656327503</v>
      </c>
      <c r="M118">
        <v>4455.1583869187798</v>
      </c>
      <c r="N118">
        <v>5.4280626606564697</v>
      </c>
      <c r="O118">
        <v>6.7010734802005398</v>
      </c>
      <c r="P118" t="s">
        <v>257</v>
      </c>
      <c r="Q118" t="s">
        <v>252</v>
      </c>
    </row>
    <row r="119" spans="1:17" x14ac:dyDescent="0.35">
      <c r="A119" t="s">
        <v>254</v>
      </c>
      <c r="B119" t="s">
        <v>263</v>
      </c>
      <c r="C119" t="s">
        <v>256</v>
      </c>
      <c r="D119">
        <v>2.4085830961071801</v>
      </c>
      <c r="E119">
        <v>2085</v>
      </c>
      <c r="F119">
        <v>20955914.213143099</v>
      </c>
      <c r="G119">
        <v>9876.0882313147995</v>
      </c>
      <c r="H119">
        <v>125839396.99473301</v>
      </c>
      <c r="I119">
        <v>72729.793229314295</v>
      </c>
      <c r="J119">
        <v>2226039.3485395801</v>
      </c>
      <c r="K119">
        <v>2611.01154825501</v>
      </c>
      <c r="L119">
        <v>6695719.9015192799</v>
      </c>
      <c r="M119">
        <v>4533.9102145792203</v>
      </c>
      <c r="N119">
        <v>6.0049585866222497</v>
      </c>
      <c r="O119">
        <v>7.3642308093912101</v>
      </c>
      <c r="P119" t="s">
        <v>257</v>
      </c>
      <c r="Q119" t="s">
        <v>252</v>
      </c>
    </row>
    <row r="120" spans="1:17" x14ac:dyDescent="0.35">
      <c r="A120" t="s">
        <v>254</v>
      </c>
      <c r="B120" t="s">
        <v>263</v>
      </c>
      <c r="C120" t="s">
        <v>256</v>
      </c>
      <c r="D120">
        <v>2.5200464505927802</v>
      </c>
      <c r="E120">
        <v>2090</v>
      </c>
      <c r="F120">
        <v>21412455.5469767</v>
      </c>
      <c r="G120">
        <v>10095.9625304896</v>
      </c>
      <c r="H120">
        <v>138364039.87659401</v>
      </c>
      <c r="I120">
        <v>79722.303740279007</v>
      </c>
      <c r="J120">
        <v>2282750.9059351701</v>
      </c>
      <c r="K120">
        <v>2669.7730214058502</v>
      </c>
      <c r="L120">
        <v>6841486.13890382</v>
      </c>
      <c r="M120">
        <v>4630.5802455099501</v>
      </c>
      <c r="N120">
        <v>6.4618483187524802</v>
      </c>
      <c r="O120">
        <v>7.89645400322346</v>
      </c>
      <c r="P120" t="s">
        <v>257</v>
      </c>
      <c r="Q120" t="s">
        <v>252</v>
      </c>
    </row>
    <row r="121" spans="1:17" x14ac:dyDescent="0.35">
      <c r="A121" t="s">
        <v>254</v>
      </c>
      <c r="B121" t="s">
        <v>264</v>
      </c>
      <c r="C121" t="s">
        <v>256</v>
      </c>
      <c r="D121">
        <v>0.42862795654826502</v>
      </c>
      <c r="E121">
        <v>2010</v>
      </c>
      <c r="F121">
        <v>3946091.3317875601</v>
      </c>
      <c r="G121">
        <v>12698985.496721599</v>
      </c>
      <c r="H121">
        <v>2844175.5246970002</v>
      </c>
      <c r="I121">
        <v>10115724.4996293</v>
      </c>
      <c r="J121">
        <v>435664.97259671602</v>
      </c>
      <c r="K121">
        <v>1993142.1189715699</v>
      </c>
      <c r="L121">
        <v>976678.82336993702</v>
      </c>
      <c r="M121">
        <v>4256999.2779263202</v>
      </c>
      <c r="N121">
        <v>0.72075765246127699</v>
      </c>
      <c r="O121">
        <v>0.796577372439775</v>
      </c>
      <c r="P121" t="s">
        <v>257</v>
      </c>
      <c r="Q121" t="s">
        <v>252</v>
      </c>
    </row>
    <row r="122" spans="1:17" x14ac:dyDescent="0.35">
      <c r="A122" t="s">
        <v>254</v>
      </c>
      <c r="B122" t="s">
        <v>264</v>
      </c>
      <c r="C122" t="s">
        <v>256</v>
      </c>
      <c r="D122">
        <v>0.61285996481710903</v>
      </c>
      <c r="E122">
        <v>2015</v>
      </c>
      <c r="F122">
        <v>4070398.5644131098</v>
      </c>
      <c r="G122">
        <v>13046991.155497</v>
      </c>
      <c r="H122">
        <v>4189875.97564427</v>
      </c>
      <c r="I122">
        <v>14860717.811930001</v>
      </c>
      <c r="J122">
        <v>446881.61713642301</v>
      </c>
      <c r="K122">
        <v>2040128.73989829</v>
      </c>
      <c r="L122">
        <v>1002545.80622755</v>
      </c>
      <c r="M122">
        <v>4373063.0867691897</v>
      </c>
      <c r="N122">
        <v>1.0293527548569199</v>
      </c>
      <c r="O122">
        <v>1.1390149372231999</v>
      </c>
      <c r="P122" t="s">
        <v>257</v>
      </c>
      <c r="Q122" t="s">
        <v>252</v>
      </c>
    </row>
    <row r="123" spans="1:17" x14ac:dyDescent="0.35">
      <c r="A123" t="s">
        <v>254</v>
      </c>
      <c r="B123" t="s">
        <v>264</v>
      </c>
      <c r="C123" t="s">
        <v>256</v>
      </c>
      <c r="D123">
        <v>0.76234411994100504</v>
      </c>
      <c r="E123">
        <v>2020</v>
      </c>
      <c r="F123">
        <v>4182812.5656899498</v>
      </c>
      <c r="G123">
        <v>13330342.0565555</v>
      </c>
      <c r="H123">
        <v>5347744.9253238197</v>
      </c>
      <c r="I123">
        <v>18874380.139180899</v>
      </c>
      <c r="J123">
        <v>456191.75432146399</v>
      </c>
      <c r="K123">
        <v>2076181.8431082</v>
      </c>
      <c r="L123">
        <v>1024818.56593333</v>
      </c>
      <c r="M123">
        <v>4460537.5665237596</v>
      </c>
      <c r="N123">
        <v>1.27850455676388</v>
      </c>
      <c r="O123">
        <v>1.41589616073647</v>
      </c>
      <c r="P123" t="s">
        <v>257</v>
      </c>
      <c r="Q123" t="s">
        <v>252</v>
      </c>
    </row>
    <row r="124" spans="1:17" x14ac:dyDescent="0.35">
      <c r="A124" t="s">
        <v>254</v>
      </c>
      <c r="B124" t="s">
        <v>264</v>
      </c>
      <c r="C124" t="s">
        <v>256</v>
      </c>
      <c r="D124">
        <v>0.91377128405771901</v>
      </c>
      <c r="E124">
        <v>2025</v>
      </c>
      <c r="F124">
        <v>4327896.8633577796</v>
      </c>
      <c r="G124">
        <v>13724019.363789899</v>
      </c>
      <c r="H124">
        <v>6621283.6129136598</v>
      </c>
      <c r="I124">
        <v>23271599.8036916</v>
      </c>
      <c r="J124">
        <v>468824.79627840902</v>
      </c>
      <c r="K124">
        <v>2128867.0640462502</v>
      </c>
      <c r="L124">
        <v>1054122.8350877699</v>
      </c>
      <c r="M124">
        <v>4582285.7048271801</v>
      </c>
      <c r="N124">
        <v>1.5299079026057401</v>
      </c>
      <c r="O124">
        <v>1.69568398198945</v>
      </c>
      <c r="P124" t="s">
        <v>257</v>
      </c>
      <c r="Q124" t="s">
        <v>252</v>
      </c>
    </row>
    <row r="125" spans="1:17" x14ac:dyDescent="0.35">
      <c r="A125" t="s">
        <v>254</v>
      </c>
      <c r="B125" t="s">
        <v>264</v>
      </c>
      <c r="C125" t="s">
        <v>256</v>
      </c>
      <c r="D125">
        <v>0.96559376426806398</v>
      </c>
      <c r="E125">
        <v>2030</v>
      </c>
      <c r="F125">
        <v>4482608.0771921696</v>
      </c>
      <c r="G125">
        <v>14136165.617685501</v>
      </c>
      <c r="H125">
        <v>7232577.1883298997</v>
      </c>
      <c r="I125">
        <v>25303851.750215098</v>
      </c>
      <c r="J125">
        <v>481913.26464067301</v>
      </c>
      <c r="K125">
        <v>2183946.8944211402</v>
      </c>
      <c r="L125">
        <v>1084137.6496542001</v>
      </c>
      <c r="M125">
        <v>4707700.4256432196</v>
      </c>
      <c r="N125">
        <v>1.61347525007367</v>
      </c>
      <c r="O125">
        <v>1.7900081559993799</v>
      </c>
      <c r="P125" t="s">
        <v>257</v>
      </c>
      <c r="Q125" t="s">
        <v>252</v>
      </c>
    </row>
    <row r="126" spans="1:17" x14ac:dyDescent="0.35">
      <c r="A126" t="s">
        <v>254</v>
      </c>
      <c r="B126" t="s">
        <v>264</v>
      </c>
      <c r="C126" t="s">
        <v>256</v>
      </c>
      <c r="D126">
        <v>1.08500668135844</v>
      </c>
      <c r="E126">
        <v>2035</v>
      </c>
      <c r="F126">
        <v>4594079.8488407498</v>
      </c>
      <c r="G126">
        <v>14396915.1611019</v>
      </c>
      <c r="H126">
        <v>8325473.8622554597</v>
      </c>
      <c r="I126">
        <v>28865979.970881101</v>
      </c>
      <c r="J126">
        <v>492912.12120411202</v>
      </c>
      <c r="K126">
        <v>2206040.4667051402</v>
      </c>
      <c r="L126">
        <v>1163823.9313212701</v>
      </c>
      <c r="M126">
        <v>4978682.3481653603</v>
      </c>
      <c r="N126">
        <v>1.8122179274607699</v>
      </c>
      <c r="O126">
        <v>2.0050114658501399</v>
      </c>
      <c r="P126" t="s">
        <v>257</v>
      </c>
      <c r="Q126" t="s">
        <v>252</v>
      </c>
    </row>
    <row r="127" spans="1:17" x14ac:dyDescent="0.35">
      <c r="A127" t="s">
        <v>254</v>
      </c>
      <c r="B127" t="s">
        <v>264</v>
      </c>
      <c r="C127" t="s">
        <v>256</v>
      </c>
      <c r="D127">
        <v>1.2292198413270401</v>
      </c>
      <c r="E127">
        <v>2040</v>
      </c>
      <c r="F127">
        <v>4614640.7686628504</v>
      </c>
      <c r="G127">
        <v>14372989.3492069</v>
      </c>
      <c r="H127">
        <v>9479128.8068945408</v>
      </c>
      <c r="I127">
        <v>32527890.477594499</v>
      </c>
      <c r="J127">
        <v>470622.84929158702</v>
      </c>
      <c r="K127">
        <v>2154036.9905195502</v>
      </c>
      <c r="L127">
        <v>1154670.91822308</v>
      </c>
      <c r="M127">
        <v>4980222.2731411103</v>
      </c>
      <c r="N127">
        <v>2.0541423010140898</v>
      </c>
      <c r="O127">
        <v>2.2631263189093902</v>
      </c>
      <c r="P127" t="s">
        <v>257</v>
      </c>
      <c r="Q127" t="s">
        <v>252</v>
      </c>
    </row>
    <row r="128" spans="1:17" x14ac:dyDescent="0.35">
      <c r="A128" t="s">
        <v>254</v>
      </c>
      <c r="B128" t="s">
        <v>264</v>
      </c>
      <c r="C128" t="s">
        <v>256</v>
      </c>
      <c r="D128">
        <v>1.35085724597845</v>
      </c>
      <c r="E128">
        <v>2045</v>
      </c>
      <c r="F128">
        <v>4657605.3912701001</v>
      </c>
      <c r="G128">
        <v>14424697.498756399</v>
      </c>
      <c r="H128">
        <v>10513034.010830799</v>
      </c>
      <c r="I128">
        <v>35781554.718933597</v>
      </c>
      <c r="J128">
        <v>453882.12688117602</v>
      </c>
      <c r="K128">
        <v>2106333.3277884098</v>
      </c>
      <c r="L128">
        <v>1166371.57094733</v>
      </c>
      <c r="M128">
        <v>5039595.3371886602</v>
      </c>
      <c r="N128">
        <v>2.2571757647257198</v>
      </c>
      <c r="O128">
        <v>2.4805757432361002</v>
      </c>
      <c r="P128" t="s">
        <v>257</v>
      </c>
      <c r="Q128" t="s">
        <v>252</v>
      </c>
    </row>
    <row r="129" spans="1:17" x14ac:dyDescent="0.35">
      <c r="A129" t="s">
        <v>254</v>
      </c>
      <c r="B129" t="s">
        <v>264</v>
      </c>
      <c r="C129" t="s">
        <v>256</v>
      </c>
      <c r="D129">
        <v>1.53164784556419</v>
      </c>
      <c r="E129">
        <v>2050</v>
      </c>
      <c r="F129">
        <v>4707593.6204678798</v>
      </c>
      <c r="G129">
        <v>14506855.979059899</v>
      </c>
      <c r="H129">
        <v>12272586.608666399</v>
      </c>
      <c r="I129">
        <v>41193926.107702203</v>
      </c>
      <c r="J129">
        <v>443350.802635631</v>
      </c>
      <c r="K129">
        <v>2036813.7427955701</v>
      </c>
      <c r="L129">
        <v>1169061.8709885301</v>
      </c>
      <c r="M129">
        <v>5008674.5879048603</v>
      </c>
      <c r="N129">
        <v>2.6069766420166598</v>
      </c>
      <c r="O129">
        <v>2.8396177757030201</v>
      </c>
      <c r="P129" t="s">
        <v>257</v>
      </c>
      <c r="Q129" t="s">
        <v>252</v>
      </c>
    </row>
    <row r="130" spans="1:17" x14ac:dyDescent="0.35">
      <c r="A130" t="s">
        <v>254</v>
      </c>
      <c r="B130" t="s">
        <v>264</v>
      </c>
      <c r="C130" t="s">
        <v>256</v>
      </c>
      <c r="D130">
        <v>1.64170092024739</v>
      </c>
      <c r="E130">
        <v>2055</v>
      </c>
      <c r="F130">
        <v>4762777.8460817402</v>
      </c>
      <c r="G130">
        <v>14613217.2167034</v>
      </c>
      <c r="H130">
        <v>14057514.895893</v>
      </c>
      <c r="I130">
        <v>46147140.173539102</v>
      </c>
      <c r="J130">
        <v>426636.69502626598</v>
      </c>
      <c r="K130">
        <v>1935312.82660696</v>
      </c>
      <c r="L130">
        <v>1207563.5996032399</v>
      </c>
      <c r="M130">
        <v>5034789.7627746603</v>
      </c>
      <c r="N130">
        <v>2.9515369706899</v>
      </c>
      <c r="O130">
        <v>3.1579042102235602</v>
      </c>
      <c r="P130" t="s">
        <v>257</v>
      </c>
      <c r="Q130" t="s">
        <v>252</v>
      </c>
    </row>
    <row r="131" spans="1:17" x14ac:dyDescent="0.35">
      <c r="A131" t="s">
        <v>254</v>
      </c>
      <c r="B131" t="s">
        <v>264</v>
      </c>
      <c r="C131" t="s">
        <v>256</v>
      </c>
      <c r="D131">
        <v>1.79717289473674</v>
      </c>
      <c r="E131">
        <v>2060</v>
      </c>
      <c r="F131">
        <v>4835091.4450754505</v>
      </c>
      <c r="G131">
        <v>14777380.114250099</v>
      </c>
      <c r="H131">
        <v>16635941.8113814</v>
      </c>
      <c r="I131">
        <v>53328259.7415215</v>
      </c>
      <c r="J131">
        <v>400731.21673187602</v>
      </c>
      <c r="K131">
        <v>1802035.04531382</v>
      </c>
      <c r="L131">
        <v>1309780.1508636801</v>
      </c>
      <c r="M131">
        <v>5007220.7622405598</v>
      </c>
      <c r="N131">
        <v>3.4406674621066702</v>
      </c>
      <c r="O131">
        <v>3.6087763412200702</v>
      </c>
      <c r="P131" t="s">
        <v>257</v>
      </c>
      <c r="Q131" t="s">
        <v>252</v>
      </c>
    </row>
    <row r="132" spans="1:17" x14ac:dyDescent="0.35">
      <c r="A132" t="s">
        <v>254</v>
      </c>
      <c r="B132" t="s">
        <v>264</v>
      </c>
      <c r="C132" t="s">
        <v>256</v>
      </c>
      <c r="D132">
        <v>1.90209664848524</v>
      </c>
      <c r="E132">
        <v>2065</v>
      </c>
      <c r="F132">
        <v>4889377.7062411299</v>
      </c>
      <c r="G132">
        <v>14889965.365750499</v>
      </c>
      <c r="H132">
        <v>18433393.056748699</v>
      </c>
      <c r="I132">
        <v>58265349.831709802</v>
      </c>
      <c r="J132">
        <v>384373.57555165002</v>
      </c>
      <c r="K132">
        <v>1729328.3302853601</v>
      </c>
      <c r="L132">
        <v>1351591.4355381499</v>
      </c>
      <c r="M132">
        <v>5030586.1934799301</v>
      </c>
      <c r="N132">
        <v>3.7700898077927301</v>
      </c>
      <c r="O132">
        <v>3.9130614746579599</v>
      </c>
      <c r="P132" t="s">
        <v>257</v>
      </c>
      <c r="Q132" t="s">
        <v>252</v>
      </c>
    </row>
    <row r="133" spans="1:17" x14ac:dyDescent="0.35">
      <c r="A133" t="s">
        <v>254</v>
      </c>
      <c r="B133" t="s">
        <v>264</v>
      </c>
      <c r="C133" t="s">
        <v>256</v>
      </c>
      <c r="D133">
        <v>2.0539225003577899</v>
      </c>
      <c r="E133">
        <v>2070</v>
      </c>
      <c r="F133">
        <v>4964122.7888702499</v>
      </c>
      <c r="G133">
        <v>15068807.648324801</v>
      </c>
      <c r="H133">
        <v>21413686.488617599</v>
      </c>
      <c r="I133">
        <v>66949895.9353358</v>
      </c>
      <c r="J133">
        <v>374279.66596753697</v>
      </c>
      <c r="K133">
        <v>1691622.0401661601</v>
      </c>
      <c r="L133">
        <v>1425223.6198843101</v>
      </c>
      <c r="M133">
        <v>5080193.31226099</v>
      </c>
      <c r="N133">
        <v>4.3136899306011998</v>
      </c>
      <c r="O133">
        <v>4.4429458187940103</v>
      </c>
      <c r="P133" t="s">
        <v>257</v>
      </c>
      <c r="Q133" t="s">
        <v>252</v>
      </c>
    </row>
    <row r="134" spans="1:17" x14ac:dyDescent="0.35">
      <c r="A134" t="s">
        <v>254</v>
      </c>
      <c r="B134" t="s">
        <v>264</v>
      </c>
      <c r="C134" t="s">
        <v>256</v>
      </c>
      <c r="D134">
        <v>2.15113208653396</v>
      </c>
      <c r="E134">
        <v>2075</v>
      </c>
      <c r="F134">
        <v>5054335.9670487503</v>
      </c>
      <c r="G134">
        <v>15297304.3014261</v>
      </c>
      <c r="H134">
        <v>23936591.020133</v>
      </c>
      <c r="I134">
        <v>74726124.907635599</v>
      </c>
      <c r="J134">
        <v>378936.64124925301</v>
      </c>
      <c r="K134">
        <v>1721475.20323923</v>
      </c>
      <c r="L134">
        <v>1371587.17608546</v>
      </c>
      <c r="M134">
        <v>5156523.1823470797</v>
      </c>
      <c r="N134">
        <v>4.7358527759502396</v>
      </c>
      <c r="O134">
        <v>4.8849211230418597</v>
      </c>
      <c r="P134" t="s">
        <v>257</v>
      </c>
      <c r="Q134" t="s">
        <v>252</v>
      </c>
    </row>
    <row r="135" spans="1:17" x14ac:dyDescent="0.35">
      <c r="A135" t="s">
        <v>254</v>
      </c>
      <c r="B135" t="s">
        <v>264</v>
      </c>
      <c r="C135" t="s">
        <v>256</v>
      </c>
      <c r="D135">
        <v>2.2802661727774698</v>
      </c>
      <c r="E135">
        <v>2080</v>
      </c>
      <c r="F135">
        <v>5133646.3703224203</v>
      </c>
      <c r="G135">
        <v>15494980.231782701</v>
      </c>
      <c r="H135">
        <v>27194082.515301201</v>
      </c>
      <c r="I135">
        <v>84791735.739131004</v>
      </c>
      <c r="J135">
        <v>401867.357130869</v>
      </c>
      <c r="K135">
        <v>1798996.9016688999</v>
      </c>
      <c r="L135">
        <v>1373451.56370091</v>
      </c>
      <c r="M135">
        <v>5244176.6603187602</v>
      </c>
      <c r="N135">
        <v>5.2972255106058901</v>
      </c>
      <c r="O135">
        <v>5.4722067708875999</v>
      </c>
      <c r="P135" t="s">
        <v>257</v>
      </c>
      <c r="Q135" t="s">
        <v>252</v>
      </c>
    </row>
    <row r="136" spans="1:17" x14ac:dyDescent="0.35">
      <c r="A136" t="s">
        <v>254</v>
      </c>
      <c r="B136" t="s">
        <v>264</v>
      </c>
      <c r="C136" t="s">
        <v>256</v>
      </c>
      <c r="D136">
        <v>2.4085830961071801</v>
      </c>
      <c r="E136">
        <v>2085</v>
      </c>
      <c r="F136">
        <v>5227511.9807780199</v>
      </c>
      <c r="G136">
        <v>15738278.320596401</v>
      </c>
      <c r="H136">
        <v>30605079.307967</v>
      </c>
      <c r="I136">
        <v>95307047.479994893</v>
      </c>
      <c r="J136">
        <v>406720.421827232</v>
      </c>
      <c r="K136">
        <v>1821929.93826061</v>
      </c>
      <c r="L136">
        <v>1385794.3019375899</v>
      </c>
      <c r="M136">
        <v>5314459.5097962702</v>
      </c>
      <c r="N136">
        <v>5.8546167699862499</v>
      </c>
      <c r="O136">
        <v>6.0557480010547602</v>
      </c>
      <c r="P136" t="s">
        <v>257</v>
      </c>
      <c r="Q136" t="s">
        <v>252</v>
      </c>
    </row>
    <row r="137" spans="1:17" x14ac:dyDescent="0.35">
      <c r="A137" t="s">
        <v>254</v>
      </c>
      <c r="B137" t="s">
        <v>264</v>
      </c>
      <c r="C137" t="s">
        <v>256</v>
      </c>
      <c r="D137">
        <v>2.5200464505927802</v>
      </c>
      <c r="E137">
        <v>2090</v>
      </c>
      <c r="F137">
        <v>5343338.7644855799</v>
      </c>
      <c r="G137">
        <v>16079212.7450216</v>
      </c>
      <c r="H137">
        <v>33649028.155982196</v>
      </c>
      <c r="I137">
        <v>104794734.024352</v>
      </c>
      <c r="J137">
        <v>415675.01220535202</v>
      </c>
      <c r="K137">
        <v>1869745.6667512299</v>
      </c>
      <c r="L137">
        <v>1414441.62482557</v>
      </c>
      <c r="M137">
        <v>5431675.0943237497</v>
      </c>
      <c r="N137">
        <v>6.2973787811527</v>
      </c>
      <c r="O137">
        <v>6.5174045325569701</v>
      </c>
      <c r="P137" t="s">
        <v>257</v>
      </c>
      <c r="Q137" t="s">
        <v>252</v>
      </c>
    </row>
    <row r="138" spans="1:17" x14ac:dyDescent="0.35">
      <c r="A138" t="s">
        <v>254</v>
      </c>
      <c r="B138" t="s">
        <v>265</v>
      </c>
      <c r="C138" t="s">
        <v>256</v>
      </c>
      <c r="D138">
        <v>0.42862795654826502</v>
      </c>
      <c r="E138">
        <v>2010</v>
      </c>
      <c r="F138">
        <v>11502824.6127104</v>
      </c>
      <c r="G138">
        <v>5142252.2157987701</v>
      </c>
      <c r="H138">
        <v>8780274.1409585197</v>
      </c>
      <c r="I138">
        <v>4179625.8833678099</v>
      </c>
      <c r="J138">
        <v>1620888.44211147</v>
      </c>
      <c r="K138">
        <v>807918.64945682196</v>
      </c>
      <c r="L138">
        <v>3509989.7727129902</v>
      </c>
      <c r="M138">
        <v>1723688.3285832701</v>
      </c>
      <c r="N138">
        <v>0.76331461502564002</v>
      </c>
      <c r="O138">
        <v>0.81280063831302696</v>
      </c>
      <c r="P138" t="s">
        <v>257</v>
      </c>
      <c r="Q138" t="s">
        <v>252</v>
      </c>
    </row>
    <row r="139" spans="1:17" x14ac:dyDescent="0.35">
      <c r="A139" t="s">
        <v>254</v>
      </c>
      <c r="B139" t="s">
        <v>265</v>
      </c>
      <c r="C139" t="s">
        <v>256</v>
      </c>
      <c r="D139">
        <v>0.61285996481710903</v>
      </c>
      <c r="E139">
        <v>2015</v>
      </c>
      <c r="F139">
        <v>11831074.5793176</v>
      </c>
      <c r="G139">
        <v>5286315.1405924503</v>
      </c>
      <c r="H139">
        <v>12906794.0723354</v>
      </c>
      <c r="I139">
        <v>6143799.7152388003</v>
      </c>
      <c r="J139">
        <v>1659423.94428821</v>
      </c>
      <c r="K139">
        <v>827586.41274650197</v>
      </c>
      <c r="L139">
        <v>3605222.8397130799</v>
      </c>
      <c r="M139">
        <v>1770386.05328366</v>
      </c>
      <c r="N139">
        <v>1.0909232281316501</v>
      </c>
      <c r="O139">
        <v>1.1622083723427501</v>
      </c>
      <c r="P139" t="s">
        <v>257</v>
      </c>
      <c r="Q139" t="s">
        <v>252</v>
      </c>
    </row>
    <row r="140" spans="1:17" x14ac:dyDescent="0.35">
      <c r="A140" t="s">
        <v>254</v>
      </c>
      <c r="B140" t="s">
        <v>265</v>
      </c>
      <c r="C140" t="s">
        <v>256</v>
      </c>
      <c r="D140">
        <v>0.76234411994100504</v>
      </c>
      <c r="E140">
        <v>2020</v>
      </c>
      <c r="F140">
        <v>12106315.745027101</v>
      </c>
      <c r="G140">
        <v>5406838.8772183498</v>
      </c>
      <c r="H140">
        <v>16411026.677513599</v>
      </c>
      <c r="I140">
        <v>7811098.3869910799</v>
      </c>
      <c r="J140">
        <v>1689658.54497083</v>
      </c>
      <c r="K140">
        <v>842715.05245882994</v>
      </c>
      <c r="L140">
        <v>3678949.1631810302</v>
      </c>
      <c r="M140">
        <v>1806406.9692760501</v>
      </c>
      <c r="N140">
        <v>1.35557563697731</v>
      </c>
      <c r="O140">
        <v>1.44467008623154</v>
      </c>
      <c r="P140" t="s">
        <v>257</v>
      </c>
      <c r="Q140" t="s">
        <v>252</v>
      </c>
    </row>
    <row r="141" spans="1:17" x14ac:dyDescent="0.35">
      <c r="A141" t="s">
        <v>254</v>
      </c>
      <c r="B141" t="s">
        <v>265</v>
      </c>
      <c r="C141" t="s">
        <v>256</v>
      </c>
      <c r="D141">
        <v>0.91377128405771901</v>
      </c>
      <c r="E141">
        <v>2025</v>
      </c>
      <c r="F141">
        <v>12480123.280876501</v>
      </c>
      <c r="G141">
        <v>5571792.9462712398</v>
      </c>
      <c r="H141">
        <v>20253227.535415299</v>
      </c>
      <c r="I141">
        <v>9639655.8811898902</v>
      </c>
      <c r="J141">
        <v>1733080.8154849201</v>
      </c>
      <c r="K141">
        <v>864611.04483973002</v>
      </c>
      <c r="L141">
        <v>3780294.2606920698</v>
      </c>
      <c r="M141">
        <v>1856114.27922289</v>
      </c>
      <c r="N141">
        <v>1.6228387396180399</v>
      </c>
      <c r="O141">
        <v>1.73008149695171</v>
      </c>
      <c r="P141" t="s">
        <v>257</v>
      </c>
      <c r="Q141" t="s">
        <v>252</v>
      </c>
    </row>
    <row r="142" spans="1:17" x14ac:dyDescent="0.35">
      <c r="A142" t="s">
        <v>254</v>
      </c>
      <c r="B142" t="s">
        <v>265</v>
      </c>
      <c r="C142" t="s">
        <v>256</v>
      </c>
      <c r="D142">
        <v>0.96559376426806398</v>
      </c>
      <c r="E142">
        <v>2030</v>
      </c>
      <c r="F142">
        <v>12873681.0648627</v>
      </c>
      <c r="G142">
        <v>5745092.6300149802</v>
      </c>
      <c r="H142">
        <v>22044872.372671001</v>
      </c>
      <c r="I142">
        <v>10491556.565873999</v>
      </c>
      <c r="J142">
        <v>1778361.1688625601</v>
      </c>
      <c r="K142">
        <v>887498.990199261</v>
      </c>
      <c r="L142">
        <v>3884660.3372635301</v>
      </c>
      <c r="M142">
        <v>1907177.73803389</v>
      </c>
      <c r="N142">
        <v>1.71239851768894</v>
      </c>
      <c r="O142">
        <v>1.8261770943537601</v>
      </c>
      <c r="P142" t="s">
        <v>257</v>
      </c>
      <c r="Q142" t="s">
        <v>252</v>
      </c>
    </row>
    <row r="143" spans="1:17" x14ac:dyDescent="0.35">
      <c r="A143" t="s">
        <v>254</v>
      </c>
      <c r="B143" t="s">
        <v>265</v>
      </c>
      <c r="C143" t="s">
        <v>256</v>
      </c>
      <c r="D143">
        <v>1.08500668135844</v>
      </c>
      <c r="E143">
        <v>2035</v>
      </c>
      <c r="F143">
        <v>13132866.4997219</v>
      </c>
      <c r="G143">
        <v>5858128.51022074</v>
      </c>
      <c r="H143">
        <v>25204568.397521</v>
      </c>
      <c r="I143">
        <v>11986885.4356155</v>
      </c>
      <c r="J143">
        <v>1792175.73045266</v>
      </c>
      <c r="K143">
        <v>906776.85745659203</v>
      </c>
      <c r="L143">
        <v>4113921.3810637798</v>
      </c>
      <c r="M143">
        <v>2028584.8984228501</v>
      </c>
      <c r="N143">
        <v>1.9191977926566699</v>
      </c>
      <c r="O143">
        <v>2.0461970772238698</v>
      </c>
      <c r="P143" t="s">
        <v>257</v>
      </c>
      <c r="Q143" t="s">
        <v>252</v>
      </c>
    </row>
    <row r="144" spans="1:17" x14ac:dyDescent="0.35">
      <c r="A144" t="s">
        <v>254</v>
      </c>
      <c r="B144" t="s">
        <v>265</v>
      </c>
      <c r="C144" t="s">
        <v>256</v>
      </c>
      <c r="D144">
        <v>1.2292198413270401</v>
      </c>
      <c r="E144">
        <v>2040</v>
      </c>
      <c r="F144">
        <v>13132027.837445101</v>
      </c>
      <c r="G144">
        <v>5855602.2804246703</v>
      </c>
      <c r="H144">
        <v>28476479.3749009</v>
      </c>
      <c r="I144">
        <v>13530539.909588199</v>
      </c>
      <c r="J144">
        <v>1740653.2469900299</v>
      </c>
      <c r="K144">
        <v>884006.59282111202</v>
      </c>
      <c r="L144">
        <v>4108345.2544970699</v>
      </c>
      <c r="M144">
        <v>2026547.93686713</v>
      </c>
      <c r="N144">
        <v>2.1684754043623098</v>
      </c>
      <c r="O144">
        <v>2.3106999522185601</v>
      </c>
      <c r="P144" t="s">
        <v>257</v>
      </c>
      <c r="Q144" t="s">
        <v>252</v>
      </c>
    </row>
    <row r="145" spans="1:17" x14ac:dyDescent="0.35">
      <c r="A145" t="s">
        <v>254</v>
      </c>
      <c r="B145" t="s">
        <v>265</v>
      </c>
      <c r="C145" t="s">
        <v>256</v>
      </c>
      <c r="D145">
        <v>1.35085724597845</v>
      </c>
      <c r="E145">
        <v>2045</v>
      </c>
      <c r="F145">
        <v>13198577.5581275</v>
      </c>
      <c r="G145">
        <v>5883725.3318990003</v>
      </c>
      <c r="H145">
        <v>31389024.445772599</v>
      </c>
      <c r="I145">
        <v>14905564.2839917</v>
      </c>
      <c r="J145">
        <v>1700027.6243988101</v>
      </c>
      <c r="K145">
        <v>860187.83027077396</v>
      </c>
      <c r="L145">
        <v>4158175.3530158498</v>
      </c>
      <c r="M145">
        <v>2047791.5551201401</v>
      </c>
      <c r="N145">
        <v>2.3782126753836099</v>
      </c>
      <c r="O145">
        <v>2.53335488031371</v>
      </c>
      <c r="P145" t="s">
        <v>257</v>
      </c>
      <c r="Q145" t="s">
        <v>252</v>
      </c>
    </row>
    <row r="146" spans="1:17" x14ac:dyDescent="0.35">
      <c r="A146" t="s">
        <v>254</v>
      </c>
      <c r="B146" t="s">
        <v>265</v>
      </c>
      <c r="C146" t="s">
        <v>256</v>
      </c>
      <c r="D146">
        <v>1.53164784556419</v>
      </c>
      <c r="E146">
        <v>2050</v>
      </c>
      <c r="F146">
        <v>13290652.7855053</v>
      </c>
      <c r="G146">
        <v>5923796.81402242</v>
      </c>
      <c r="H146">
        <v>36269286.334988102</v>
      </c>
      <c r="I146">
        <v>17197226.381380498</v>
      </c>
      <c r="J146">
        <v>1641881.19320691</v>
      </c>
      <c r="K146">
        <v>838283.35222429305</v>
      </c>
      <c r="L146">
        <v>4134227.4549755999</v>
      </c>
      <c r="M146">
        <v>2043509.00391779</v>
      </c>
      <c r="N146">
        <v>2.7289318982543098</v>
      </c>
      <c r="O146">
        <v>2.90307499080191</v>
      </c>
      <c r="P146" t="s">
        <v>257</v>
      </c>
      <c r="Q146" t="s">
        <v>252</v>
      </c>
    </row>
    <row r="147" spans="1:17" x14ac:dyDescent="0.35">
      <c r="A147" t="s">
        <v>254</v>
      </c>
      <c r="B147" t="s">
        <v>265</v>
      </c>
      <c r="C147" t="s">
        <v>256</v>
      </c>
      <c r="D147">
        <v>1.64170092024739</v>
      </c>
      <c r="E147">
        <v>2055</v>
      </c>
      <c r="F147">
        <v>13402808.951047599</v>
      </c>
      <c r="G147">
        <v>5973186.1117376098</v>
      </c>
      <c r="H147">
        <v>40876517.683366798</v>
      </c>
      <c r="I147">
        <v>19328137.386065401</v>
      </c>
      <c r="J147">
        <v>1562109.4521979501</v>
      </c>
      <c r="K147">
        <v>799840.06943528005</v>
      </c>
      <c r="L147">
        <v>4176817.8376184101</v>
      </c>
      <c r="M147">
        <v>2065535.5247595001</v>
      </c>
      <c r="N147">
        <v>3.0498470755394802</v>
      </c>
      <c r="O147">
        <v>3.2358170370892401</v>
      </c>
      <c r="P147" t="s">
        <v>257</v>
      </c>
      <c r="Q147" t="s">
        <v>252</v>
      </c>
    </row>
    <row r="148" spans="1:17" x14ac:dyDescent="0.35">
      <c r="A148" t="s">
        <v>254</v>
      </c>
      <c r="B148" t="s">
        <v>265</v>
      </c>
      <c r="C148" t="s">
        <v>256</v>
      </c>
      <c r="D148">
        <v>1.79717289473674</v>
      </c>
      <c r="E148">
        <v>2060</v>
      </c>
      <c r="F148">
        <v>13566674.7764671</v>
      </c>
      <c r="G148">
        <v>6045796.7828583904</v>
      </c>
      <c r="H148">
        <v>47549502.6489418</v>
      </c>
      <c r="I148">
        <v>22414698.9039611</v>
      </c>
      <c r="J148">
        <v>1454675.0201840701</v>
      </c>
      <c r="K148">
        <v>748091.24186162197</v>
      </c>
      <c r="L148">
        <v>4209935.8240899397</v>
      </c>
      <c r="M148">
        <v>2107065.0890142899</v>
      </c>
      <c r="N148">
        <v>3.5048752500075899</v>
      </c>
      <c r="O148">
        <v>3.7074846722458998</v>
      </c>
      <c r="P148" t="s">
        <v>257</v>
      </c>
      <c r="Q148" t="s">
        <v>252</v>
      </c>
    </row>
    <row r="149" spans="1:17" x14ac:dyDescent="0.35">
      <c r="A149" t="s">
        <v>254</v>
      </c>
      <c r="B149" t="s">
        <v>265</v>
      </c>
      <c r="C149" t="s">
        <v>256</v>
      </c>
      <c r="D149">
        <v>1.90209664848524</v>
      </c>
      <c r="E149">
        <v>2065</v>
      </c>
      <c r="F149">
        <v>13682317.155256899</v>
      </c>
      <c r="G149">
        <v>6097025.9167347299</v>
      </c>
      <c r="H149">
        <v>52152973.117461398</v>
      </c>
      <c r="I149">
        <v>24545769.7709971</v>
      </c>
      <c r="J149">
        <v>1398682.33586355</v>
      </c>
      <c r="K149">
        <v>715019.569973459</v>
      </c>
      <c r="L149">
        <v>4245160.9510233803</v>
      </c>
      <c r="M149">
        <v>2137016.6779946899</v>
      </c>
      <c r="N149">
        <v>3.8117061990061698</v>
      </c>
      <c r="O149">
        <v>4.0258595102286598</v>
      </c>
      <c r="P149" t="s">
        <v>257</v>
      </c>
      <c r="Q149" t="s">
        <v>252</v>
      </c>
    </row>
    <row r="150" spans="1:17" x14ac:dyDescent="0.35">
      <c r="A150" t="s">
        <v>254</v>
      </c>
      <c r="B150" t="s">
        <v>265</v>
      </c>
      <c r="C150" t="s">
        <v>256</v>
      </c>
      <c r="D150">
        <v>2.0539225003577899</v>
      </c>
      <c r="E150">
        <v>2070</v>
      </c>
      <c r="F150">
        <v>13857883.409380401</v>
      </c>
      <c r="G150">
        <v>6175047.0278146397</v>
      </c>
      <c r="H150">
        <v>60129509.497567303</v>
      </c>
      <c r="I150">
        <v>28234072.926385999</v>
      </c>
      <c r="J150">
        <v>1370050.56814825</v>
      </c>
      <c r="K150">
        <v>695851.13798544498</v>
      </c>
      <c r="L150">
        <v>4335274.97659929</v>
      </c>
      <c r="M150">
        <v>2170141.9555460098</v>
      </c>
      <c r="N150">
        <v>4.3390110683761201</v>
      </c>
      <c r="O150">
        <v>4.57228468045823</v>
      </c>
      <c r="P150" t="s">
        <v>257</v>
      </c>
      <c r="Q150" t="s">
        <v>252</v>
      </c>
    </row>
    <row r="151" spans="1:17" x14ac:dyDescent="0.35">
      <c r="A151" t="s">
        <v>254</v>
      </c>
      <c r="B151" t="s">
        <v>265</v>
      </c>
      <c r="C151" t="s">
        <v>256</v>
      </c>
      <c r="D151">
        <v>2.15113208653396</v>
      </c>
      <c r="E151">
        <v>2075</v>
      </c>
      <c r="F151">
        <v>14078444.870665399</v>
      </c>
      <c r="G151">
        <v>6273195.3978094403</v>
      </c>
      <c r="H151">
        <v>67170549.077802896</v>
      </c>
      <c r="I151">
        <v>31492166.849965699</v>
      </c>
      <c r="J151">
        <v>1393906.30204083</v>
      </c>
      <c r="K151">
        <v>706505.54244765302</v>
      </c>
      <c r="L151">
        <v>4350635.9581585601</v>
      </c>
      <c r="M151">
        <v>2177474.4002739801</v>
      </c>
      <c r="N151">
        <v>4.7711625605582899</v>
      </c>
      <c r="O151">
        <v>5.0201157229954196</v>
      </c>
      <c r="P151" t="s">
        <v>257</v>
      </c>
      <c r="Q151" t="s">
        <v>252</v>
      </c>
    </row>
    <row r="152" spans="1:17" x14ac:dyDescent="0.35">
      <c r="A152" t="s">
        <v>254</v>
      </c>
      <c r="B152" t="s">
        <v>265</v>
      </c>
      <c r="C152" t="s">
        <v>256</v>
      </c>
      <c r="D152">
        <v>2.2802661727774698</v>
      </c>
      <c r="E152">
        <v>2080</v>
      </c>
      <c r="F152">
        <v>14270069.8307088</v>
      </c>
      <c r="G152">
        <v>6358556.7713963799</v>
      </c>
      <c r="H152">
        <v>76281037.7202328</v>
      </c>
      <c r="I152">
        <v>35704780.534199499</v>
      </c>
      <c r="J152">
        <v>1454378.81123446</v>
      </c>
      <c r="K152">
        <v>746485.44756530796</v>
      </c>
      <c r="L152">
        <v>4417324.7968050698</v>
      </c>
      <c r="M152">
        <v>2200303.4272145899</v>
      </c>
      <c r="N152">
        <v>5.3455265899314801</v>
      </c>
      <c r="O152">
        <v>5.61523342762551</v>
      </c>
      <c r="P152" t="s">
        <v>257</v>
      </c>
      <c r="Q152" t="s">
        <v>252</v>
      </c>
    </row>
    <row r="153" spans="1:17" x14ac:dyDescent="0.35">
      <c r="A153" t="s">
        <v>254</v>
      </c>
      <c r="B153" t="s">
        <v>265</v>
      </c>
      <c r="C153" t="s">
        <v>256</v>
      </c>
      <c r="D153">
        <v>2.4085830961071801</v>
      </c>
      <c r="E153">
        <v>2085</v>
      </c>
      <c r="F153">
        <v>14503278.313414</v>
      </c>
      <c r="G153">
        <v>6462511.9879603898</v>
      </c>
      <c r="H153">
        <v>85801956.259973899</v>
      </c>
      <c r="I153">
        <v>40110170.527988002</v>
      </c>
      <c r="J153">
        <v>1474102.2892019099</v>
      </c>
      <c r="K153">
        <v>754548.07088592602</v>
      </c>
      <c r="L153">
        <v>4470573.2954914002</v>
      </c>
      <c r="M153">
        <v>2229680.5162424599</v>
      </c>
      <c r="N153">
        <v>5.9160387331611997</v>
      </c>
      <c r="O153">
        <v>6.2065912763818298</v>
      </c>
      <c r="P153" t="s">
        <v>257</v>
      </c>
      <c r="Q153" t="s">
        <v>252</v>
      </c>
    </row>
    <row r="154" spans="1:17" x14ac:dyDescent="0.35">
      <c r="A154" t="s">
        <v>254</v>
      </c>
      <c r="B154" t="s">
        <v>265</v>
      </c>
      <c r="C154" t="s">
        <v>256</v>
      </c>
      <c r="D154">
        <v>2.5200464505927802</v>
      </c>
      <c r="E154">
        <v>2090</v>
      </c>
      <c r="F154">
        <v>14819239.9604754</v>
      </c>
      <c r="G154">
        <v>6603311.5490317801</v>
      </c>
      <c r="H154">
        <v>94368029.559183002</v>
      </c>
      <c r="I154">
        <v>44075732.621151097</v>
      </c>
      <c r="J154">
        <v>1512042.8531363399</v>
      </c>
      <c r="K154">
        <v>773377.82582023996</v>
      </c>
      <c r="L154">
        <v>4567599.9282914</v>
      </c>
      <c r="M154">
        <v>2278516.79085792</v>
      </c>
      <c r="N154">
        <v>6.3679399085832404</v>
      </c>
      <c r="O154">
        <v>6.6747922302126899</v>
      </c>
      <c r="P154" t="s">
        <v>257</v>
      </c>
      <c r="Q154" t="s">
        <v>252</v>
      </c>
    </row>
    <row r="155" spans="1:17" x14ac:dyDescent="0.35">
      <c r="A155" t="s">
        <v>254</v>
      </c>
      <c r="B155" t="s">
        <v>266</v>
      </c>
      <c r="C155" t="s">
        <v>256</v>
      </c>
      <c r="D155">
        <v>0.42862795654826502</v>
      </c>
      <c r="E155">
        <v>2010</v>
      </c>
      <c r="F155">
        <v>12698985.496721599</v>
      </c>
      <c r="G155">
        <v>3946091.3317875601</v>
      </c>
      <c r="H155">
        <v>10115724.4996293</v>
      </c>
      <c r="I155">
        <v>2844175.5246970002</v>
      </c>
      <c r="J155">
        <v>1993142.1189715699</v>
      </c>
      <c r="K155">
        <v>435664.97259671602</v>
      </c>
      <c r="L155">
        <v>4256999.2779263202</v>
      </c>
      <c r="M155">
        <v>976678.82336993702</v>
      </c>
      <c r="N155">
        <v>0.796577372439775</v>
      </c>
      <c r="O155">
        <v>0.72075765246127699</v>
      </c>
      <c r="P155" t="s">
        <v>257</v>
      </c>
      <c r="Q155" t="s">
        <v>252</v>
      </c>
    </row>
    <row r="156" spans="1:17" x14ac:dyDescent="0.35">
      <c r="A156" t="s">
        <v>254</v>
      </c>
      <c r="B156" t="s">
        <v>266</v>
      </c>
      <c r="C156" t="s">
        <v>256</v>
      </c>
      <c r="D156">
        <v>0.61285996481710903</v>
      </c>
      <c r="E156">
        <v>2015</v>
      </c>
      <c r="F156">
        <v>13046991.155497</v>
      </c>
      <c r="G156">
        <v>4070398.5644131098</v>
      </c>
      <c r="H156">
        <v>14860717.811930001</v>
      </c>
      <c r="I156">
        <v>4189875.97564427</v>
      </c>
      <c r="J156">
        <v>2040128.73989829</v>
      </c>
      <c r="K156">
        <v>446881.61713642301</v>
      </c>
      <c r="L156">
        <v>4373063.0867691897</v>
      </c>
      <c r="M156">
        <v>1002545.80622755</v>
      </c>
      <c r="N156">
        <v>1.1390149372231999</v>
      </c>
      <c r="O156">
        <v>1.0293527548569199</v>
      </c>
      <c r="P156" t="s">
        <v>257</v>
      </c>
      <c r="Q156" t="s">
        <v>252</v>
      </c>
    </row>
    <row r="157" spans="1:17" x14ac:dyDescent="0.35">
      <c r="A157" t="s">
        <v>254</v>
      </c>
      <c r="B157" t="s">
        <v>266</v>
      </c>
      <c r="C157" t="s">
        <v>256</v>
      </c>
      <c r="D157">
        <v>0.76234411994100504</v>
      </c>
      <c r="E157">
        <v>2020</v>
      </c>
      <c r="F157">
        <v>13330342.0565555</v>
      </c>
      <c r="G157">
        <v>4182812.5656899498</v>
      </c>
      <c r="H157">
        <v>18874380.139180899</v>
      </c>
      <c r="I157">
        <v>5347744.9253238197</v>
      </c>
      <c r="J157">
        <v>2076181.8431082</v>
      </c>
      <c r="K157">
        <v>456191.75432146399</v>
      </c>
      <c r="L157">
        <v>4460537.5665237596</v>
      </c>
      <c r="M157">
        <v>1024818.56593333</v>
      </c>
      <c r="N157">
        <v>1.41589616073647</v>
      </c>
      <c r="O157">
        <v>1.27850455676388</v>
      </c>
      <c r="P157" t="s">
        <v>257</v>
      </c>
      <c r="Q157" t="s">
        <v>252</v>
      </c>
    </row>
    <row r="158" spans="1:17" x14ac:dyDescent="0.35">
      <c r="A158" t="s">
        <v>254</v>
      </c>
      <c r="B158" t="s">
        <v>266</v>
      </c>
      <c r="C158" t="s">
        <v>256</v>
      </c>
      <c r="D158">
        <v>0.91377128405771901</v>
      </c>
      <c r="E158">
        <v>2025</v>
      </c>
      <c r="F158">
        <v>13724019.363789899</v>
      </c>
      <c r="G158">
        <v>4327896.8633577796</v>
      </c>
      <c r="H158">
        <v>23271599.8036916</v>
      </c>
      <c r="I158">
        <v>6621283.6129136598</v>
      </c>
      <c r="J158">
        <v>2128867.0640462502</v>
      </c>
      <c r="K158">
        <v>468824.79627840902</v>
      </c>
      <c r="L158">
        <v>4582285.7048271801</v>
      </c>
      <c r="M158">
        <v>1054122.8350877699</v>
      </c>
      <c r="N158">
        <v>1.69568398198945</v>
      </c>
      <c r="O158">
        <v>1.5299079026057401</v>
      </c>
      <c r="P158" t="s">
        <v>257</v>
      </c>
      <c r="Q158" t="s">
        <v>252</v>
      </c>
    </row>
    <row r="159" spans="1:17" x14ac:dyDescent="0.35">
      <c r="A159" t="s">
        <v>254</v>
      </c>
      <c r="B159" t="s">
        <v>266</v>
      </c>
      <c r="C159" t="s">
        <v>256</v>
      </c>
      <c r="D159">
        <v>0.96559376426806398</v>
      </c>
      <c r="E159">
        <v>2030</v>
      </c>
      <c r="F159">
        <v>14136165.617685501</v>
      </c>
      <c r="G159">
        <v>4482608.0771921696</v>
      </c>
      <c r="H159">
        <v>25303851.750215098</v>
      </c>
      <c r="I159">
        <v>7232577.1883298997</v>
      </c>
      <c r="J159">
        <v>2183946.8944211402</v>
      </c>
      <c r="K159">
        <v>481913.26464067301</v>
      </c>
      <c r="L159">
        <v>4707700.4256432196</v>
      </c>
      <c r="M159">
        <v>1084137.6496542001</v>
      </c>
      <c r="N159">
        <v>1.7900081559993799</v>
      </c>
      <c r="O159">
        <v>1.61347525007367</v>
      </c>
      <c r="P159" t="s">
        <v>257</v>
      </c>
      <c r="Q159" t="s">
        <v>252</v>
      </c>
    </row>
    <row r="160" spans="1:17" x14ac:dyDescent="0.35">
      <c r="A160" t="s">
        <v>254</v>
      </c>
      <c r="B160" t="s">
        <v>266</v>
      </c>
      <c r="C160" t="s">
        <v>256</v>
      </c>
      <c r="D160">
        <v>1.08500668135844</v>
      </c>
      <c r="E160">
        <v>2035</v>
      </c>
      <c r="F160">
        <v>14396915.1611019</v>
      </c>
      <c r="G160">
        <v>4594079.8488407498</v>
      </c>
      <c r="H160">
        <v>28865979.970881101</v>
      </c>
      <c r="I160">
        <v>8325473.8622554597</v>
      </c>
      <c r="J160">
        <v>2206040.4667051402</v>
      </c>
      <c r="K160">
        <v>492912.12120411202</v>
      </c>
      <c r="L160">
        <v>4978682.3481653603</v>
      </c>
      <c r="M160">
        <v>1163823.9313212701</v>
      </c>
      <c r="N160">
        <v>2.0050114658501399</v>
      </c>
      <c r="O160">
        <v>1.8122179274607699</v>
      </c>
      <c r="P160" t="s">
        <v>257</v>
      </c>
      <c r="Q160" t="s">
        <v>252</v>
      </c>
    </row>
    <row r="161" spans="1:17" x14ac:dyDescent="0.35">
      <c r="A161" t="s">
        <v>254</v>
      </c>
      <c r="B161" t="s">
        <v>266</v>
      </c>
      <c r="C161" t="s">
        <v>256</v>
      </c>
      <c r="D161">
        <v>1.2292198413270401</v>
      </c>
      <c r="E161">
        <v>2040</v>
      </c>
      <c r="F161">
        <v>14372989.3492069</v>
      </c>
      <c r="G161">
        <v>4614640.7686628504</v>
      </c>
      <c r="H161">
        <v>32527890.477594499</v>
      </c>
      <c r="I161">
        <v>9479128.8068945408</v>
      </c>
      <c r="J161">
        <v>2154036.9905195502</v>
      </c>
      <c r="K161">
        <v>470622.84929158702</v>
      </c>
      <c r="L161">
        <v>4980222.2731411103</v>
      </c>
      <c r="M161">
        <v>1154670.91822308</v>
      </c>
      <c r="N161">
        <v>2.2631263189093902</v>
      </c>
      <c r="O161">
        <v>2.0541423010140898</v>
      </c>
      <c r="P161" t="s">
        <v>257</v>
      </c>
      <c r="Q161" t="s">
        <v>252</v>
      </c>
    </row>
    <row r="162" spans="1:17" x14ac:dyDescent="0.35">
      <c r="A162" t="s">
        <v>254</v>
      </c>
      <c r="B162" t="s">
        <v>266</v>
      </c>
      <c r="C162" t="s">
        <v>256</v>
      </c>
      <c r="D162">
        <v>1.35085724597845</v>
      </c>
      <c r="E162">
        <v>2045</v>
      </c>
      <c r="F162">
        <v>14424697.498756399</v>
      </c>
      <c r="G162">
        <v>4657605.3912701001</v>
      </c>
      <c r="H162">
        <v>35781554.718933597</v>
      </c>
      <c r="I162">
        <v>10513034.010830799</v>
      </c>
      <c r="J162">
        <v>2106333.3277884098</v>
      </c>
      <c r="K162">
        <v>453882.12688117602</v>
      </c>
      <c r="L162">
        <v>5039595.3371886602</v>
      </c>
      <c r="M162">
        <v>1166371.57094733</v>
      </c>
      <c r="N162">
        <v>2.4805757432361002</v>
      </c>
      <c r="O162">
        <v>2.2571757647257198</v>
      </c>
      <c r="P162" t="s">
        <v>257</v>
      </c>
      <c r="Q162" t="s">
        <v>252</v>
      </c>
    </row>
    <row r="163" spans="1:17" x14ac:dyDescent="0.35">
      <c r="A163" t="s">
        <v>254</v>
      </c>
      <c r="B163" t="s">
        <v>266</v>
      </c>
      <c r="C163" t="s">
        <v>256</v>
      </c>
      <c r="D163">
        <v>1.53164784556419</v>
      </c>
      <c r="E163">
        <v>2050</v>
      </c>
      <c r="F163">
        <v>14506855.979059899</v>
      </c>
      <c r="G163">
        <v>4707593.6204678798</v>
      </c>
      <c r="H163">
        <v>41193926.107702203</v>
      </c>
      <c r="I163">
        <v>12272586.608666399</v>
      </c>
      <c r="J163">
        <v>2036813.7427955701</v>
      </c>
      <c r="K163">
        <v>443350.802635631</v>
      </c>
      <c r="L163">
        <v>5008674.5879048603</v>
      </c>
      <c r="M163">
        <v>1169061.8709885301</v>
      </c>
      <c r="N163">
        <v>2.8396177757030201</v>
      </c>
      <c r="O163">
        <v>2.6069766420166598</v>
      </c>
      <c r="P163" t="s">
        <v>257</v>
      </c>
      <c r="Q163" t="s">
        <v>252</v>
      </c>
    </row>
    <row r="164" spans="1:17" x14ac:dyDescent="0.35">
      <c r="A164" t="s">
        <v>254</v>
      </c>
      <c r="B164" t="s">
        <v>266</v>
      </c>
      <c r="C164" t="s">
        <v>256</v>
      </c>
      <c r="D164">
        <v>1.64170092024739</v>
      </c>
      <c r="E164">
        <v>2055</v>
      </c>
      <c r="F164">
        <v>14613217.2167034</v>
      </c>
      <c r="G164">
        <v>4762777.8460817402</v>
      </c>
      <c r="H164">
        <v>46147140.173539102</v>
      </c>
      <c r="I164">
        <v>14057514.895893</v>
      </c>
      <c r="J164">
        <v>1935312.82660696</v>
      </c>
      <c r="K164">
        <v>426636.69502626598</v>
      </c>
      <c r="L164">
        <v>5034789.7627746603</v>
      </c>
      <c r="M164">
        <v>1207563.5996032399</v>
      </c>
      <c r="N164">
        <v>3.1579042102235602</v>
      </c>
      <c r="O164">
        <v>2.9515369706899</v>
      </c>
      <c r="P164" t="s">
        <v>257</v>
      </c>
      <c r="Q164" t="s">
        <v>252</v>
      </c>
    </row>
    <row r="165" spans="1:17" x14ac:dyDescent="0.35">
      <c r="A165" t="s">
        <v>254</v>
      </c>
      <c r="B165" t="s">
        <v>266</v>
      </c>
      <c r="C165" t="s">
        <v>256</v>
      </c>
      <c r="D165">
        <v>1.79717289473674</v>
      </c>
      <c r="E165">
        <v>2060</v>
      </c>
      <c r="F165">
        <v>14777380.114250099</v>
      </c>
      <c r="G165">
        <v>4835091.4450754505</v>
      </c>
      <c r="H165">
        <v>53328259.7415215</v>
      </c>
      <c r="I165">
        <v>16635941.8113814</v>
      </c>
      <c r="J165">
        <v>1802035.04531382</v>
      </c>
      <c r="K165">
        <v>400731.21673187602</v>
      </c>
      <c r="L165">
        <v>5007220.7622405598</v>
      </c>
      <c r="M165">
        <v>1309780.1508636801</v>
      </c>
      <c r="N165">
        <v>3.6087763412200702</v>
      </c>
      <c r="O165">
        <v>3.4406674621066702</v>
      </c>
      <c r="P165" t="s">
        <v>257</v>
      </c>
      <c r="Q165" t="s">
        <v>252</v>
      </c>
    </row>
    <row r="166" spans="1:17" x14ac:dyDescent="0.35">
      <c r="A166" t="s">
        <v>254</v>
      </c>
      <c r="B166" t="s">
        <v>266</v>
      </c>
      <c r="C166" t="s">
        <v>256</v>
      </c>
      <c r="D166">
        <v>1.90209664848524</v>
      </c>
      <c r="E166">
        <v>2065</v>
      </c>
      <c r="F166">
        <v>14889965.365750499</v>
      </c>
      <c r="G166">
        <v>4889377.7062411299</v>
      </c>
      <c r="H166">
        <v>58265349.831709802</v>
      </c>
      <c r="I166">
        <v>18433393.056748699</v>
      </c>
      <c r="J166">
        <v>1729328.3302853601</v>
      </c>
      <c r="K166">
        <v>384373.57555165002</v>
      </c>
      <c r="L166">
        <v>5030586.1934799301</v>
      </c>
      <c r="M166">
        <v>1351591.4355381499</v>
      </c>
      <c r="N166">
        <v>3.9130614746579599</v>
      </c>
      <c r="O166">
        <v>3.7700898077927301</v>
      </c>
      <c r="P166" t="s">
        <v>257</v>
      </c>
      <c r="Q166" t="s">
        <v>252</v>
      </c>
    </row>
    <row r="167" spans="1:17" x14ac:dyDescent="0.35">
      <c r="A167" t="s">
        <v>254</v>
      </c>
      <c r="B167" t="s">
        <v>266</v>
      </c>
      <c r="C167" t="s">
        <v>256</v>
      </c>
      <c r="D167">
        <v>2.0539225003577899</v>
      </c>
      <c r="E167">
        <v>2070</v>
      </c>
      <c r="F167">
        <v>15068807.648324801</v>
      </c>
      <c r="G167">
        <v>4964122.7888702499</v>
      </c>
      <c r="H167">
        <v>66949895.9353358</v>
      </c>
      <c r="I167">
        <v>21413686.488617599</v>
      </c>
      <c r="J167">
        <v>1691622.0401661601</v>
      </c>
      <c r="K167">
        <v>374279.66596753697</v>
      </c>
      <c r="L167">
        <v>5080193.31226099</v>
      </c>
      <c r="M167">
        <v>1425223.6198843101</v>
      </c>
      <c r="N167">
        <v>4.4429458187940103</v>
      </c>
      <c r="O167">
        <v>4.3136899306011998</v>
      </c>
      <c r="P167" t="s">
        <v>257</v>
      </c>
      <c r="Q167" t="s">
        <v>252</v>
      </c>
    </row>
    <row r="168" spans="1:17" x14ac:dyDescent="0.35">
      <c r="A168" t="s">
        <v>254</v>
      </c>
      <c r="B168" t="s">
        <v>266</v>
      </c>
      <c r="C168" t="s">
        <v>256</v>
      </c>
      <c r="D168">
        <v>2.15113208653396</v>
      </c>
      <c r="E168">
        <v>2075</v>
      </c>
      <c r="F168">
        <v>15297304.3014261</v>
      </c>
      <c r="G168">
        <v>5054335.9670487503</v>
      </c>
      <c r="H168">
        <v>74726124.907635599</v>
      </c>
      <c r="I168">
        <v>23936591.020133</v>
      </c>
      <c r="J168">
        <v>1721475.20323923</v>
      </c>
      <c r="K168">
        <v>378936.64124925301</v>
      </c>
      <c r="L168">
        <v>5156523.1823470797</v>
      </c>
      <c r="M168">
        <v>1371587.17608546</v>
      </c>
      <c r="N168">
        <v>4.8849211230418597</v>
      </c>
      <c r="O168">
        <v>4.7358527759502396</v>
      </c>
      <c r="P168" t="s">
        <v>257</v>
      </c>
      <c r="Q168" t="s">
        <v>252</v>
      </c>
    </row>
    <row r="169" spans="1:17" x14ac:dyDescent="0.35">
      <c r="A169" t="s">
        <v>254</v>
      </c>
      <c r="B169" t="s">
        <v>266</v>
      </c>
      <c r="C169" t="s">
        <v>256</v>
      </c>
      <c r="D169">
        <v>2.2802661727774698</v>
      </c>
      <c r="E169">
        <v>2080</v>
      </c>
      <c r="F169">
        <v>15494980.231782701</v>
      </c>
      <c r="G169">
        <v>5133646.3703224203</v>
      </c>
      <c r="H169">
        <v>84791735.739131004</v>
      </c>
      <c r="I169">
        <v>27194082.515301201</v>
      </c>
      <c r="J169">
        <v>1798996.9016688999</v>
      </c>
      <c r="K169">
        <v>401867.357130869</v>
      </c>
      <c r="L169">
        <v>5244176.6603187602</v>
      </c>
      <c r="M169">
        <v>1373451.56370091</v>
      </c>
      <c r="N169">
        <v>5.4722067708875999</v>
      </c>
      <c r="O169">
        <v>5.2972255106058901</v>
      </c>
      <c r="P169" t="s">
        <v>257</v>
      </c>
      <c r="Q169" t="s">
        <v>252</v>
      </c>
    </row>
    <row r="170" spans="1:17" x14ac:dyDescent="0.35">
      <c r="A170" t="s">
        <v>254</v>
      </c>
      <c r="B170" t="s">
        <v>266</v>
      </c>
      <c r="C170" t="s">
        <v>256</v>
      </c>
      <c r="D170">
        <v>2.4085830961071801</v>
      </c>
      <c r="E170">
        <v>2085</v>
      </c>
      <c r="F170">
        <v>15738278.320596401</v>
      </c>
      <c r="G170">
        <v>5227511.9807780199</v>
      </c>
      <c r="H170">
        <v>95307047.479994893</v>
      </c>
      <c r="I170">
        <v>30605079.307967</v>
      </c>
      <c r="J170">
        <v>1821929.93826061</v>
      </c>
      <c r="K170">
        <v>406720.421827232</v>
      </c>
      <c r="L170">
        <v>5314459.5097962702</v>
      </c>
      <c r="M170">
        <v>1385794.3019375899</v>
      </c>
      <c r="N170">
        <v>6.0557480010547602</v>
      </c>
      <c r="O170">
        <v>5.8546167699862499</v>
      </c>
      <c r="P170" t="s">
        <v>257</v>
      </c>
      <c r="Q170" t="s">
        <v>252</v>
      </c>
    </row>
    <row r="171" spans="1:17" x14ac:dyDescent="0.35">
      <c r="A171" t="s">
        <v>254</v>
      </c>
      <c r="B171" t="s">
        <v>266</v>
      </c>
      <c r="C171" t="s">
        <v>256</v>
      </c>
      <c r="D171">
        <v>2.5200464505927802</v>
      </c>
      <c r="E171">
        <v>2090</v>
      </c>
      <c r="F171">
        <v>16079212.7450216</v>
      </c>
      <c r="G171">
        <v>5343338.7644855799</v>
      </c>
      <c r="H171">
        <v>104794734.024352</v>
      </c>
      <c r="I171">
        <v>33649028.155982196</v>
      </c>
      <c r="J171">
        <v>1869745.6667512299</v>
      </c>
      <c r="K171">
        <v>415675.01220535202</v>
      </c>
      <c r="L171">
        <v>5431675.0943237497</v>
      </c>
      <c r="M171">
        <v>1414441.62482557</v>
      </c>
      <c r="N171">
        <v>6.5174045325569701</v>
      </c>
      <c r="O171">
        <v>6.2973787811527</v>
      </c>
      <c r="P171" t="s">
        <v>257</v>
      </c>
      <c r="Q171" t="s">
        <v>252</v>
      </c>
    </row>
    <row r="172" spans="1:17" x14ac:dyDescent="0.35">
      <c r="A172" t="s">
        <v>254</v>
      </c>
      <c r="B172" t="s">
        <v>267</v>
      </c>
      <c r="C172" t="s">
        <v>256</v>
      </c>
      <c r="D172">
        <v>0.42862795654826502</v>
      </c>
      <c r="E172">
        <v>2010</v>
      </c>
      <c r="F172">
        <v>14846865.0770087</v>
      </c>
      <c r="G172">
        <v>1798211.7515005399</v>
      </c>
      <c r="H172">
        <v>11496878.9894666</v>
      </c>
      <c r="I172">
        <v>1463021.0348597299</v>
      </c>
      <c r="J172">
        <v>2152281.1260623401</v>
      </c>
      <c r="K172">
        <v>276525.96550594497</v>
      </c>
      <c r="L172">
        <v>4648751.5942473896</v>
      </c>
      <c r="M172">
        <v>584926.50704886997</v>
      </c>
      <c r="N172">
        <v>0.77436407819656605</v>
      </c>
      <c r="O172">
        <v>0.81359774989730504</v>
      </c>
      <c r="P172" t="s">
        <v>257</v>
      </c>
      <c r="Q172" t="s">
        <v>252</v>
      </c>
    </row>
    <row r="173" spans="1:17" x14ac:dyDescent="0.35">
      <c r="A173" t="s">
        <v>254</v>
      </c>
      <c r="B173" t="s">
        <v>267</v>
      </c>
      <c r="C173" t="s">
        <v>256</v>
      </c>
      <c r="D173">
        <v>0.61285996481710903</v>
      </c>
      <c r="E173">
        <v>2015</v>
      </c>
      <c r="F173">
        <v>15268514.2789998</v>
      </c>
      <c r="G173">
        <v>1848875.44091032</v>
      </c>
      <c r="H173">
        <v>16901514.0717123</v>
      </c>
      <c r="I173">
        <v>2149079.7158619501</v>
      </c>
      <c r="J173">
        <v>2204060.3926301198</v>
      </c>
      <c r="K173">
        <v>282949.96440459602</v>
      </c>
      <c r="L173">
        <v>4776035.2382169999</v>
      </c>
      <c r="M173">
        <v>599573.65477974899</v>
      </c>
      <c r="N173">
        <v>1.1069521082977001</v>
      </c>
      <c r="O173">
        <v>1.1623712816498999</v>
      </c>
      <c r="P173" t="s">
        <v>257</v>
      </c>
      <c r="Q173" t="s">
        <v>252</v>
      </c>
    </row>
    <row r="174" spans="1:17" x14ac:dyDescent="0.35">
      <c r="A174" t="s">
        <v>254</v>
      </c>
      <c r="B174" t="s">
        <v>267</v>
      </c>
      <c r="C174" t="s">
        <v>256</v>
      </c>
      <c r="D174">
        <v>0.76234411994100504</v>
      </c>
      <c r="E174">
        <v>2020</v>
      </c>
      <c r="F174">
        <v>15621228.1118712</v>
      </c>
      <c r="G174">
        <v>1891926.5103742799</v>
      </c>
      <c r="H174">
        <v>21490839.802594401</v>
      </c>
      <c r="I174">
        <v>2731285.26191031</v>
      </c>
      <c r="J174">
        <v>2244633.84013366</v>
      </c>
      <c r="K174">
        <v>287739.75729600101</v>
      </c>
      <c r="L174">
        <v>4874417.42321843</v>
      </c>
      <c r="M174">
        <v>610938.70923865505</v>
      </c>
      <c r="N174">
        <v>1.3757458535710601</v>
      </c>
      <c r="O174">
        <v>1.44365293627075</v>
      </c>
      <c r="P174" t="s">
        <v>257</v>
      </c>
      <c r="Q174" t="s">
        <v>252</v>
      </c>
    </row>
    <row r="175" spans="1:17" x14ac:dyDescent="0.35">
      <c r="A175" t="s">
        <v>254</v>
      </c>
      <c r="B175" t="s">
        <v>267</v>
      </c>
      <c r="C175" t="s">
        <v>256</v>
      </c>
      <c r="D175">
        <v>0.91377128405771901</v>
      </c>
      <c r="E175">
        <v>2025</v>
      </c>
      <c r="F175">
        <v>16100974.6409344</v>
      </c>
      <c r="G175">
        <v>1950941.58621328</v>
      </c>
      <c r="H175">
        <v>26522470.493349899</v>
      </c>
      <c r="I175">
        <v>3370412.9232553602</v>
      </c>
      <c r="J175">
        <v>2302773.4779608198</v>
      </c>
      <c r="K175">
        <v>294918.38236383599</v>
      </c>
      <c r="L175">
        <v>5009272.8918984402</v>
      </c>
      <c r="M175">
        <v>627135.64801651298</v>
      </c>
      <c r="N175">
        <v>1.64725869612392</v>
      </c>
      <c r="O175">
        <v>1.7275826949781901</v>
      </c>
      <c r="P175" t="s">
        <v>257</v>
      </c>
      <c r="Q175" t="s">
        <v>252</v>
      </c>
    </row>
    <row r="176" spans="1:17" x14ac:dyDescent="0.35">
      <c r="A176" t="s">
        <v>254</v>
      </c>
      <c r="B176" t="s">
        <v>267</v>
      </c>
      <c r="C176" t="s">
        <v>256</v>
      </c>
      <c r="D176">
        <v>0.96559376426806398</v>
      </c>
      <c r="E176">
        <v>2030</v>
      </c>
      <c r="F176">
        <v>16605139.460521</v>
      </c>
      <c r="G176">
        <v>2013634.2343567</v>
      </c>
      <c r="H176">
        <v>28867150.478914902</v>
      </c>
      <c r="I176">
        <v>3669278.4596301201</v>
      </c>
      <c r="J176">
        <v>2363366.4693342899</v>
      </c>
      <c r="K176">
        <v>302493.68972753099</v>
      </c>
      <c r="L176">
        <v>5147871.2504549203</v>
      </c>
      <c r="M176">
        <v>643966.82484249899</v>
      </c>
      <c r="N176">
        <v>1.7384467349730499</v>
      </c>
      <c r="O176">
        <v>1.8222169632521901</v>
      </c>
      <c r="P176" t="s">
        <v>257</v>
      </c>
      <c r="Q176" t="s">
        <v>252</v>
      </c>
    </row>
    <row r="177" spans="1:17" x14ac:dyDescent="0.35">
      <c r="A177" t="s">
        <v>254</v>
      </c>
      <c r="B177" t="s">
        <v>267</v>
      </c>
      <c r="C177" t="s">
        <v>256</v>
      </c>
      <c r="D177">
        <v>1.08500668135844</v>
      </c>
      <c r="E177">
        <v>2035</v>
      </c>
      <c r="F177">
        <v>16935457.548549101</v>
      </c>
      <c r="G177">
        <v>2055537.4613935901</v>
      </c>
      <c r="H177">
        <v>32997343.070207398</v>
      </c>
      <c r="I177">
        <v>4194110.7629290801</v>
      </c>
      <c r="J177">
        <v>2389416.6631595301</v>
      </c>
      <c r="K177">
        <v>309535.92474972398</v>
      </c>
      <c r="L177">
        <v>5460397.7260870803</v>
      </c>
      <c r="M177">
        <v>682108.553399542</v>
      </c>
      <c r="N177">
        <v>1.9484175715721599</v>
      </c>
      <c r="O177">
        <v>2.0403961697130102</v>
      </c>
      <c r="P177" t="s">
        <v>257</v>
      </c>
      <c r="Q177" t="s">
        <v>252</v>
      </c>
    </row>
    <row r="178" spans="1:17" x14ac:dyDescent="0.35">
      <c r="A178" t="s">
        <v>254</v>
      </c>
      <c r="B178" t="s">
        <v>267</v>
      </c>
      <c r="C178" t="s">
        <v>256</v>
      </c>
      <c r="D178">
        <v>1.2292198413270401</v>
      </c>
      <c r="E178">
        <v>2040</v>
      </c>
      <c r="F178">
        <v>16930982.215006199</v>
      </c>
      <c r="G178">
        <v>2056647.90286351</v>
      </c>
      <c r="H178">
        <v>37270753.963912502</v>
      </c>
      <c r="I178">
        <v>4736265.3205765598</v>
      </c>
      <c r="J178">
        <v>2323998.8404050898</v>
      </c>
      <c r="K178">
        <v>300660.99940604903</v>
      </c>
      <c r="L178">
        <v>5455821.4373160396</v>
      </c>
      <c r="M178">
        <v>679071.75404815504</v>
      </c>
      <c r="N178">
        <v>2.2013344229302199</v>
      </c>
      <c r="O178">
        <v>2.30290528290339</v>
      </c>
      <c r="P178" t="s">
        <v>257</v>
      </c>
      <c r="Q178" t="s">
        <v>252</v>
      </c>
    </row>
    <row r="179" spans="1:17" x14ac:dyDescent="0.35">
      <c r="A179" t="s">
        <v>254</v>
      </c>
      <c r="B179" t="s">
        <v>267</v>
      </c>
      <c r="C179" t="s">
        <v>256</v>
      </c>
      <c r="D179">
        <v>1.35085724597845</v>
      </c>
      <c r="E179">
        <v>2045</v>
      </c>
      <c r="F179">
        <v>17014075.179991402</v>
      </c>
      <c r="G179">
        <v>2068227.7100351399</v>
      </c>
      <c r="H179">
        <v>41075107.625387304</v>
      </c>
      <c r="I179">
        <v>5219481.1043770704</v>
      </c>
      <c r="J179">
        <v>2267402.8190075601</v>
      </c>
      <c r="K179">
        <v>292812.63566203002</v>
      </c>
      <c r="L179">
        <v>5522263.2804365698</v>
      </c>
      <c r="M179">
        <v>683703.62769941904</v>
      </c>
      <c r="N179">
        <v>2.4141839736133099</v>
      </c>
      <c r="O179">
        <v>2.52364915093822</v>
      </c>
      <c r="P179" t="s">
        <v>257</v>
      </c>
      <c r="Q179" t="s">
        <v>252</v>
      </c>
    </row>
    <row r="180" spans="1:17" x14ac:dyDescent="0.35">
      <c r="A180" t="s">
        <v>254</v>
      </c>
      <c r="B180" t="s">
        <v>267</v>
      </c>
      <c r="C180" t="s">
        <v>256</v>
      </c>
      <c r="D180">
        <v>1.53164784556419</v>
      </c>
      <c r="E180">
        <v>2050</v>
      </c>
      <c r="F180">
        <v>17130640.589217398</v>
      </c>
      <c r="G180">
        <v>2083809.01031032</v>
      </c>
      <c r="H180">
        <v>47438300.034112297</v>
      </c>
      <c r="I180">
        <v>6028212.6822563298</v>
      </c>
      <c r="J180">
        <v>2194316.9230075502</v>
      </c>
      <c r="K180">
        <v>285847.62242365198</v>
      </c>
      <c r="L180">
        <v>5497452.24589126</v>
      </c>
      <c r="M180">
        <v>680284.21300213202</v>
      </c>
      <c r="N180">
        <v>2.7692075954224</v>
      </c>
      <c r="O180">
        <v>2.8928815704461401</v>
      </c>
      <c r="P180" t="s">
        <v>257</v>
      </c>
      <c r="Q180" t="s">
        <v>252</v>
      </c>
    </row>
    <row r="181" spans="1:17" x14ac:dyDescent="0.35">
      <c r="A181" t="s">
        <v>254</v>
      </c>
      <c r="B181" t="s">
        <v>267</v>
      </c>
      <c r="C181" t="s">
        <v>256</v>
      </c>
      <c r="D181">
        <v>1.64170092024739</v>
      </c>
      <c r="E181">
        <v>2055</v>
      </c>
      <c r="F181">
        <v>17273448.219549999</v>
      </c>
      <c r="G181">
        <v>2102546.84323515</v>
      </c>
      <c r="H181">
        <v>53413643.332983099</v>
      </c>
      <c r="I181">
        <v>6791011.7364490898</v>
      </c>
      <c r="J181">
        <v>2088298.1401849999</v>
      </c>
      <c r="K181">
        <v>273651.38144823001</v>
      </c>
      <c r="L181">
        <v>5554998.1577503597</v>
      </c>
      <c r="M181">
        <v>687355.20462754602</v>
      </c>
      <c r="N181">
        <v>3.0922397574636999</v>
      </c>
      <c r="O181">
        <v>3.2298979489084298</v>
      </c>
      <c r="P181" t="s">
        <v>257</v>
      </c>
      <c r="Q181" t="s">
        <v>252</v>
      </c>
    </row>
    <row r="182" spans="1:17" x14ac:dyDescent="0.35">
      <c r="A182" t="s">
        <v>254</v>
      </c>
      <c r="B182" t="s">
        <v>267</v>
      </c>
      <c r="C182" t="s">
        <v>256</v>
      </c>
      <c r="D182">
        <v>1.79717289473674</v>
      </c>
      <c r="E182">
        <v>2060</v>
      </c>
      <c r="F182">
        <v>17483121.2490982</v>
      </c>
      <c r="G182">
        <v>2129350.31022728</v>
      </c>
      <c r="H182">
        <v>62068094.693102598</v>
      </c>
      <c r="I182">
        <v>7896106.8598003797</v>
      </c>
      <c r="J182">
        <v>1945913.9294906701</v>
      </c>
      <c r="K182">
        <v>256852.332555025</v>
      </c>
      <c r="L182">
        <v>5604186.7512272401</v>
      </c>
      <c r="M182">
        <v>712814.16187698999</v>
      </c>
      <c r="N182">
        <v>3.5501724096493401</v>
      </c>
      <c r="O182">
        <v>3.7082234998512602</v>
      </c>
      <c r="P182" t="s">
        <v>257</v>
      </c>
      <c r="Q182" t="s">
        <v>252</v>
      </c>
    </row>
    <row r="183" spans="1:17" x14ac:dyDescent="0.35">
      <c r="A183" t="s">
        <v>254</v>
      </c>
      <c r="B183" t="s">
        <v>267</v>
      </c>
      <c r="C183" t="s">
        <v>256</v>
      </c>
      <c r="D183">
        <v>1.90209664848524</v>
      </c>
      <c r="E183">
        <v>2065</v>
      </c>
      <c r="F183">
        <v>17630873.776149601</v>
      </c>
      <c r="G183">
        <v>2148469.2958420701</v>
      </c>
      <c r="H183">
        <v>68038346.014620498</v>
      </c>
      <c r="I183">
        <v>8660396.8738379907</v>
      </c>
      <c r="J183">
        <v>1867175.6758364099</v>
      </c>
      <c r="K183">
        <v>246526.23000060799</v>
      </c>
      <c r="L183">
        <v>5656503.2117210403</v>
      </c>
      <c r="M183">
        <v>725674.41729703499</v>
      </c>
      <c r="N183">
        <v>3.8590456082023699</v>
      </c>
      <c r="O183">
        <v>4.0309614340770201</v>
      </c>
      <c r="P183" t="s">
        <v>257</v>
      </c>
      <c r="Q183" t="s">
        <v>252</v>
      </c>
    </row>
    <row r="184" spans="1:17" x14ac:dyDescent="0.35">
      <c r="A184" t="s">
        <v>254</v>
      </c>
      <c r="B184" t="s">
        <v>267</v>
      </c>
      <c r="C184" t="s">
        <v>256</v>
      </c>
      <c r="D184">
        <v>2.0539225003577899</v>
      </c>
      <c r="E184">
        <v>2070</v>
      </c>
      <c r="F184">
        <v>17856083.2655439</v>
      </c>
      <c r="G184">
        <v>2176847.17165109</v>
      </c>
      <c r="H184">
        <v>78390196.820019707</v>
      </c>
      <c r="I184">
        <v>9973385.6039336305</v>
      </c>
      <c r="J184">
        <v>1825898.7461830201</v>
      </c>
      <c r="K184">
        <v>240002.95995067601</v>
      </c>
      <c r="L184">
        <v>5757975.9512083204</v>
      </c>
      <c r="M184">
        <v>747440.98093697499</v>
      </c>
      <c r="N184">
        <v>4.3901115185369699</v>
      </c>
      <c r="O184">
        <v>4.5815736326446102</v>
      </c>
      <c r="P184" t="s">
        <v>257</v>
      </c>
      <c r="Q184" t="s">
        <v>252</v>
      </c>
    </row>
    <row r="185" spans="1:17" x14ac:dyDescent="0.35">
      <c r="A185" t="s">
        <v>254</v>
      </c>
      <c r="B185" t="s">
        <v>267</v>
      </c>
      <c r="C185" t="s">
        <v>256</v>
      </c>
      <c r="D185">
        <v>2.15113208653396</v>
      </c>
      <c r="E185">
        <v>2075</v>
      </c>
      <c r="F185">
        <v>18139443.8246748</v>
      </c>
      <c r="G185">
        <v>2212196.4438000601</v>
      </c>
      <c r="H185">
        <v>87538006.595518097</v>
      </c>
      <c r="I185">
        <v>11124709.3322505</v>
      </c>
      <c r="J185">
        <v>1856590.51097223</v>
      </c>
      <c r="K185">
        <v>243821.33351625799</v>
      </c>
      <c r="L185">
        <v>5788985.1065442804</v>
      </c>
      <c r="M185">
        <v>739125.25188825605</v>
      </c>
      <c r="N185">
        <v>4.8258374094381802</v>
      </c>
      <c r="O185">
        <v>5.0288071673873098</v>
      </c>
      <c r="P185" t="s">
        <v>257</v>
      </c>
      <c r="Q185" t="s">
        <v>252</v>
      </c>
    </row>
    <row r="186" spans="1:17" x14ac:dyDescent="0.35">
      <c r="A186" t="s">
        <v>254</v>
      </c>
      <c r="B186" t="s">
        <v>267</v>
      </c>
      <c r="C186" t="s">
        <v>256</v>
      </c>
      <c r="D186">
        <v>2.2802661727774698</v>
      </c>
      <c r="E186">
        <v>2080</v>
      </c>
      <c r="F186">
        <v>18385662.1215064</v>
      </c>
      <c r="G186">
        <v>2242964.4805987598</v>
      </c>
      <c r="H186">
        <v>99373059.275849402</v>
      </c>
      <c r="I186">
        <v>12612758.978582799</v>
      </c>
      <c r="J186">
        <v>1943805.55315097</v>
      </c>
      <c r="K186">
        <v>257058.705648804</v>
      </c>
      <c r="L186">
        <v>5871674.3542644903</v>
      </c>
      <c r="M186">
        <v>745953.86975517601</v>
      </c>
      <c r="N186">
        <v>5.4049214338388696</v>
      </c>
      <c r="O186">
        <v>5.6232539960757002</v>
      </c>
      <c r="P186" t="s">
        <v>257</v>
      </c>
      <c r="Q186" t="s">
        <v>252</v>
      </c>
    </row>
    <row r="187" spans="1:17" x14ac:dyDescent="0.35">
      <c r="A187" t="s">
        <v>254</v>
      </c>
      <c r="B187" t="s">
        <v>267</v>
      </c>
      <c r="C187" t="s">
        <v>256</v>
      </c>
      <c r="D187">
        <v>2.4085830961071801</v>
      </c>
      <c r="E187">
        <v>2085</v>
      </c>
      <c r="F187">
        <v>18685550.2126677</v>
      </c>
      <c r="G187">
        <v>2280240.0887067202</v>
      </c>
      <c r="H187">
        <v>111742998.018411</v>
      </c>
      <c r="I187">
        <v>14169128.769550599</v>
      </c>
      <c r="J187">
        <v>1968935.09001288</v>
      </c>
      <c r="K187">
        <v>259715.27007496299</v>
      </c>
      <c r="L187">
        <v>5944687.5844521299</v>
      </c>
      <c r="M187">
        <v>755566.22728173097</v>
      </c>
      <c r="N187">
        <v>5.9801823733644399</v>
      </c>
      <c r="O187">
        <v>6.2138758281312896</v>
      </c>
      <c r="P187" t="s">
        <v>257</v>
      </c>
      <c r="Q187" t="s">
        <v>252</v>
      </c>
    </row>
    <row r="188" spans="1:17" x14ac:dyDescent="0.35">
      <c r="A188" t="s">
        <v>254</v>
      </c>
      <c r="B188" t="s">
        <v>267</v>
      </c>
      <c r="C188" t="s">
        <v>256</v>
      </c>
      <c r="D188">
        <v>2.5200464505927802</v>
      </c>
      <c r="E188">
        <v>2090</v>
      </c>
      <c r="F188">
        <v>19092519.1129466</v>
      </c>
      <c r="G188">
        <v>2330032.3965606699</v>
      </c>
      <c r="H188">
        <v>122874991.41277801</v>
      </c>
      <c r="I188">
        <v>15568770.7675563</v>
      </c>
      <c r="J188">
        <v>2019244.3652069001</v>
      </c>
      <c r="K188">
        <v>266176.31374968099</v>
      </c>
      <c r="L188">
        <v>6073664.8762040101</v>
      </c>
      <c r="M188">
        <v>772451.84294531599</v>
      </c>
      <c r="N188">
        <v>6.4357663169475003</v>
      </c>
      <c r="O188">
        <v>6.6817829617035098</v>
      </c>
      <c r="P188" t="s">
        <v>257</v>
      </c>
      <c r="Q188" t="s">
        <v>252</v>
      </c>
    </row>
    <row r="189" spans="1:17" x14ac:dyDescent="0.35">
      <c r="A189" t="s">
        <v>254</v>
      </c>
      <c r="B189" t="s">
        <v>268</v>
      </c>
      <c r="C189" t="s">
        <v>256</v>
      </c>
      <c r="D189">
        <v>0.42862795654826502</v>
      </c>
      <c r="E189">
        <v>2010</v>
      </c>
      <c r="F189">
        <v>13971634.620480901</v>
      </c>
      <c r="G189">
        <v>2673442.20802835</v>
      </c>
      <c r="H189">
        <v>10870622.6649331</v>
      </c>
      <c r="I189">
        <v>2089277.35939324</v>
      </c>
      <c r="J189">
        <v>2023851.7108376101</v>
      </c>
      <c r="K189">
        <v>404955.380730681</v>
      </c>
      <c r="L189">
        <v>4391732.8566482896</v>
      </c>
      <c r="M189">
        <v>841945.24464797101</v>
      </c>
      <c r="N189">
        <v>0.77804945235240897</v>
      </c>
      <c r="O189">
        <v>0.78149336952904402</v>
      </c>
      <c r="P189" t="s">
        <v>257</v>
      </c>
      <c r="Q189" t="s">
        <v>252</v>
      </c>
    </row>
    <row r="190" spans="1:17" x14ac:dyDescent="0.35">
      <c r="A190" t="s">
        <v>254</v>
      </c>
      <c r="B190" t="s">
        <v>268</v>
      </c>
      <c r="C190" t="s">
        <v>256</v>
      </c>
      <c r="D190">
        <v>0.61285996481710903</v>
      </c>
      <c r="E190">
        <v>2015</v>
      </c>
      <c r="F190">
        <v>14372790.3453894</v>
      </c>
      <c r="G190">
        <v>2744599.3745206399</v>
      </c>
      <c r="H190">
        <v>15982988.4781023</v>
      </c>
      <c r="I190">
        <v>3067605.3094719201</v>
      </c>
      <c r="J190">
        <v>2072805.1421589099</v>
      </c>
      <c r="K190">
        <v>414205.214875807</v>
      </c>
      <c r="L190">
        <v>4511369.4718607897</v>
      </c>
      <c r="M190">
        <v>864239.421135952</v>
      </c>
      <c r="N190">
        <v>1.1120310040026</v>
      </c>
      <c r="O190">
        <v>1.11768782648203</v>
      </c>
      <c r="P190" t="s">
        <v>257</v>
      </c>
      <c r="Q190" t="s">
        <v>252</v>
      </c>
    </row>
    <row r="191" spans="1:17" x14ac:dyDescent="0.35">
      <c r="A191" t="s">
        <v>254</v>
      </c>
      <c r="B191" t="s">
        <v>268</v>
      </c>
      <c r="C191" t="s">
        <v>256</v>
      </c>
      <c r="D191">
        <v>0.76234411994100504</v>
      </c>
      <c r="E191">
        <v>2020</v>
      </c>
      <c r="F191">
        <v>14709831.782398</v>
      </c>
      <c r="G191">
        <v>2803322.8398474199</v>
      </c>
      <c r="H191">
        <v>20326433.758334201</v>
      </c>
      <c r="I191">
        <v>3895691.3061704501</v>
      </c>
      <c r="J191">
        <v>2110927.5293512801</v>
      </c>
      <c r="K191">
        <v>421446.06807838503</v>
      </c>
      <c r="L191">
        <v>4604118.9439979</v>
      </c>
      <c r="M191">
        <v>881237.18845919101</v>
      </c>
      <c r="N191">
        <v>1.3818263906088399</v>
      </c>
      <c r="O191">
        <v>1.38966916360675</v>
      </c>
      <c r="P191" t="s">
        <v>257</v>
      </c>
      <c r="Q191" t="s">
        <v>252</v>
      </c>
    </row>
    <row r="192" spans="1:17" x14ac:dyDescent="0.35">
      <c r="A192" t="s">
        <v>254</v>
      </c>
      <c r="B192" t="s">
        <v>268</v>
      </c>
      <c r="C192" t="s">
        <v>256</v>
      </c>
      <c r="D192">
        <v>0.91377128405771901</v>
      </c>
      <c r="E192">
        <v>2025</v>
      </c>
      <c r="F192">
        <v>15166093.176059499</v>
      </c>
      <c r="G192">
        <v>2885823.0510882</v>
      </c>
      <c r="H192">
        <v>25089218.4736511</v>
      </c>
      <c r="I192">
        <v>4803664.94295411</v>
      </c>
      <c r="J192">
        <v>2165580.9272374702</v>
      </c>
      <c r="K192">
        <v>432110.93308718503</v>
      </c>
      <c r="L192">
        <v>4731250.9352688901</v>
      </c>
      <c r="M192">
        <v>905157.60464607005</v>
      </c>
      <c r="N192">
        <v>1.6542967382829901</v>
      </c>
      <c r="O192">
        <v>1.66457362697367</v>
      </c>
      <c r="P192" t="s">
        <v>257</v>
      </c>
      <c r="Q192" t="s">
        <v>252</v>
      </c>
    </row>
    <row r="193" spans="1:17" x14ac:dyDescent="0.35">
      <c r="A193" t="s">
        <v>254</v>
      </c>
      <c r="B193" t="s">
        <v>268</v>
      </c>
      <c r="C193" t="s">
        <v>256</v>
      </c>
      <c r="D193">
        <v>0.96559376426806398</v>
      </c>
      <c r="E193">
        <v>2030</v>
      </c>
      <c r="F193">
        <v>15645835.8597544</v>
      </c>
      <c r="G193">
        <v>2972937.8351232498</v>
      </c>
      <c r="H193">
        <v>27311792.846164599</v>
      </c>
      <c r="I193">
        <v>5224636.0923804296</v>
      </c>
      <c r="J193">
        <v>2222562.5747745698</v>
      </c>
      <c r="K193">
        <v>443297.584287245</v>
      </c>
      <c r="L193">
        <v>4861938.2703714203</v>
      </c>
      <c r="M193">
        <v>929899.80492599402</v>
      </c>
      <c r="N193">
        <v>1.7456269572927301</v>
      </c>
      <c r="O193">
        <v>1.75739836556785</v>
      </c>
      <c r="P193" t="s">
        <v>257</v>
      </c>
      <c r="Q193" t="s">
        <v>252</v>
      </c>
    </row>
    <row r="194" spans="1:17" x14ac:dyDescent="0.35">
      <c r="A194" t="s">
        <v>254</v>
      </c>
      <c r="B194" t="s">
        <v>268</v>
      </c>
      <c r="C194" t="s">
        <v>256</v>
      </c>
      <c r="D194">
        <v>1.08500668135844</v>
      </c>
      <c r="E194">
        <v>2035</v>
      </c>
      <c r="F194">
        <v>15962186.481036199</v>
      </c>
      <c r="G194">
        <v>3028808.5289064399</v>
      </c>
      <c r="H194">
        <v>31225920.754492398</v>
      </c>
      <c r="I194">
        <v>5965533.0786440903</v>
      </c>
      <c r="J194">
        <v>2250616.1831405801</v>
      </c>
      <c r="K194">
        <v>448336.40476866701</v>
      </c>
      <c r="L194">
        <v>5156598.3748356504</v>
      </c>
      <c r="M194">
        <v>985907.90465097304</v>
      </c>
      <c r="N194">
        <v>1.9562433249097899</v>
      </c>
      <c r="O194">
        <v>1.9695972927010901</v>
      </c>
      <c r="P194" t="s">
        <v>257</v>
      </c>
      <c r="Q194" t="s">
        <v>252</v>
      </c>
    </row>
    <row r="195" spans="1:17" x14ac:dyDescent="0.35">
      <c r="A195" t="s">
        <v>254</v>
      </c>
      <c r="B195" t="s">
        <v>268</v>
      </c>
      <c r="C195" t="s">
        <v>256</v>
      </c>
      <c r="D195">
        <v>1.2292198413270401</v>
      </c>
      <c r="E195">
        <v>2040</v>
      </c>
      <c r="F195">
        <v>15962575.648164099</v>
      </c>
      <c r="G195">
        <v>3025054.4697056599</v>
      </c>
      <c r="H195">
        <v>35277238.296722703</v>
      </c>
      <c r="I195">
        <v>6729780.9877663599</v>
      </c>
      <c r="J195">
        <v>2187596.5521098399</v>
      </c>
      <c r="K195">
        <v>437063.28770129598</v>
      </c>
      <c r="L195">
        <v>5149912.80427026</v>
      </c>
      <c r="M195">
        <v>984980.38709393202</v>
      </c>
      <c r="N195">
        <v>2.2099966242465401</v>
      </c>
      <c r="O195">
        <v>2.2246809289424698</v>
      </c>
      <c r="P195" t="s">
        <v>257</v>
      </c>
      <c r="Q195" t="s">
        <v>252</v>
      </c>
    </row>
    <row r="196" spans="1:17" x14ac:dyDescent="0.35">
      <c r="A196" t="s">
        <v>254</v>
      </c>
      <c r="B196" t="s">
        <v>268</v>
      </c>
      <c r="C196" t="s">
        <v>256</v>
      </c>
      <c r="D196">
        <v>1.35085724597845</v>
      </c>
      <c r="E196">
        <v>2045</v>
      </c>
      <c r="F196">
        <v>16044907.3910875</v>
      </c>
      <c r="G196">
        <v>3037395.4989390499</v>
      </c>
      <c r="H196">
        <v>38884917.5470182</v>
      </c>
      <c r="I196">
        <v>7409671.1827461002</v>
      </c>
      <c r="J196">
        <v>2134077.9163273</v>
      </c>
      <c r="K196">
        <v>426137.53834228602</v>
      </c>
      <c r="L196">
        <v>5206688.1034898497</v>
      </c>
      <c r="M196">
        <v>999278.80464614194</v>
      </c>
      <c r="N196">
        <v>2.42350526551607</v>
      </c>
      <c r="O196">
        <v>2.4394818473044602</v>
      </c>
      <c r="P196" t="s">
        <v>257</v>
      </c>
      <c r="Q196" t="s">
        <v>252</v>
      </c>
    </row>
    <row r="197" spans="1:17" x14ac:dyDescent="0.35">
      <c r="A197" t="s">
        <v>254</v>
      </c>
      <c r="B197" t="s">
        <v>268</v>
      </c>
      <c r="C197" t="s">
        <v>256</v>
      </c>
      <c r="D197">
        <v>1.53164784556419</v>
      </c>
      <c r="E197">
        <v>2050</v>
      </c>
      <c r="F197">
        <v>16158196.596612699</v>
      </c>
      <c r="G197">
        <v>3056253.0029150299</v>
      </c>
      <c r="H197">
        <v>44921420.418331698</v>
      </c>
      <c r="I197">
        <v>8545092.2980368901</v>
      </c>
      <c r="J197">
        <v>2067258.64029832</v>
      </c>
      <c r="K197">
        <v>412905.905132883</v>
      </c>
      <c r="L197">
        <v>5184523.6764175696</v>
      </c>
      <c r="M197">
        <v>993212.78247582295</v>
      </c>
      <c r="N197">
        <v>2.7801011177044699</v>
      </c>
      <c r="O197">
        <v>2.7959374730713198</v>
      </c>
      <c r="P197" t="s">
        <v>257</v>
      </c>
      <c r="Q197" t="s">
        <v>252</v>
      </c>
    </row>
    <row r="198" spans="1:17" x14ac:dyDescent="0.35">
      <c r="A198" t="s">
        <v>254</v>
      </c>
      <c r="B198" t="s">
        <v>268</v>
      </c>
      <c r="C198" t="s">
        <v>256</v>
      </c>
      <c r="D198">
        <v>1.64170092024739</v>
      </c>
      <c r="E198">
        <v>2055</v>
      </c>
      <c r="F198">
        <v>16295740.7348324</v>
      </c>
      <c r="G198">
        <v>3080254.3279527901</v>
      </c>
      <c r="H198">
        <v>50603890.299873598</v>
      </c>
      <c r="I198">
        <v>9600764.7695586309</v>
      </c>
      <c r="J198">
        <v>1969449.19555832</v>
      </c>
      <c r="K198">
        <v>392500.32607490401</v>
      </c>
      <c r="L198">
        <v>5241541.3383696396</v>
      </c>
      <c r="M198">
        <v>1000812.02400827</v>
      </c>
      <c r="N198">
        <v>3.1053445880927</v>
      </c>
      <c r="O198">
        <v>3.1168740458972199</v>
      </c>
      <c r="P198" t="s">
        <v>257</v>
      </c>
      <c r="Q198" t="s">
        <v>252</v>
      </c>
    </row>
    <row r="199" spans="1:17" x14ac:dyDescent="0.35">
      <c r="A199" t="s">
        <v>254</v>
      </c>
      <c r="B199" t="s">
        <v>268</v>
      </c>
      <c r="C199" t="s">
        <v>256</v>
      </c>
      <c r="D199">
        <v>1.79717289473674</v>
      </c>
      <c r="E199">
        <v>2060</v>
      </c>
      <c r="F199">
        <v>16496008.477822</v>
      </c>
      <c r="G199">
        <v>3116463.0815035198</v>
      </c>
      <c r="H199">
        <v>58833335.289031297</v>
      </c>
      <c r="I199">
        <v>11130866.2638717</v>
      </c>
      <c r="J199">
        <v>1839684.79379314</v>
      </c>
      <c r="K199">
        <v>363081.46825255197</v>
      </c>
      <c r="L199">
        <v>5311996.54635021</v>
      </c>
      <c r="M199">
        <v>1005004.36675402</v>
      </c>
      <c r="N199">
        <v>3.56651946245842</v>
      </c>
      <c r="O199">
        <v>3.5716342445814102</v>
      </c>
      <c r="P199" t="s">
        <v>257</v>
      </c>
      <c r="Q199" t="s">
        <v>252</v>
      </c>
    </row>
    <row r="200" spans="1:17" x14ac:dyDescent="0.35">
      <c r="A200" t="s">
        <v>254</v>
      </c>
      <c r="B200" t="s">
        <v>268</v>
      </c>
      <c r="C200" t="s">
        <v>256</v>
      </c>
      <c r="D200">
        <v>1.90209664848524</v>
      </c>
      <c r="E200">
        <v>2065</v>
      </c>
      <c r="F200">
        <v>16637550.396595599</v>
      </c>
      <c r="G200">
        <v>3141792.6753961099</v>
      </c>
      <c r="H200">
        <v>64512846.7949709</v>
      </c>
      <c r="I200">
        <v>12185896.0934876</v>
      </c>
      <c r="J200">
        <v>1766762.65835527</v>
      </c>
      <c r="K200">
        <v>346939.24748173897</v>
      </c>
      <c r="L200">
        <v>5365524.26160705</v>
      </c>
      <c r="M200">
        <v>1016653.36741102</v>
      </c>
      <c r="N200">
        <v>3.8775447861706702</v>
      </c>
      <c r="O200">
        <v>3.87864424948132</v>
      </c>
      <c r="P200" t="s">
        <v>257</v>
      </c>
      <c r="Q200" t="s">
        <v>252</v>
      </c>
    </row>
    <row r="201" spans="1:17" x14ac:dyDescent="0.35">
      <c r="A201" t="s">
        <v>254</v>
      </c>
      <c r="B201" t="s">
        <v>268</v>
      </c>
      <c r="C201" t="s">
        <v>256</v>
      </c>
      <c r="D201">
        <v>2.0539225003577899</v>
      </c>
      <c r="E201">
        <v>2070</v>
      </c>
      <c r="F201">
        <v>16851886.677556399</v>
      </c>
      <c r="G201">
        <v>3181043.7596386699</v>
      </c>
      <c r="H201">
        <v>74339357.084897399</v>
      </c>
      <c r="I201">
        <v>14024225.3390559</v>
      </c>
      <c r="J201">
        <v>1727095.15896823</v>
      </c>
      <c r="K201">
        <v>338806.54716546799</v>
      </c>
      <c r="L201">
        <v>5473462.0817767996</v>
      </c>
      <c r="M201">
        <v>1031954.8503685</v>
      </c>
      <c r="N201">
        <v>4.4113373479958096</v>
      </c>
      <c r="O201">
        <v>4.40868670748777</v>
      </c>
      <c r="P201" t="s">
        <v>257</v>
      </c>
      <c r="Q201" t="s">
        <v>252</v>
      </c>
    </row>
    <row r="202" spans="1:17" x14ac:dyDescent="0.35">
      <c r="A202" t="s">
        <v>254</v>
      </c>
      <c r="B202" t="s">
        <v>268</v>
      </c>
      <c r="C202" t="s">
        <v>256</v>
      </c>
      <c r="D202">
        <v>2.15113208653396</v>
      </c>
      <c r="E202">
        <v>2075</v>
      </c>
      <c r="F202">
        <v>17120910.1118563</v>
      </c>
      <c r="G202">
        <v>3230730.15661857</v>
      </c>
      <c r="H202">
        <v>83005376.616589293</v>
      </c>
      <c r="I202">
        <v>15657339.311179301</v>
      </c>
      <c r="J202">
        <v>1755956.6406225599</v>
      </c>
      <c r="K202">
        <v>344455.20386592799</v>
      </c>
      <c r="L202">
        <v>5489392.2630839096</v>
      </c>
      <c r="M202">
        <v>1038718.09534863</v>
      </c>
      <c r="N202">
        <v>4.8481871626151296</v>
      </c>
      <c r="O202">
        <v>4.8463779245391798</v>
      </c>
      <c r="P202" t="s">
        <v>257</v>
      </c>
      <c r="Q202" t="s">
        <v>252</v>
      </c>
    </row>
    <row r="203" spans="1:17" x14ac:dyDescent="0.35">
      <c r="A203" t="s">
        <v>254</v>
      </c>
      <c r="B203" t="s">
        <v>268</v>
      </c>
      <c r="C203" t="s">
        <v>256</v>
      </c>
      <c r="D203">
        <v>2.2802661727774698</v>
      </c>
      <c r="E203">
        <v>2080</v>
      </c>
      <c r="F203">
        <v>17354758.932627998</v>
      </c>
      <c r="G203">
        <v>3273867.6694771498</v>
      </c>
      <c r="H203">
        <v>94215357.538562804</v>
      </c>
      <c r="I203">
        <v>17770460.715869401</v>
      </c>
      <c r="J203">
        <v>1839015.61391925</v>
      </c>
      <c r="K203">
        <v>361848.64488052699</v>
      </c>
      <c r="L203">
        <v>5566373.1063370397</v>
      </c>
      <c r="M203">
        <v>1051255.11768263</v>
      </c>
      <c r="N203">
        <v>5.4287909099925402</v>
      </c>
      <c r="O203">
        <v>5.4279715950484402</v>
      </c>
      <c r="P203" t="s">
        <v>257</v>
      </c>
      <c r="Q203" t="s">
        <v>252</v>
      </c>
    </row>
    <row r="204" spans="1:17" x14ac:dyDescent="0.35">
      <c r="A204" t="s">
        <v>254</v>
      </c>
      <c r="B204" t="s">
        <v>268</v>
      </c>
      <c r="C204" t="s">
        <v>256</v>
      </c>
      <c r="D204">
        <v>2.4085830961071801</v>
      </c>
      <c r="E204">
        <v>2085</v>
      </c>
      <c r="F204">
        <v>17639183.838609401</v>
      </c>
      <c r="G204">
        <v>3326606.46276497</v>
      </c>
      <c r="H204">
        <v>105932847.862753</v>
      </c>
      <c r="I204">
        <v>19979278.925208502</v>
      </c>
      <c r="J204">
        <v>1862156.7212075801</v>
      </c>
      <c r="K204">
        <v>366493.63888026</v>
      </c>
      <c r="L204">
        <v>5635032.2758229002</v>
      </c>
      <c r="M204">
        <v>1065221.5359109601</v>
      </c>
      <c r="N204">
        <v>6.0055413465833301</v>
      </c>
      <c r="O204">
        <v>6.0059039591363099</v>
      </c>
      <c r="P204" t="s">
        <v>257</v>
      </c>
      <c r="Q204" t="s">
        <v>252</v>
      </c>
    </row>
    <row r="205" spans="1:17" x14ac:dyDescent="0.35">
      <c r="A205" t="s">
        <v>254</v>
      </c>
      <c r="B205" t="s">
        <v>268</v>
      </c>
      <c r="C205" t="s">
        <v>256</v>
      </c>
      <c r="D205">
        <v>2.5200464505927802</v>
      </c>
      <c r="E205">
        <v>2090</v>
      </c>
      <c r="F205">
        <v>18023620.3492814</v>
      </c>
      <c r="G205">
        <v>3398931.1602258198</v>
      </c>
      <c r="H205">
        <v>116476066.134856</v>
      </c>
      <c r="I205">
        <v>21967696.0454784</v>
      </c>
      <c r="J205">
        <v>1909347.3560055499</v>
      </c>
      <c r="K205">
        <v>376073.32295103202</v>
      </c>
      <c r="L205">
        <v>5757145.1157627096</v>
      </c>
      <c r="M205">
        <v>1088971.6033866201</v>
      </c>
      <c r="N205">
        <v>6.4624123165965104</v>
      </c>
      <c r="O205">
        <v>6.4631188482260802</v>
      </c>
      <c r="P205" t="s">
        <v>257</v>
      </c>
      <c r="Q205" t="s">
        <v>252</v>
      </c>
    </row>
    <row r="206" spans="1:17" x14ac:dyDescent="0.35">
      <c r="A206" t="s">
        <v>269</v>
      </c>
      <c r="B206" t="s">
        <v>255</v>
      </c>
      <c r="C206" t="s">
        <v>256</v>
      </c>
      <c r="D206">
        <v>0.42862795654826502</v>
      </c>
      <c r="E206">
        <v>2010</v>
      </c>
      <c r="F206">
        <v>13294052.9722568</v>
      </c>
      <c r="G206">
        <v>38771.611789403498</v>
      </c>
      <c r="H206">
        <v>6235085.6376600303</v>
      </c>
      <c r="I206">
        <v>16661.0443629275</v>
      </c>
      <c r="J206">
        <v>19398.967663604799</v>
      </c>
      <c r="K206">
        <v>62.512356177082196</v>
      </c>
      <c r="L206">
        <v>4257314.5948961899</v>
      </c>
      <c r="M206">
        <v>10625.350136896801</v>
      </c>
      <c r="N206">
        <v>0.469013148260501</v>
      </c>
      <c r="O206">
        <v>0.429722768643863</v>
      </c>
      <c r="P206" t="s">
        <v>257</v>
      </c>
      <c r="Q206" t="s">
        <v>252</v>
      </c>
    </row>
    <row r="207" spans="1:17" x14ac:dyDescent="0.35">
      <c r="A207" t="s">
        <v>269</v>
      </c>
      <c r="B207" t="s">
        <v>255</v>
      </c>
      <c r="C207" t="s">
        <v>256</v>
      </c>
      <c r="D207">
        <v>0.61285996481710903</v>
      </c>
      <c r="E207">
        <v>2015</v>
      </c>
      <c r="F207">
        <v>13623387.9111623</v>
      </c>
      <c r="G207">
        <v>39733.5962103661</v>
      </c>
      <c r="H207">
        <v>9152973.5383542106</v>
      </c>
      <c r="I207">
        <v>24529.3740266063</v>
      </c>
      <c r="J207">
        <v>21163.039927698999</v>
      </c>
      <c r="K207">
        <v>66.218392257920797</v>
      </c>
      <c r="L207">
        <v>4362810.5441708202</v>
      </c>
      <c r="M207">
        <v>10949.7103749862</v>
      </c>
      <c r="N207">
        <v>0.67185736749481695</v>
      </c>
      <c r="O207">
        <v>0.61734593306726304</v>
      </c>
      <c r="P207" t="s">
        <v>257</v>
      </c>
      <c r="Q207" t="s">
        <v>252</v>
      </c>
    </row>
    <row r="208" spans="1:17" x14ac:dyDescent="0.35">
      <c r="A208" t="s">
        <v>269</v>
      </c>
      <c r="B208" t="s">
        <v>255</v>
      </c>
      <c r="C208" t="s">
        <v>256</v>
      </c>
      <c r="D208">
        <v>0.76234411994100504</v>
      </c>
      <c r="E208">
        <v>2020</v>
      </c>
      <c r="F208">
        <v>13902556.101502201</v>
      </c>
      <c r="G208">
        <v>40537.868207115098</v>
      </c>
      <c r="H208">
        <v>11637662.7974228</v>
      </c>
      <c r="I208">
        <v>31270.864780067601</v>
      </c>
      <c r="J208">
        <v>22781.2247234936</v>
      </c>
      <c r="K208">
        <v>69.505703563653299</v>
      </c>
      <c r="L208">
        <v>4452309.2721884502</v>
      </c>
      <c r="M208">
        <v>11235.1110428022</v>
      </c>
      <c r="N208">
        <v>0.83708799392403399</v>
      </c>
      <c r="O208">
        <v>0.771398846636416</v>
      </c>
      <c r="P208" t="s">
        <v>257</v>
      </c>
      <c r="Q208" t="s">
        <v>252</v>
      </c>
    </row>
    <row r="209" spans="1:17" x14ac:dyDescent="0.35">
      <c r="A209" t="s">
        <v>269</v>
      </c>
      <c r="B209" t="s">
        <v>255</v>
      </c>
      <c r="C209" t="s">
        <v>256</v>
      </c>
      <c r="D209">
        <v>0.91377128405771901</v>
      </c>
      <c r="E209">
        <v>2025</v>
      </c>
      <c r="F209">
        <v>14286926.839920901</v>
      </c>
      <c r="G209">
        <v>41649.899423079602</v>
      </c>
      <c r="H209">
        <v>14354811.423643</v>
      </c>
      <c r="I209">
        <v>38663.222192446003</v>
      </c>
      <c r="J209">
        <v>24448.1511916327</v>
      </c>
      <c r="K209">
        <v>73.128338340555601</v>
      </c>
      <c r="L209">
        <v>4574483.9040573398</v>
      </c>
      <c r="M209">
        <v>11598.1524362051</v>
      </c>
      <c r="N209">
        <v>1.0047515175574699</v>
      </c>
      <c r="O209">
        <v>0.92829088972592899</v>
      </c>
      <c r="P209" t="s">
        <v>257</v>
      </c>
      <c r="Q209" t="s">
        <v>252</v>
      </c>
    </row>
    <row r="210" spans="1:17" x14ac:dyDescent="0.35">
      <c r="A210" t="s">
        <v>269</v>
      </c>
      <c r="B210" t="s">
        <v>255</v>
      </c>
      <c r="C210" t="s">
        <v>256</v>
      </c>
      <c r="D210">
        <v>0.96559376426806398</v>
      </c>
      <c r="E210">
        <v>2030</v>
      </c>
      <c r="F210">
        <v>14705240.6589026</v>
      </c>
      <c r="G210">
        <v>42869.705052987301</v>
      </c>
      <c r="H210">
        <v>15632463.4514638</v>
      </c>
      <c r="I210">
        <v>42213.005040004602</v>
      </c>
      <c r="J210">
        <v>26030.032617413901</v>
      </c>
      <c r="K210">
        <v>76.802337275480696</v>
      </c>
      <c r="L210">
        <v>4706007.3052407503</v>
      </c>
      <c r="M210">
        <v>11988.164474864199</v>
      </c>
      <c r="N210">
        <v>1.0630539012634199</v>
      </c>
      <c r="O210">
        <v>0.98468148982665005</v>
      </c>
      <c r="P210" t="s">
        <v>257</v>
      </c>
      <c r="Q210" t="s">
        <v>252</v>
      </c>
    </row>
    <row r="211" spans="1:17" x14ac:dyDescent="0.35">
      <c r="A211" t="s">
        <v>269</v>
      </c>
      <c r="B211" t="s">
        <v>255</v>
      </c>
      <c r="C211" t="s">
        <v>256</v>
      </c>
      <c r="D211">
        <v>1.08500668135844</v>
      </c>
      <c r="E211">
        <v>2035</v>
      </c>
      <c r="F211">
        <v>15004158.414163301</v>
      </c>
      <c r="G211">
        <v>43752.262054081897</v>
      </c>
      <c r="H211">
        <v>17717244.798608299</v>
      </c>
      <c r="I211">
        <v>48148.680814814899</v>
      </c>
      <c r="J211">
        <v>21105.610938477599</v>
      </c>
      <c r="K211">
        <v>65.725155462291397</v>
      </c>
      <c r="L211">
        <v>4730630.3493378703</v>
      </c>
      <c r="M211">
        <v>12135.677109988201</v>
      </c>
      <c r="N211">
        <v>1.18082229669635</v>
      </c>
      <c r="O211">
        <v>1.10048437622033</v>
      </c>
      <c r="P211" t="s">
        <v>257</v>
      </c>
      <c r="Q211" t="s">
        <v>252</v>
      </c>
    </row>
    <row r="212" spans="1:17" x14ac:dyDescent="0.35">
      <c r="A212" t="s">
        <v>269</v>
      </c>
      <c r="B212" t="s">
        <v>255</v>
      </c>
      <c r="C212" t="s">
        <v>256</v>
      </c>
      <c r="D212">
        <v>1.2292198413270401</v>
      </c>
      <c r="E212">
        <v>2040</v>
      </c>
      <c r="F212">
        <v>15030947.956953701</v>
      </c>
      <c r="G212">
        <v>43846.6109755828</v>
      </c>
      <c r="H212">
        <v>19780925.383273698</v>
      </c>
      <c r="I212">
        <v>54179.425262814097</v>
      </c>
      <c r="J212">
        <v>11553.0736958987</v>
      </c>
      <c r="K212">
        <v>4.8976807498299397</v>
      </c>
      <c r="L212">
        <v>4759317.6274247002</v>
      </c>
      <c r="M212">
        <v>12243.076402967599</v>
      </c>
      <c r="N212">
        <v>1.31601316430096</v>
      </c>
      <c r="O212">
        <v>1.2356582198105399</v>
      </c>
      <c r="P212" t="s">
        <v>257</v>
      </c>
      <c r="Q212" t="s">
        <v>252</v>
      </c>
    </row>
    <row r="213" spans="1:17" x14ac:dyDescent="0.35">
      <c r="A213" t="s">
        <v>269</v>
      </c>
      <c r="B213" t="s">
        <v>255</v>
      </c>
      <c r="C213" t="s">
        <v>256</v>
      </c>
      <c r="D213">
        <v>1.35085724597845</v>
      </c>
      <c r="E213">
        <v>2045</v>
      </c>
      <c r="F213">
        <v>15148947.0679668</v>
      </c>
      <c r="G213">
        <v>44210.419581504801</v>
      </c>
      <c r="H213">
        <v>21672425.422945101</v>
      </c>
      <c r="I213">
        <v>59729.085150271298</v>
      </c>
      <c r="J213">
        <v>670.87889975598102</v>
      </c>
      <c r="K213">
        <v>2.9619377472670299</v>
      </c>
      <c r="L213">
        <v>4714511.0061729904</v>
      </c>
      <c r="M213">
        <v>11840.3977026094</v>
      </c>
      <c r="N213">
        <v>1.4306225591594099</v>
      </c>
      <c r="O213">
        <v>1.35101828292212</v>
      </c>
      <c r="P213" t="s">
        <v>257</v>
      </c>
      <c r="Q213" t="s">
        <v>252</v>
      </c>
    </row>
    <row r="214" spans="1:17" x14ac:dyDescent="0.35">
      <c r="A214" t="s">
        <v>269</v>
      </c>
      <c r="B214" t="s">
        <v>255</v>
      </c>
      <c r="C214" t="s">
        <v>256</v>
      </c>
      <c r="D214">
        <v>1.53164784556419</v>
      </c>
      <c r="E214">
        <v>2050</v>
      </c>
      <c r="F214">
        <v>15298212.185597099</v>
      </c>
      <c r="G214">
        <v>44668.121210969097</v>
      </c>
      <c r="H214">
        <v>25264680.461811401</v>
      </c>
      <c r="I214">
        <v>70186.249940561305</v>
      </c>
      <c r="J214">
        <v>651.16156074817695</v>
      </c>
      <c r="K214">
        <v>2.8748854779169002</v>
      </c>
      <c r="L214">
        <v>4865658.6745546404</v>
      </c>
      <c r="M214">
        <v>12308.0867547692</v>
      </c>
      <c r="N214">
        <v>1.6514792810624901</v>
      </c>
      <c r="O214">
        <v>1.5712827859732299</v>
      </c>
      <c r="P214" t="s">
        <v>257</v>
      </c>
      <c r="Q214" t="s">
        <v>252</v>
      </c>
    </row>
    <row r="215" spans="1:17" x14ac:dyDescent="0.35">
      <c r="A215" t="s">
        <v>269</v>
      </c>
      <c r="B215" t="s">
        <v>255</v>
      </c>
      <c r="C215" t="s">
        <v>256</v>
      </c>
      <c r="D215">
        <v>1.64170092024739</v>
      </c>
      <c r="E215">
        <v>2055</v>
      </c>
      <c r="F215">
        <v>15469656.920155801</v>
      </c>
      <c r="G215">
        <v>45193.117126543097</v>
      </c>
      <c r="H215">
        <v>29907902.337386999</v>
      </c>
      <c r="I215">
        <v>83728.793866923093</v>
      </c>
      <c r="J215">
        <v>634.273495931497</v>
      </c>
      <c r="K215">
        <v>2.8003244853487699</v>
      </c>
      <c r="L215">
        <v>4865988.68215614</v>
      </c>
      <c r="M215">
        <v>12348.949616686101</v>
      </c>
      <c r="N215">
        <v>1.9333268017353</v>
      </c>
      <c r="O215">
        <v>1.85268906396693</v>
      </c>
      <c r="P215" t="s">
        <v>257</v>
      </c>
      <c r="Q215" t="s">
        <v>252</v>
      </c>
    </row>
    <row r="216" spans="1:17" x14ac:dyDescent="0.35">
      <c r="A216" t="s">
        <v>269</v>
      </c>
      <c r="B216" t="s">
        <v>255</v>
      </c>
      <c r="C216" t="s">
        <v>256</v>
      </c>
      <c r="D216">
        <v>1.79717289473674</v>
      </c>
      <c r="E216">
        <v>2060</v>
      </c>
      <c r="F216">
        <v>15702344.512413099</v>
      </c>
      <c r="G216">
        <v>45898.918128027697</v>
      </c>
      <c r="H216">
        <v>36622258.688223101</v>
      </c>
      <c r="I216">
        <v>103311.671313739</v>
      </c>
      <c r="J216">
        <v>0</v>
      </c>
      <c r="K216">
        <v>0</v>
      </c>
      <c r="L216">
        <v>5144852.0414301101</v>
      </c>
      <c r="M216">
        <v>13557.500080297399</v>
      </c>
      <c r="N216">
        <v>2.3322796579372098</v>
      </c>
      <c r="O216">
        <v>2.2508519923186001</v>
      </c>
      <c r="P216" t="s">
        <v>257</v>
      </c>
      <c r="Q216" t="s">
        <v>252</v>
      </c>
    </row>
    <row r="217" spans="1:17" x14ac:dyDescent="0.35">
      <c r="A217" t="s">
        <v>269</v>
      </c>
      <c r="B217" t="s">
        <v>255</v>
      </c>
      <c r="C217" t="s">
        <v>256</v>
      </c>
      <c r="D217">
        <v>1.90209664848524</v>
      </c>
      <c r="E217">
        <v>2065</v>
      </c>
      <c r="F217">
        <v>15884463.254885299</v>
      </c>
      <c r="G217">
        <v>46457.905895424999</v>
      </c>
      <c r="H217">
        <v>41355323.800775804</v>
      </c>
      <c r="I217">
        <v>117233.760403728</v>
      </c>
      <c r="J217">
        <v>0</v>
      </c>
      <c r="K217">
        <v>0</v>
      </c>
      <c r="L217">
        <v>5190838.69273258</v>
      </c>
      <c r="M217">
        <v>13776.2557697174</v>
      </c>
      <c r="N217">
        <v>2.6035077885339799</v>
      </c>
      <c r="O217">
        <v>2.5234404811016899</v>
      </c>
      <c r="P217" t="s">
        <v>257</v>
      </c>
      <c r="Q217" t="s">
        <v>252</v>
      </c>
    </row>
    <row r="218" spans="1:17" x14ac:dyDescent="0.35">
      <c r="A218" t="s">
        <v>269</v>
      </c>
      <c r="B218" t="s">
        <v>255</v>
      </c>
      <c r="C218" t="s">
        <v>256</v>
      </c>
      <c r="D218">
        <v>2.0539225003577899</v>
      </c>
      <c r="E218">
        <v>2070</v>
      </c>
      <c r="F218">
        <v>16141693.779483899</v>
      </c>
      <c r="G218">
        <v>47236.689971425098</v>
      </c>
      <c r="H218">
        <v>47974819.009167202</v>
      </c>
      <c r="I218">
        <v>136236.04434207699</v>
      </c>
      <c r="J218">
        <v>0</v>
      </c>
      <c r="K218">
        <v>0</v>
      </c>
      <c r="L218">
        <v>5274093.0509893596</v>
      </c>
      <c r="M218">
        <v>14046.4120563625</v>
      </c>
      <c r="N218">
        <v>2.9721056330620699</v>
      </c>
      <c r="O218">
        <v>2.8841149628496501</v>
      </c>
      <c r="P218" t="s">
        <v>257</v>
      </c>
      <c r="Q218" t="s">
        <v>252</v>
      </c>
    </row>
    <row r="219" spans="1:17" x14ac:dyDescent="0.35">
      <c r="A219" t="s">
        <v>269</v>
      </c>
      <c r="B219" t="s">
        <v>255</v>
      </c>
      <c r="C219" t="s">
        <v>256</v>
      </c>
      <c r="D219">
        <v>2.15113208653396</v>
      </c>
      <c r="E219">
        <v>2075</v>
      </c>
      <c r="F219">
        <v>16456138.7914482</v>
      </c>
      <c r="G219">
        <v>48183.0434731321</v>
      </c>
      <c r="H219">
        <v>52349730.119916297</v>
      </c>
      <c r="I219">
        <v>148362.378120432</v>
      </c>
      <c r="J219">
        <v>0</v>
      </c>
      <c r="K219">
        <v>0</v>
      </c>
      <c r="L219">
        <v>5219102.7877625404</v>
      </c>
      <c r="M219">
        <v>13596.4984669881</v>
      </c>
      <c r="N219">
        <v>3.18116727036363</v>
      </c>
      <c r="O219">
        <v>3.0791408642163098</v>
      </c>
      <c r="P219" t="s">
        <v>257</v>
      </c>
      <c r="Q219" t="s">
        <v>252</v>
      </c>
    </row>
    <row r="220" spans="1:17" x14ac:dyDescent="0.35">
      <c r="A220" t="s">
        <v>269</v>
      </c>
      <c r="B220" t="s">
        <v>255</v>
      </c>
      <c r="C220" t="s">
        <v>256</v>
      </c>
      <c r="D220">
        <v>2.2802661727774698</v>
      </c>
      <c r="E220">
        <v>2080</v>
      </c>
      <c r="F220">
        <v>16736227.8899603</v>
      </c>
      <c r="G220">
        <v>49028.910559065698</v>
      </c>
      <c r="H220">
        <v>57849877.641449898</v>
      </c>
      <c r="I220">
        <v>163495.47345815299</v>
      </c>
      <c r="J220">
        <v>0</v>
      </c>
      <c r="K220">
        <v>0</v>
      </c>
      <c r="L220">
        <v>5423525.0733639998</v>
      </c>
      <c r="M220">
        <v>14160.452571717</v>
      </c>
      <c r="N220">
        <v>3.4565660805893401</v>
      </c>
      <c r="O220">
        <v>3.3346748192821498</v>
      </c>
      <c r="P220" t="s">
        <v>257</v>
      </c>
      <c r="Q220" t="s">
        <v>252</v>
      </c>
    </row>
    <row r="221" spans="1:17" x14ac:dyDescent="0.35">
      <c r="A221" t="s">
        <v>269</v>
      </c>
      <c r="B221" t="s">
        <v>255</v>
      </c>
      <c r="C221" t="s">
        <v>256</v>
      </c>
      <c r="D221">
        <v>2.4085830961071801</v>
      </c>
      <c r="E221">
        <v>2085</v>
      </c>
      <c r="F221">
        <v>17064137.362319499</v>
      </c>
      <c r="G221">
        <v>50015.794642964604</v>
      </c>
      <c r="H221">
        <v>63631258.327686101</v>
      </c>
      <c r="I221">
        <v>179429.71055548301</v>
      </c>
      <c r="J221">
        <v>0</v>
      </c>
      <c r="K221">
        <v>0</v>
      </c>
      <c r="L221">
        <v>5402632.7155935504</v>
      </c>
      <c r="M221">
        <v>13377.638673408101</v>
      </c>
      <c r="N221">
        <v>3.7289466778552001</v>
      </c>
      <c r="O221">
        <v>3.58746095781009</v>
      </c>
      <c r="P221" t="s">
        <v>257</v>
      </c>
      <c r="Q221" t="s">
        <v>252</v>
      </c>
    </row>
    <row r="222" spans="1:17" x14ac:dyDescent="0.35">
      <c r="A222" t="s">
        <v>269</v>
      </c>
      <c r="B222" t="s">
        <v>255</v>
      </c>
      <c r="C222" t="s">
        <v>256</v>
      </c>
      <c r="D222">
        <v>2.5200464505927802</v>
      </c>
      <c r="E222">
        <v>2090</v>
      </c>
      <c r="F222">
        <v>17446522.949942201</v>
      </c>
      <c r="G222">
        <v>51141.836443382497</v>
      </c>
      <c r="H222">
        <v>69173953.091462702</v>
      </c>
      <c r="I222">
        <v>194692.70874286399</v>
      </c>
      <c r="J222">
        <v>0</v>
      </c>
      <c r="K222">
        <v>0</v>
      </c>
      <c r="L222">
        <v>5609681.0116853304</v>
      </c>
      <c r="M222">
        <v>13811.414587958299</v>
      </c>
      <c r="N222">
        <v>3.9649134265857899</v>
      </c>
      <c r="O222">
        <v>3.80691665146602</v>
      </c>
      <c r="P222" t="s">
        <v>257</v>
      </c>
      <c r="Q222" t="s">
        <v>252</v>
      </c>
    </row>
    <row r="223" spans="1:17" x14ac:dyDescent="0.35">
      <c r="A223" t="s">
        <v>269</v>
      </c>
      <c r="B223" t="s">
        <v>258</v>
      </c>
      <c r="C223" t="s">
        <v>256</v>
      </c>
      <c r="D223">
        <v>0.42862795654826502</v>
      </c>
      <c r="E223">
        <v>2010</v>
      </c>
      <c r="F223">
        <v>12650127.303362301</v>
      </c>
      <c r="G223">
        <v>682697.28068390698</v>
      </c>
      <c r="H223">
        <v>5922544.6573085403</v>
      </c>
      <c r="I223">
        <v>329202.02471442497</v>
      </c>
      <c r="J223">
        <v>19333.883998085199</v>
      </c>
      <c r="K223">
        <v>127.59602169665899</v>
      </c>
      <c r="L223">
        <v>4042176.6436896902</v>
      </c>
      <c r="M223">
        <v>225763.301343389</v>
      </c>
      <c r="N223">
        <v>0.46818063686476702</v>
      </c>
      <c r="O223">
        <v>0.48220790389649698</v>
      </c>
      <c r="P223" t="s">
        <v>257</v>
      </c>
      <c r="Q223" t="s">
        <v>252</v>
      </c>
    </row>
    <row r="224" spans="1:17" x14ac:dyDescent="0.35">
      <c r="A224" t="s">
        <v>269</v>
      </c>
      <c r="B224" t="s">
        <v>258</v>
      </c>
      <c r="C224" t="s">
        <v>256</v>
      </c>
      <c r="D224">
        <v>0.61285996481710903</v>
      </c>
      <c r="E224">
        <v>2015</v>
      </c>
      <c r="F224">
        <v>12953204.136295499</v>
      </c>
      <c r="G224">
        <v>709917.37107720401</v>
      </c>
      <c r="H224">
        <v>8688272.0340163205</v>
      </c>
      <c r="I224">
        <v>489230.87836449197</v>
      </c>
      <c r="J224">
        <v>21091.965532435399</v>
      </c>
      <c r="K224">
        <v>137.292787521538</v>
      </c>
      <c r="L224">
        <v>4139848.2668658998</v>
      </c>
      <c r="M224">
        <v>233911.987679899</v>
      </c>
      <c r="N224">
        <v>0.67074307967334501</v>
      </c>
      <c r="O224">
        <v>0.68913777616421701</v>
      </c>
      <c r="P224" t="s">
        <v>257</v>
      </c>
      <c r="Q224" t="s">
        <v>252</v>
      </c>
    </row>
    <row r="225" spans="1:17" x14ac:dyDescent="0.35">
      <c r="A225" t="s">
        <v>269</v>
      </c>
      <c r="B225" t="s">
        <v>258</v>
      </c>
      <c r="C225" t="s">
        <v>256</v>
      </c>
      <c r="D225">
        <v>0.76234411994100504</v>
      </c>
      <c r="E225">
        <v>2020</v>
      </c>
      <c r="F225">
        <v>13208586.1673193</v>
      </c>
      <c r="G225">
        <v>734507.80238996004</v>
      </c>
      <c r="H225">
        <v>11039656.709970601</v>
      </c>
      <c r="I225">
        <v>629276.95223228994</v>
      </c>
      <c r="J225">
        <v>22704.260411544801</v>
      </c>
      <c r="K225">
        <v>146.47001551251</v>
      </c>
      <c r="L225">
        <v>4222376.7608410297</v>
      </c>
      <c r="M225">
        <v>241167.62239022399</v>
      </c>
      <c r="N225">
        <v>0.83579397296017</v>
      </c>
      <c r="O225">
        <v>0.85673283549164803</v>
      </c>
      <c r="P225" t="s">
        <v>257</v>
      </c>
      <c r="Q225" t="s">
        <v>252</v>
      </c>
    </row>
    <row r="226" spans="1:17" x14ac:dyDescent="0.35">
      <c r="A226" t="s">
        <v>269</v>
      </c>
      <c r="B226" t="s">
        <v>258</v>
      </c>
      <c r="C226" t="s">
        <v>256</v>
      </c>
      <c r="D226">
        <v>0.91377128405771901</v>
      </c>
      <c r="E226">
        <v>2025</v>
      </c>
      <c r="F226">
        <v>13564224.648290999</v>
      </c>
      <c r="G226">
        <v>764352.09105304303</v>
      </c>
      <c r="H226">
        <v>13609064.8713647</v>
      </c>
      <c r="I226">
        <v>784409.774470779</v>
      </c>
      <c r="J226">
        <v>24365.157451955401</v>
      </c>
      <c r="K226">
        <v>156.12207801792599</v>
      </c>
      <c r="L226">
        <v>4335987.7252958398</v>
      </c>
      <c r="M226">
        <v>250094.33119770599</v>
      </c>
      <c r="N226">
        <v>1.0033057711912301</v>
      </c>
      <c r="O226">
        <v>1.0262414189122</v>
      </c>
      <c r="P226" t="s">
        <v>257</v>
      </c>
      <c r="Q226" t="s">
        <v>252</v>
      </c>
    </row>
    <row r="227" spans="1:17" x14ac:dyDescent="0.35">
      <c r="A227" t="s">
        <v>269</v>
      </c>
      <c r="B227" t="s">
        <v>258</v>
      </c>
      <c r="C227" t="s">
        <v>256</v>
      </c>
      <c r="D227">
        <v>0.96559376426806398</v>
      </c>
      <c r="E227">
        <v>2030</v>
      </c>
      <c r="F227">
        <v>13950661.217310701</v>
      </c>
      <c r="G227">
        <v>797449.14664493303</v>
      </c>
      <c r="H227">
        <v>14810541.8155021</v>
      </c>
      <c r="I227">
        <v>864134.64100170694</v>
      </c>
      <c r="J227">
        <v>25941.426154835699</v>
      </c>
      <c r="K227">
        <v>165.40879985374599</v>
      </c>
      <c r="L227">
        <v>4458051.3156901598</v>
      </c>
      <c r="M227">
        <v>259944.154025458</v>
      </c>
      <c r="N227">
        <v>1.0616372647000001</v>
      </c>
      <c r="O227">
        <v>1.0836235070754501</v>
      </c>
      <c r="P227" t="s">
        <v>257</v>
      </c>
      <c r="Q227" t="s">
        <v>252</v>
      </c>
    </row>
    <row r="228" spans="1:17" x14ac:dyDescent="0.35">
      <c r="A228" t="s">
        <v>269</v>
      </c>
      <c r="B228" t="s">
        <v>258</v>
      </c>
      <c r="C228" t="s">
        <v>256</v>
      </c>
      <c r="D228">
        <v>1.08500668135844</v>
      </c>
      <c r="E228">
        <v>2035</v>
      </c>
      <c r="F228">
        <v>14222162.3570711</v>
      </c>
      <c r="G228">
        <v>825748.31914627901</v>
      </c>
      <c r="H228">
        <v>16770054.534243001</v>
      </c>
      <c r="I228">
        <v>995338.94518011005</v>
      </c>
      <c r="J228">
        <v>21060.681131865898</v>
      </c>
      <c r="K228">
        <v>110.654962074042</v>
      </c>
      <c r="L228">
        <v>4480452.5591575</v>
      </c>
      <c r="M228">
        <v>262313.46729035402</v>
      </c>
      <c r="N228">
        <v>1.17914942279541</v>
      </c>
      <c r="O228">
        <v>1.20537810626023</v>
      </c>
      <c r="P228" t="s">
        <v>257</v>
      </c>
      <c r="Q228" t="s">
        <v>252</v>
      </c>
    </row>
    <row r="229" spans="1:17" x14ac:dyDescent="0.35">
      <c r="A229" t="s">
        <v>269</v>
      </c>
      <c r="B229" t="s">
        <v>258</v>
      </c>
      <c r="C229" t="s">
        <v>256</v>
      </c>
      <c r="D229">
        <v>1.2292198413270401</v>
      </c>
      <c r="E229">
        <v>2040</v>
      </c>
      <c r="F229">
        <v>14235549.3343026</v>
      </c>
      <c r="G229">
        <v>839245.23362659302</v>
      </c>
      <c r="H229">
        <v>18704761.680514101</v>
      </c>
      <c r="I229">
        <v>1130343.1280224</v>
      </c>
      <c r="J229">
        <v>11506.917678040099</v>
      </c>
      <c r="K229">
        <v>51.053698608481099</v>
      </c>
      <c r="L229">
        <v>4503774.4135578899</v>
      </c>
      <c r="M229">
        <v>267786.29026977799</v>
      </c>
      <c r="N229">
        <v>1.3139473048252699</v>
      </c>
      <c r="O229">
        <v>1.3468567740777</v>
      </c>
      <c r="P229" t="s">
        <v>257</v>
      </c>
      <c r="Q229" t="s">
        <v>252</v>
      </c>
    </row>
    <row r="230" spans="1:17" x14ac:dyDescent="0.35">
      <c r="A230" t="s">
        <v>269</v>
      </c>
      <c r="B230" t="s">
        <v>258</v>
      </c>
      <c r="C230" t="s">
        <v>256</v>
      </c>
      <c r="D230">
        <v>1.35085724597845</v>
      </c>
      <c r="E230">
        <v>2045</v>
      </c>
      <c r="F230">
        <v>14335806.913714601</v>
      </c>
      <c r="G230">
        <v>857350.57383372297</v>
      </c>
      <c r="H230">
        <v>20475554.273430601</v>
      </c>
      <c r="I230">
        <v>1256600.2346648299</v>
      </c>
      <c r="J230">
        <v>673.84083750324805</v>
      </c>
      <c r="K230">
        <v>0</v>
      </c>
      <c r="L230">
        <v>4466420.2732139099</v>
      </c>
      <c r="M230">
        <v>259931.13066169599</v>
      </c>
      <c r="N230">
        <v>1.4282805562791401</v>
      </c>
      <c r="O230">
        <v>1.46567842025908</v>
      </c>
      <c r="P230" t="s">
        <v>257</v>
      </c>
      <c r="Q230" t="s">
        <v>252</v>
      </c>
    </row>
    <row r="231" spans="1:17" x14ac:dyDescent="0.35">
      <c r="A231" t="s">
        <v>269</v>
      </c>
      <c r="B231" t="s">
        <v>258</v>
      </c>
      <c r="C231" t="s">
        <v>256</v>
      </c>
      <c r="D231">
        <v>1.53164784556419</v>
      </c>
      <c r="E231">
        <v>2050</v>
      </c>
      <c r="F231">
        <v>14466356.2035762</v>
      </c>
      <c r="G231">
        <v>876524.10323186801</v>
      </c>
      <c r="H231">
        <v>23844219.105061699</v>
      </c>
      <c r="I231">
        <v>1490647.6066902501</v>
      </c>
      <c r="J231">
        <v>654.03644622609397</v>
      </c>
      <c r="K231">
        <v>0</v>
      </c>
      <c r="L231">
        <v>4603976.2170284605</v>
      </c>
      <c r="M231">
        <v>273990.54428094701</v>
      </c>
      <c r="N231">
        <v>1.6482532829633501</v>
      </c>
      <c r="O231">
        <v>1.7006350437986</v>
      </c>
      <c r="P231" t="s">
        <v>257</v>
      </c>
      <c r="Q231" t="s">
        <v>252</v>
      </c>
    </row>
    <row r="232" spans="1:17" x14ac:dyDescent="0.35">
      <c r="A232" t="s">
        <v>269</v>
      </c>
      <c r="B232" t="s">
        <v>258</v>
      </c>
      <c r="C232" t="s">
        <v>256</v>
      </c>
      <c r="D232">
        <v>1.64170092024739</v>
      </c>
      <c r="E232">
        <v>2055</v>
      </c>
      <c r="F232">
        <v>14618473.5253291</v>
      </c>
      <c r="G232">
        <v>896376.51195324201</v>
      </c>
      <c r="H232">
        <v>28190205.378983699</v>
      </c>
      <c r="I232">
        <v>1801425.7522702301</v>
      </c>
      <c r="J232">
        <v>637.07382041684502</v>
      </c>
      <c r="K232">
        <v>0</v>
      </c>
      <c r="L232">
        <v>4597826.1670808699</v>
      </c>
      <c r="M232">
        <v>280511.46469195402</v>
      </c>
      <c r="N232">
        <v>1.9283959662504599</v>
      </c>
      <c r="O232">
        <v>2.0096753186279299</v>
      </c>
      <c r="P232" t="s">
        <v>257</v>
      </c>
      <c r="Q232" t="s">
        <v>252</v>
      </c>
    </row>
    <row r="233" spans="1:17" x14ac:dyDescent="0.35">
      <c r="A233" t="s">
        <v>269</v>
      </c>
      <c r="B233" t="s">
        <v>258</v>
      </c>
      <c r="C233" t="s">
        <v>256</v>
      </c>
      <c r="D233">
        <v>1.79717289473674</v>
      </c>
      <c r="E233">
        <v>2060</v>
      </c>
      <c r="F233">
        <v>14828808.2968063</v>
      </c>
      <c r="G233">
        <v>919435.13373489503</v>
      </c>
      <c r="H233">
        <v>34475711.824639998</v>
      </c>
      <c r="I233">
        <v>2249858.5348968399</v>
      </c>
      <c r="J233">
        <v>0</v>
      </c>
      <c r="K233">
        <v>0</v>
      </c>
      <c r="L233">
        <v>4846532.7639628099</v>
      </c>
      <c r="M233">
        <v>311876.777547598</v>
      </c>
      <c r="N233">
        <v>2.3249145268177198</v>
      </c>
      <c r="O233">
        <v>2.4470008294740202</v>
      </c>
      <c r="P233" t="s">
        <v>257</v>
      </c>
      <c r="Q233" t="s">
        <v>252</v>
      </c>
    </row>
    <row r="234" spans="1:17" x14ac:dyDescent="0.35">
      <c r="A234" t="s">
        <v>269</v>
      </c>
      <c r="B234" t="s">
        <v>258</v>
      </c>
      <c r="C234" t="s">
        <v>256</v>
      </c>
      <c r="D234">
        <v>1.90209664848524</v>
      </c>
      <c r="E234">
        <v>2065</v>
      </c>
      <c r="F234">
        <v>14991648.536663501</v>
      </c>
      <c r="G234">
        <v>939272.62411727104</v>
      </c>
      <c r="H234">
        <v>38897301.452538602</v>
      </c>
      <c r="I234">
        <v>2575256.1086408701</v>
      </c>
      <c r="J234">
        <v>0</v>
      </c>
      <c r="K234">
        <v>0</v>
      </c>
      <c r="L234">
        <v>4886482.9965367196</v>
      </c>
      <c r="M234">
        <v>318131.95196557802</v>
      </c>
      <c r="N234">
        <v>2.59459800951254</v>
      </c>
      <c r="O234">
        <v>2.7417557400452202</v>
      </c>
      <c r="P234" t="s">
        <v>257</v>
      </c>
      <c r="Q234" t="s">
        <v>252</v>
      </c>
    </row>
    <row r="235" spans="1:17" x14ac:dyDescent="0.35">
      <c r="A235" t="s">
        <v>269</v>
      </c>
      <c r="B235" t="s">
        <v>258</v>
      </c>
      <c r="C235" t="s">
        <v>256</v>
      </c>
      <c r="D235">
        <v>2.0539225003577899</v>
      </c>
      <c r="E235">
        <v>2070</v>
      </c>
      <c r="F235">
        <v>15225647.5101477</v>
      </c>
      <c r="G235">
        <v>963282.95930766198</v>
      </c>
      <c r="H235">
        <v>45112258.292737998</v>
      </c>
      <c r="I235">
        <v>2998796.76077131</v>
      </c>
      <c r="J235">
        <v>0</v>
      </c>
      <c r="K235">
        <v>0</v>
      </c>
      <c r="L235">
        <v>4972561.0057658497</v>
      </c>
      <c r="M235">
        <v>315578.45727987902</v>
      </c>
      <c r="N235">
        <v>2.96291230062113</v>
      </c>
      <c r="O235">
        <v>3.1131006022639802</v>
      </c>
      <c r="P235" t="s">
        <v>257</v>
      </c>
      <c r="Q235" t="s">
        <v>252</v>
      </c>
    </row>
    <row r="236" spans="1:17" x14ac:dyDescent="0.35">
      <c r="A236" t="s">
        <v>269</v>
      </c>
      <c r="B236" t="s">
        <v>258</v>
      </c>
      <c r="C236" t="s">
        <v>256</v>
      </c>
      <c r="D236">
        <v>2.15113208653396</v>
      </c>
      <c r="E236">
        <v>2075</v>
      </c>
      <c r="F236">
        <v>15513789.693763699</v>
      </c>
      <c r="G236">
        <v>990532.14115763095</v>
      </c>
      <c r="H236">
        <v>49244536.794383697</v>
      </c>
      <c r="I236">
        <v>3253555.7036530101</v>
      </c>
      <c r="J236">
        <v>0</v>
      </c>
      <c r="K236">
        <v>0</v>
      </c>
      <c r="L236">
        <v>4939131.5378086902</v>
      </c>
      <c r="M236">
        <v>293567.74842083902</v>
      </c>
      <c r="N236">
        <v>3.1742429004422599</v>
      </c>
      <c r="O236">
        <v>3.2846543473597798</v>
      </c>
      <c r="P236" t="s">
        <v>257</v>
      </c>
      <c r="Q236" t="s">
        <v>252</v>
      </c>
    </row>
    <row r="237" spans="1:17" x14ac:dyDescent="0.35">
      <c r="A237" t="s">
        <v>269</v>
      </c>
      <c r="B237" t="s">
        <v>258</v>
      </c>
      <c r="C237" t="s">
        <v>256</v>
      </c>
      <c r="D237">
        <v>2.2802661727774698</v>
      </c>
      <c r="E237">
        <v>2080</v>
      </c>
      <c r="F237">
        <v>15769682.172911201</v>
      </c>
      <c r="G237">
        <v>1015574.62760815</v>
      </c>
      <c r="H237">
        <v>54446774.954694599</v>
      </c>
      <c r="I237">
        <v>3566598.1602134798</v>
      </c>
      <c r="J237">
        <v>0</v>
      </c>
      <c r="K237">
        <v>0</v>
      </c>
      <c r="L237">
        <v>5140073.2283223197</v>
      </c>
      <c r="M237">
        <v>297612.29761340201</v>
      </c>
      <c r="N237">
        <v>3.4526234807840401</v>
      </c>
      <c r="O237">
        <v>3.51190160058787</v>
      </c>
      <c r="P237" t="s">
        <v>257</v>
      </c>
      <c r="Q237" t="s">
        <v>252</v>
      </c>
    </row>
    <row r="238" spans="1:17" x14ac:dyDescent="0.35">
      <c r="A238" t="s">
        <v>269</v>
      </c>
      <c r="B238" t="s">
        <v>258</v>
      </c>
      <c r="C238" t="s">
        <v>256</v>
      </c>
      <c r="D238">
        <v>2.4085830961071801</v>
      </c>
      <c r="E238">
        <v>2085</v>
      </c>
      <c r="F238">
        <v>16070647.1017497</v>
      </c>
      <c r="G238">
        <v>1043506.05521276</v>
      </c>
      <c r="H238">
        <v>59911653.5665894</v>
      </c>
      <c r="I238">
        <v>3899034.4716521599</v>
      </c>
      <c r="J238">
        <v>0</v>
      </c>
      <c r="K238">
        <v>0</v>
      </c>
      <c r="L238">
        <v>5154704.3060715897</v>
      </c>
      <c r="M238">
        <v>261306.04819536701</v>
      </c>
      <c r="N238">
        <v>3.7280174959517698</v>
      </c>
      <c r="O238">
        <v>3.73647517632965</v>
      </c>
      <c r="P238" t="s">
        <v>257</v>
      </c>
      <c r="Q238" t="s">
        <v>252</v>
      </c>
    </row>
    <row r="239" spans="1:17" x14ac:dyDescent="0.35">
      <c r="A239" t="s">
        <v>269</v>
      </c>
      <c r="B239" t="s">
        <v>258</v>
      </c>
      <c r="C239" t="s">
        <v>256</v>
      </c>
      <c r="D239">
        <v>2.5200464505927802</v>
      </c>
      <c r="E239">
        <v>2090</v>
      </c>
      <c r="F239">
        <v>16429172.8661392</v>
      </c>
      <c r="G239">
        <v>1068491.9202463599</v>
      </c>
      <c r="H239">
        <v>65155175.6823465</v>
      </c>
      <c r="I239">
        <v>4213470.1178591195</v>
      </c>
      <c r="J239">
        <v>0</v>
      </c>
      <c r="K239">
        <v>0</v>
      </c>
      <c r="L239">
        <v>5354908.88554201</v>
      </c>
      <c r="M239">
        <v>268583.54073127301</v>
      </c>
      <c r="N239">
        <v>3.9658220297037898</v>
      </c>
      <c r="O239">
        <v>3.94338042059095</v>
      </c>
      <c r="P239" t="s">
        <v>257</v>
      </c>
      <c r="Q239" t="s">
        <v>252</v>
      </c>
    </row>
    <row r="240" spans="1:17" x14ac:dyDescent="0.35">
      <c r="A240" t="s">
        <v>269</v>
      </c>
      <c r="B240" t="s">
        <v>259</v>
      </c>
      <c r="C240" t="s">
        <v>256</v>
      </c>
      <c r="D240">
        <v>0.42862795654826502</v>
      </c>
      <c r="E240">
        <v>2010</v>
      </c>
      <c r="F240">
        <v>11766277.6068516</v>
      </c>
      <c r="G240">
        <v>1566546.9771946201</v>
      </c>
      <c r="H240">
        <v>5416823.0217735199</v>
      </c>
      <c r="I240">
        <v>834923.66024944198</v>
      </c>
      <c r="J240">
        <v>17458.444887149799</v>
      </c>
      <c r="K240">
        <v>2003.0351326320001</v>
      </c>
      <c r="L240">
        <v>3604716.3469080199</v>
      </c>
      <c r="M240">
        <v>663223.59812506696</v>
      </c>
      <c r="N240">
        <v>0.46036845319876402</v>
      </c>
      <c r="O240">
        <v>0.53297071355282599</v>
      </c>
      <c r="P240" t="s">
        <v>257</v>
      </c>
      <c r="Q240" t="s">
        <v>252</v>
      </c>
    </row>
    <row r="241" spans="1:17" x14ac:dyDescent="0.35">
      <c r="A241" t="s">
        <v>269</v>
      </c>
      <c r="B241" t="s">
        <v>259</v>
      </c>
      <c r="C241" t="s">
        <v>256</v>
      </c>
      <c r="D241">
        <v>0.61285996481710903</v>
      </c>
      <c r="E241">
        <v>2015</v>
      </c>
      <c r="F241">
        <v>12040670.870327599</v>
      </c>
      <c r="G241">
        <v>1622450.6370450601</v>
      </c>
      <c r="H241">
        <v>7942048.0971085699</v>
      </c>
      <c r="I241">
        <v>1235454.81527225</v>
      </c>
      <c r="J241">
        <v>19035.8741444316</v>
      </c>
      <c r="K241">
        <v>2193.3841755253402</v>
      </c>
      <c r="L241">
        <v>3691270.1840727902</v>
      </c>
      <c r="M241">
        <v>682490.07047300797</v>
      </c>
      <c r="N241">
        <v>0.65960179317587198</v>
      </c>
      <c r="O241">
        <v>0.76147451704438995</v>
      </c>
      <c r="P241" t="s">
        <v>257</v>
      </c>
      <c r="Q241" t="s">
        <v>252</v>
      </c>
    </row>
    <row r="242" spans="1:17" x14ac:dyDescent="0.35">
      <c r="A242" t="s">
        <v>269</v>
      </c>
      <c r="B242" t="s">
        <v>259</v>
      </c>
      <c r="C242" t="s">
        <v>256</v>
      </c>
      <c r="D242">
        <v>0.76234411994100504</v>
      </c>
      <c r="E242">
        <v>2020</v>
      </c>
      <c r="F242">
        <v>12271207.574739801</v>
      </c>
      <c r="G242">
        <v>1671886.3949694999</v>
      </c>
      <c r="H242">
        <v>10086742.4699366</v>
      </c>
      <c r="I242">
        <v>1582191.19226625</v>
      </c>
      <c r="J242">
        <v>20480.801912782499</v>
      </c>
      <c r="K242">
        <v>2369.9285142748199</v>
      </c>
      <c r="L242">
        <v>3764552.8479414</v>
      </c>
      <c r="M242">
        <v>698991.53528985695</v>
      </c>
      <c r="N242">
        <v>0.82198450384786104</v>
      </c>
      <c r="O242">
        <v>0.94635089861779598</v>
      </c>
      <c r="P242" t="s">
        <v>257</v>
      </c>
      <c r="Q242" t="s">
        <v>252</v>
      </c>
    </row>
    <row r="243" spans="1:17" x14ac:dyDescent="0.35">
      <c r="A243" t="s">
        <v>269</v>
      </c>
      <c r="B243" t="s">
        <v>259</v>
      </c>
      <c r="C243" t="s">
        <v>256</v>
      </c>
      <c r="D243">
        <v>0.91377128405771901</v>
      </c>
      <c r="E243">
        <v>2025</v>
      </c>
      <c r="F243">
        <v>12595702.428684801</v>
      </c>
      <c r="G243">
        <v>1732874.3106591799</v>
      </c>
      <c r="H243">
        <v>12429823.5280656</v>
      </c>
      <c r="I243">
        <v>1963651.11776991</v>
      </c>
      <c r="J243">
        <v>21969.342598035899</v>
      </c>
      <c r="K243">
        <v>2551.93693193742</v>
      </c>
      <c r="L243">
        <v>3866048.99693846</v>
      </c>
      <c r="M243">
        <v>720033.05955508002</v>
      </c>
      <c r="N243">
        <v>0.98683051607812899</v>
      </c>
      <c r="O243">
        <v>1.13317573334153</v>
      </c>
      <c r="P243" t="s">
        <v>257</v>
      </c>
      <c r="Q243" t="s">
        <v>252</v>
      </c>
    </row>
    <row r="244" spans="1:17" x14ac:dyDescent="0.35">
      <c r="A244" t="s">
        <v>269</v>
      </c>
      <c r="B244" t="s">
        <v>259</v>
      </c>
      <c r="C244" t="s">
        <v>256</v>
      </c>
      <c r="D244">
        <v>0.96559376426806398</v>
      </c>
      <c r="E244">
        <v>2030</v>
      </c>
      <c r="F244">
        <v>12948360.6071191</v>
      </c>
      <c r="G244">
        <v>1799749.7568365401</v>
      </c>
      <c r="H244">
        <v>13522175.2531539</v>
      </c>
      <c r="I244">
        <v>2152501.2033499801</v>
      </c>
      <c r="J244">
        <v>23375.181904770201</v>
      </c>
      <c r="K244">
        <v>2731.6530499192199</v>
      </c>
      <c r="L244">
        <v>3975287.5478355899</v>
      </c>
      <c r="M244">
        <v>742707.921880026</v>
      </c>
      <c r="N244">
        <v>1.04431562137058</v>
      </c>
      <c r="O244">
        <v>1.1960002745789999</v>
      </c>
      <c r="P244" t="s">
        <v>257</v>
      </c>
      <c r="Q244" t="s">
        <v>252</v>
      </c>
    </row>
    <row r="245" spans="1:17" x14ac:dyDescent="0.35">
      <c r="A245" t="s">
        <v>269</v>
      </c>
      <c r="B245" t="s">
        <v>259</v>
      </c>
      <c r="C245" t="s">
        <v>256</v>
      </c>
      <c r="D245">
        <v>1.08500668135844</v>
      </c>
      <c r="E245">
        <v>2035</v>
      </c>
      <c r="F245">
        <v>13193856.241157301</v>
      </c>
      <c r="G245">
        <v>1854054.43506012</v>
      </c>
      <c r="H245">
        <v>15258824.1392479</v>
      </c>
      <c r="I245">
        <v>2506569.3401751402</v>
      </c>
      <c r="J245">
        <v>18514.393112721202</v>
      </c>
      <c r="K245">
        <v>2656.94298121878</v>
      </c>
      <c r="L245">
        <v>3939388.52215984</v>
      </c>
      <c r="M245">
        <v>803377.50428801496</v>
      </c>
      <c r="N245">
        <v>1.1565098073184299</v>
      </c>
      <c r="O245">
        <v>1.3519394537592799</v>
      </c>
      <c r="P245" t="s">
        <v>257</v>
      </c>
      <c r="Q245" t="s">
        <v>252</v>
      </c>
    </row>
    <row r="246" spans="1:17" x14ac:dyDescent="0.35">
      <c r="A246" t="s">
        <v>269</v>
      </c>
      <c r="B246" t="s">
        <v>259</v>
      </c>
      <c r="C246" t="s">
        <v>256</v>
      </c>
      <c r="D246">
        <v>1.2292198413270401</v>
      </c>
      <c r="E246">
        <v>2040</v>
      </c>
      <c r="F246">
        <v>13200281.115989899</v>
      </c>
      <c r="G246">
        <v>1874513.45193933</v>
      </c>
      <c r="H246">
        <v>16939579.287627202</v>
      </c>
      <c r="I246">
        <v>2895525.5209093099</v>
      </c>
      <c r="J246">
        <v>10752.0496749296</v>
      </c>
      <c r="K246">
        <v>805.92170171890905</v>
      </c>
      <c r="L246">
        <v>3959143.74129294</v>
      </c>
      <c r="M246">
        <v>812416.96253472497</v>
      </c>
      <c r="N246">
        <v>1.28327413172343</v>
      </c>
      <c r="O246">
        <v>1.5446811106709699</v>
      </c>
      <c r="P246" t="s">
        <v>257</v>
      </c>
      <c r="Q246" t="s">
        <v>252</v>
      </c>
    </row>
    <row r="247" spans="1:17" x14ac:dyDescent="0.35">
      <c r="A247" t="s">
        <v>269</v>
      </c>
      <c r="B247" t="s">
        <v>259</v>
      </c>
      <c r="C247" t="s">
        <v>256</v>
      </c>
      <c r="D247">
        <v>1.35085724597845</v>
      </c>
      <c r="E247">
        <v>2045</v>
      </c>
      <c r="F247">
        <v>13288047.648259999</v>
      </c>
      <c r="G247">
        <v>1905109.83928834</v>
      </c>
      <c r="H247">
        <v>18482057.526880398</v>
      </c>
      <c r="I247">
        <v>3250096.9812149899</v>
      </c>
      <c r="J247">
        <v>571.28374300412702</v>
      </c>
      <c r="K247">
        <v>102.55709449912101</v>
      </c>
      <c r="L247">
        <v>3921200.66480381</v>
      </c>
      <c r="M247">
        <v>805150.73907179199</v>
      </c>
      <c r="N247">
        <v>1.3908783303693699</v>
      </c>
      <c r="O247">
        <v>1.7059892895357001</v>
      </c>
      <c r="P247" t="s">
        <v>257</v>
      </c>
      <c r="Q247" t="s">
        <v>252</v>
      </c>
    </row>
    <row r="248" spans="1:17" x14ac:dyDescent="0.35">
      <c r="A248" t="s">
        <v>269</v>
      </c>
      <c r="B248" t="s">
        <v>259</v>
      </c>
      <c r="C248" t="s">
        <v>256</v>
      </c>
      <c r="D248">
        <v>1.53164784556419</v>
      </c>
      <c r="E248">
        <v>2050</v>
      </c>
      <c r="F248">
        <v>13404650.6416755</v>
      </c>
      <c r="G248">
        <v>1938229.6651325801</v>
      </c>
      <c r="H248">
        <v>21440646.883880701</v>
      </c>
      <c r="I248">
        <v>3894219.8278711899</v>
      </c>
      <c r="J248">
        <v>554.49353655322102</v>
      </c>
      <c r="K248">
        <v>99.542909672872398</v>
      </c>
      <c r="L248">
        <v>4043713.7829786199</v>
      </c>
      <c r="M248">
        <v>834252.97833078494</v>
      </c>
      <c r="N248">
        <v>1.5994931503265799</v>
      </c>
      <c r="O248">
        <v>2.0091632575465801</v>
      </c>
      <c r="P248" t="s">
        <v>257</v>
      </c>
      <c r="Q248" t="s">
        <v>252</v>
      </c>
    </row>
    <row r="249" spans="1:17" x14ac:dyDescent="0.35">
      <c r="A249" t="s">
        <v>269</v>
      </c>
      <c r="B249" t="s">
        <v>259</v>
      </c>
      <c r="C249" t="s">
        <v>256</v>
      </c>
      <c r="D249">
        <v>1.64170092024739</v>
      </c>
      <c r="E249">
        <v>2055</v>
      </c>
      <c r="F249">
        <v>13541789.2291668</v>
      </c>
      <c r="G249">
        <v>1973060.8081155401</v>
      </c>
      <c r="H249">
        <v>25309562.775980402</v>
      </c>
      <c r="I249">
        <v>4682068.3552735597</v>
      </c>
      <c r="J249">
        <v>540.11258511164397</v>
      </c>
      <c r="K249">
        <v>96.961235305201001</v>
      </c>
      <c r="L249">
        <v>4029715.0401456901</v>
      </c>
      <c r="M249">
        <v>848622.59162713599</v>
      </c>
      <c r="N249">
        <v>1.86899695067383</v>
      </c>
      <c r="O249">
        <v>2.3729974950672599</v>
      </c>
      <c r="P249" t="s">
        <v>257</v>
      </c>
      <c r="Q249" t="s">
        <v>252</v>
      </c>
    </row>
    <row r="250" spans="1:17" x14ac:dyDescent="0.35">
      <c r="A250" t="s">
        <v>269</v>
      </c>
      <c r="B250" t="s">
        <v>259</v>
      </c>
      <c r="C250" t="s">
        <v>256</v>
      </c>
      <c r="D250">
        <v>1.79717289473674</v>
      </c>
      <c r="E250">
        <v>2060</v>
      </c>
      <c r="F250">
        <v>13733199.610548999</v>
      </c>
      <c r="G250">
        <v>2015043.8199921099</v>
      </c>
      <c r="H250">
        <v>30906345.413673501</v>
      </c>
      <c r="I250">
        <v>5819224.9458634201</v>
      </c>
      <c r="J250">
        <v>0</v>
      </c>
      <c r="K250">
        <v>0</v>
      </c>
      <c r="L250">
        <v>4262965.5676327404</v>
      </c>
      <c r="M250">
        <v>895443.973877665</v>
      </c>
      <c r="N250">
        <v>2.2504839578631799</v>
      </c>
      <c r="O250">
        <v>2.8878900240919898</v>
      </c>
      <c r="P250" t="s">
        <v>257</v>
      </c>
      <c r="Q250" t="s">
        <v>252</v>
      </c>
    </row>
    <row r="251" spans="1:17" x14ac:dyDescent="0.35">
      <c r="A251" t="s">
        <v>269</v>
      </c>
      <c r="B251" t="s">
        <v>259</v>
      </c>
      <c r="C251" t="s">
        <v>256</v>
      </c>
      <c r="D251">
        <v>1.90209664848524</v>
      </c>
      <c r="E251">
        <v>2065</v>
      </c>
      <c r="F251">
        <v>13880909.702732701</v>
      </c>
      <c r="G251">
        <v>2050011.45804799</v>
      </c>
      <c r="H251">
        <v>34843578.294632301</v>
      </c>
      <c r="I251">
        <v>6628979.26654719</v>
      </c>
      <c r="J251">
        <v>0</v>
      </c>
      <c r="K251">
        <v>0</v>
      </c>
      <c r="L251">
        <v>4299680.1600870201</v>
      </c>
      <c r="M251">
        <v>904934.78841528203</v>
      </c>
      <c r="N251">
        <v>2.5101797389959701</v>
      </c>
      <c r="O251">
        <v>3.2336303490026599</v>
      </c>
      <c r="P251" t="s">
        <v>257</v>
      </c>
      <c r="Q251" t="s">
        <v>252</v>
      </c>
    </row>
    <row r="252" spans="1:17" x14ac:dyDescent="0.35">
      <c r="A252" t="s">
        <v>269</v>
      </c>
      <c r="B252" t="s">
        <v>259</v>
      </c>
      <c r="C252" t="s">
        <v>256</v>
      </c>
      <c r="D252">
        <v>2.0539225003577899</v>
      </c>
      <c r="E252">
        <v>2070</v>
      </c>
      <c r="F252">
        <v>14094768.206814799</v>
      </c>
      <c r="G252">
        <v>2094162.26264056</v>
      </c>
      <c r="H252">
        <v>40413332.653773203</v>
      </c>
      <c r="I252">
        <v>7697722.3997360896</v>
      </c>
      <c r="J252">
        <v>0</v>
      </c>
      <c r="K252">
        <v>0</v>
      </c>
      <c r="L252">
        <v>4364581.9595622197</v>
      </c>
      <c r="M252">
        <v>923557.50348350895</v>
      </c>
      <c r="N252">
        <v>2.8672576987987299</v>
      </c>
      <c r="O252">
        <v>3.6758003603932399</v>
      </c>
      <c r="P252" t="s">
        <v>257</v>
      </c>
      <c r="Q252" t="s">
        <v>252</v>
      </c>
    </row>
    <row r="253" spans="1:17" x14ac:dyDescent="0.35">
      <c r="A253" t="s">
        <v>269</v>
      </c>
      <c r="B253" t="s">
        <v>259</v>
      </c>
      <c r="C253" t="s">
        <v>256</v>
      </c>
      <c r="D253">
        <v>2.15113208653396</v>
      </c>
      <c r="E253">
        <v>2075</v>
      </c>
      <c r="F253">
        <v>14358948.4980818</v>
      </c>
      <c r="G253">
        <v>2145373.3368395702</v>
      </c>
      <c r="H253">
        <v>44158742.299895801</v>
      </c>
      <c r="I253">
        <v>8339350.1981408903</v>
      </c>
      <c r="J253">
        <v>0</v>
      </c>
      <c r="K253">
        <v>0</v>
      </c>
      <c r="L253">
        <v>4319456.7947767703</v>
      </c>
      <c r="M253">
        <v>913242.49145275902</v>
      </c>
      <c r="N253">
        <v>3.0753465203803101</v>
      </c>
      <c r="O253">
        <v>3.8871323955325598</v>
      </c>
      <c r="P253" t="s">
        <v>257</v>
      </c>
      <c r="Q253" t="s">
        <v>252</v>
      </c>
    </row>
    <row r="254" spans="1:17" x14ac:dyDescent="0.35">
      <c r="A254" t="s">
        <v>269</v>
      </c>
      <c r="B254" t="s">
        <v>259</v>
      </c>
      <c r="C254" t="s">
        <v>256</v>
      </c>
      <c r="D254">
        <v>2.2802661727774698</v>
      </c>
      <c r="E254">
        <v>2080</v>
      </c>
      <c r="F254">
        <v>14593410.0583118</v>
      </c>
      <c r="G254">
        <v>2191846.7422075402</v>
      </c>
      <c r="H254">
        <v>48877956.651803702</v>
      </c>
      <c r="I254">
        <v>9135416.4631043691</v>
      </c>
      <c r="J254">
        <v>0</v>
      </c>
      <c r="K254">
        <v>0</v>
      </c>
      <c r="L254">
        <v>4504403.7016093303</v>
      </c>
      <c r="M254">
        <v>933281.82432638295</v>
      </c>
      <c r="N254">
        <v>3.3493170175098999</v>
      </c>
      <c r="O254">
        <v>4.1679084067271601</v>
      </c>
      <c r="P254" t="s">
        <v>257</v>
      </c>
      <c r="Q254" t="s">
        <v>252</v>
      </c>
    </row>
    <row r="255" spans="1:17" x14ac:dyDescent="0.35">
      <c r="A255" t="s">
        <v>269</v>
      </c>
      <c r="B255" t="s">
        <v>259</v>
      </c>
      <c r="C255" t="s">
        <v>256</v>
      </c>
      <c r="D255">
        <v>2.4085830961071801</v>
      </c>
      <c r="E255">
        <v>2085</v>
      </c>
      <c r="F255">
        <v>14869618.483515</v>
      </c>
      <c r="G255">
        <v>2244534.6734474599</v>
      </c>
      <c r="H255">
        <v>53833095.783319801</v>
      </c>
      <c r="I255">
        <v>9977592.2549217399</v>
      </c>
      <c r="J255">
        <v>0</v>
      </c>
      <c r="K255">
        <v>0</v>
      </c>
      <c r="L255">
        <v>4493008.5052103596</v>
      </c>
      <c r="M255">
        <v>923001.84905660001</v>
      </c>
      <c r="N255">
        <v>3.6203414259082201</v>
      </c>
      <c r="O255">
        <v>4.4452831907456298</v>
      </c>
      <c r="P255" t="s">
        <v>257</v>
      </c>
      <c r="Q255" t="s">
        <v>252</v>
      </c>
    </row>
    <row r="256" spans="1:17" x14ac:dyDescent="0.35">
      <c r="A256" t="s">
        <v>269</v>
      </c>
      <c r="B256" t="s">
        <v>259</v>
      </c>
      <c r="C256" t="s">
        <v>256</v>
      </c>
      <c r="D256">
        <v>2.5200464505927802</v>
      </c>
      <c r="E256">
        <v>2090</v>
      </c>
      <c r="F256">
        <v>15200886.357274299</v>
      </c>
      <c r="G256">
        <v>2296778.42911126</v>
      </c>
      <c r="H256">
        <v>58578846.504565202</v>
      </c>
      <c r="I256">
        <v>10789799.2956404</v>
      </c>
      <c r="J256">
        <v>0</v>
      </c>
      <c r="K256">
        <v>0</v>
      </c>
      <c r="L256">
        <v>4677928.7924927399</v>
      </c>
      <c r="M256">
        <v>945563.63378054905</v>
      </c>
      <c r="N256">
        <v>3.8536467629423901</v>
      </c>
      <c r="O256">
        <v>4.6977972097271499</v>
      </c>
      <c r="P256" t="s">
        <v>257</v>
      </c>
      <c r="Q256" t="s">
        <v>252</v>
      </c>
    </row>
    <row r="257" spans="1:17" x14ac:dyDescent="0.35">
      <c r="A257" t="s">
        <v>269</v>
      </c>
      <c r="B257" t="s">
        <v>260</v>
      </c>
      <c r="C257" t="s">
        <v>256</v>
      </c>
      <c r="D257">
        <v>0.42862795654826502</v>
      </c>
      <c r="E257">
        <v>2010</v>
      </c>
      <c r="F257">
        <v>12087556.9497093</v>
      </c>
      <c r="G257">
        <v>1245267.63433695</v>
      </c>
      <c r="H257">
        <v>5668025.0239526099</v>
      </c>
      <c r="I257">
        <v>583721.65807034797</v>
      </c>
      <c r="J257">
        <v>18971.995818759799</v>
      </c>
      <c r="K257">
        <v>489.48420102201499</v>
      </c>
      <c r="L257">
        <v>3884662.37628059</v>
      </c>
      <c r="M257">
        <v>383277.56875249703</v>
      </c>
      <c r="N257">
        <v>0.46891402849514202</v>
      </c>
      <c r="O257">
        <v>0.468751971042077</v>
      </c>
      <c r="P257" t="s">
        <v>257</v>
      </c>
      <c r="Q257" t="s">
        <v>252</v>
      </c>
    </row>
    <row r="258" spans="1:17" x14ac:dyDescent="0.35">
      <c r="A258" t="s">
        <v>269</v>
      </c>
      <c r="B258" t="s">
        <v>260</v>
      </c>
      <c r="C258" t="s">
        <v>256</v>
      </c>
      <c r="D258">
        <v>0.61285996481710903</v>
      </c>
      <c r="E258">
        <v>2015</v>
      </c>
      <c r="F258">
        <v>12374363.444627</v>
      </c>
      <c r="G258">
        <v>1288758.0627456601</v>
      </c>
      <c r="H258">
        <v>8313595.4230294703</v>
      </c>
      <c r="I258">
        <v>863907.48935135</v>
      </c>
      <c r="J258">
        <v>20709.568075916901</v>
      </c>
      <c r="K258">
        <v>519.690244040013</v>
      </c>
      <c r="L258">
        <v>3978671.7006151201</v>
      </c>
      <c r="M258">
        <v>395088.55393068597</v>
      </c>
      <c r="N258">
        <v>0.67184024941818499</v>
      </c>
      <c r="O258">
        <v>0.67034109374324402</v>
      </c>
      <c r="P258" t="s">
        <v>257</v>
      </c>
      <c r="Q258" t="s">
        <v>252</v>
      </c>
    </row>
    <row r="259" spans="1:17" x14ac:dyDescent="0.35">
      <c r="A259" t="s">
        <v>269</v>
      </c>
      <c r="B259" t="s">
        <v>260</v>
      </c>
      <c r="C259" t="s">
        <v>256</v>
      </c>
      <c r="D259">
        <v>0.76234411994100504</v>
      </c>
      <c r="E259">
        <v>2020</v>
      </c>
      <c r="F259">
        <v>12615120.708339799</v>
      </c>
      <c r="G259">
        <v>1327973.2613695201</v>
      </c>
      <c r="H259">
        <v>10561625.446962999</v>
      </c>
      <c r="I259">
        <v>1107308.2152398301</v>
      </c>
      <c r="J259">
        <v>22303.315422199401</v>
      </c>
      <c r="K259">
        <v>547.41500485790596</v>
      </c>
      <c r="L259">
        <v>4057897.61550075</v>
      </c>
      <c r="M259">
        <v>405646.76773050299</v>
      </c>
      <c r="N259">
        <v>0.83721953131853999</v>
      </c>
      <c r="O259">
        <v>0.833833215962407</v>
      </c>
      <c r="P259" t="s">
        <v>257</v>
      </c>
      <c r="Q259" t="s">
        <v>252</v>
      </c>
    </row>
    <row r="260" spans="1:17" x14ac:dyDescent="0.35">
      <c r="A260" t="s">
        <v>269</v>
      </c>
      <c r="B260" t="s">
        <v>260</v>
      </c>
      <c r="C260" t="s">
        <v>256</v>
      </c>
      <c r="D260">
        <v>0.91377128405771901</v>
      </c>
      <c r="E260">
        <v>2025</v>
      </c>
      <c r="F260">
        <v>12951401.1633108</v>
      </c>
      <c r="G260">
        <v>1377175.5760331801</v>
      </c>
      <c r="H260">
        <v>13017191.5748064</v>
      </c>
      <c r="I260">
        <v>1376283.0710290601</v>
      </c>
      <c r="J260">
        <v>23943.761664731501</v>
      </c>
      <c r="K260">
        <v>577.51786524176305</v>
      </c>
      <c r="L260">
        <v>4166883.20187893</v>
      </c>
      <c r="M260">
        <v>419198.854614613</v>
      </c>
      <c r="N260">
        <v>1.00507979103311</v>
      </c>
      <c r="O260">
        <v>0.99935193085061003</v>
      </c>
      <c r="P260" t="s">
        <v>257</v>
      </c>
      <c r="Q260" t="s">
        <v>252</v>
      </c>
    </row>
    <row r="261" spans="1:17" x14ac:dyDescent="0.35">
      <c r="A261" t="s">
        <v>269</v>
      </c>
      <c r="B261" t="s">
        <v>260</v>
      </c>
      <c r="C261" t="s">
        <v>256</v>
      </c>
      <c r="D261">
        <v>0.96559376426806398</v>
      </c>
      <c r="E261">
        <v>2030</v>
      </c>
      <c r="F261">
        <v>13316355.7733426</v>
      </c>
      <c r="G261">
        <v>1431754.5906130499</v>
      </c>
      <c r="H261">
        <v>14163024.829479</v>
      </c>
      <c r="I261">
        <v>1511651.6270248101</v>
      </c>
      <c r="J261">
        <v>25499.804023508401</v>
      </c>
      <c r="K261">
        <v>607.03093118101594</v>
      </c>
      <c r="L261">
        <v>4283867.7151640402</v>
      </c>
      <c r="M261">
        <v>434127.75455157098</v>
      </c>
      <c r="N261">
        <v>1.0635811381542799</v>
      </c>
      <c r="O261">
        <v>1.0558035831947701</v>
      </c>
      <c r="P261" t="s">
        <v>257</v>
      </c>
      <c r="Q261" t="s">
        <v>252</v>
      </c>
    </row>
    <row r="262" spans="1:17" x14ac:dyDescent="0.35">
      <c r="A262" t="s">
        <v>269</v>
      </c>
      <c r="B262" t="s">
        <v>260</v>
      </c>
      <c r="C262" t="s">
        <v>256</v>
      </c>
      <c r="D262">
        <v>1.08500668135844</v>
      </c>
      <c r="E262">
        <v>2035</v>
      </c>
      <c r="F262">
        <v>13570931.3300333</v>
      </c>
      <c r="G262">
        <v>1476979.3461841</v>
      </c>
      <c r="H262">
        <v>16028777.3428484</v>
      </c>
      <c r="I262">
        <v>1736616.13657466</v>
      </c>
      <c r="J262">
        <v>20757.151430997699</v>
      </c>
      <c r="K262">
        <v>414.18466294219598</v>
      </c>
      <c r="L262">
        <v>4298287.8278238298</v>
      </c>
      <c r="M262">
        <v>444478.19862402702</v>
      </c>
      <c r="N262">
        <v>1.18111107874931</v>
      </c>
      <c r="O262">
        <v>1.1757890461104701</v>
      </c>
      <c r="P262" t="s">
        <v>257</v>
      </c>
      <c r="Q262" t="s">
        <v>252</v>
      </c>
    </row>
    <row r="263" spans="1:17" x14ac:dyDescent="0.35">
      <c r="A263" t="s">
        <v>269</v>
      </c>
      <c r="B263" t="s">
        <v>260</v>
      </c>
      <c r="C263" t="s">
        <v>256</v>
      </c>
      <c r="D263">
        <v>1.2292198413270401</v>
      </c>
      <c r="E263">
        <v>2040</v>
      </c>
      <c r="F263">
        <v>13579171.510922801</v>
      </c>
      <c r="G263">
        <v>1495623.0570064399</v>
      </c>
      <c r="H263">
        <v>17867077.175118599</v>
      </c>
      <c r="I263">
        <v>1968027.63341793</v>
      </c>
      <c r="J263">
        <v>11394.4369911837</v>
      </c>
      <c r="K263">
        <v>163.53438546487001</v>
      </c>
      <c r="L263">
        <v>4322606.5517863799</v>
      </c>
      <c r="M263">
        <v>448954.152041286</v>
      </c>
      <c r="N263">
        <v>1.31577078621819</v>
      </c>
      <c r="O263">
        <v>1.3158580460487399</v>
      </c>
      <c r="P263" t="s">
        <v>257</v>
      </c>
      <c r="Q263" t="s">
        <v>252</v>
      </c>
    </row>
    <row r="264" spans="1:17" x14ac:dyDescent="0.35">
      <c r="A264" t="s">
        <v>269</v>
      </c>
      <c r="B264" t="s">
        <v>260</v>
      </c>
      <c r="C264" t="s">
        <v>256</v>
      </c>
      <c r="D264">
        <v>1.35085724597845</v>
      </c>
      <c r="E264">
        <v>2045</v>
      </c>
      <c r="F264">
        <v>13670450.4705365</v>
      </c>
      <c r="G264">
        <v>1522707.01701175</v>
      </c>
      <c r="H264">
        <v>19548642.772213399</v>
      </c>
      <c r="I264">
        <v>2183511.7358820401</v>
      </c>
      <c r="J264">
        <v>673.84083750324805</v>
      </c>
      <c r="K264">
        <v>0</v>
      </c>
      <c r="L264">
        <v>4282036.24514216</v>
      </c>
      <c r="M264">
        <v>444315.15873343998</v>
      </c>
      <c r="N264">
        <v>1.4299925824936</v>
      </c>
      <c r="O264">
        <v>1.4339670806581599</v>
      </c>
      <c r="P264" t="s">
        <v>257</v>
      </c>
      <c r="Q264" t="s">
        <v>252</v>
      </c>
    </row>
    <row r="265" spans="1:17" x14ac:dyDescent="0.35">
      <c r="A265" t="s">
        <v>269</v>
      </c>
      <c r="B265" t="s">
        <v>260</v>
      </c>
      <c r="C265" t="s">
        <v>256</v>
      </c>
      <c r="D265">
        <v>1.53164784556419</v>
      </c>
      <c r="E265">
        <v>2050</v>
      </c>
      <c r="F265">
        <v>13790823.112997301</v>
      </c>
      <c r="G265">
        <v>1552057.19381072</v>
      </c>
      <c r="H265">
        <v>22748056.1603572</v>
      </c>
      <c r="I265">
        <v>2586810.5513947201</v>
      </c>
      <c r="J265">
        <v>654.03644622609397</v>
      </c>
      <c r="K265">
        <v>0</v>
      </c>
      <c r="L265">
        <v>4398592.0410759402</v>
      </c>
      <c r="M265">
        <v>479374.72023346799</v>
      </c>
      <c r="N265">
        <v>1.64950677519154</v>
      </c>
      <c r="O265">
        <v>1.66669795527534</v>
      </c>
      <c r="P265" t="s">
        <v>257</v>
      </c>
      <c r="Q265" t="s">
        <v>252</v>
      </c>
    </row>
    <row r="266" spans="1:17" x14ac:dyDescent="0.35">
      <c r="A266" t="s">
        <v>269</v>
      </c>
      <c r="B266" t="s">
        <v>260</v>
      </c>
      <c r="C266" t="s">
        <v>256</v>
      </c>
      <c r="D266">
        <v>1.64170092024739</v>
      </c>
      <c r="E266">
        <v>2055</v>
      </c>
      <c r="F266">
        <v>13931924.5331537</v>
      </c>
      <c r="G266">
        <v>1582925.50412862</v>
      </c>
      <c r="H266">
        <v>26869847.034459598</v>
      </c>
      <c r="I266">
        <v>3121784.0967943398</v>
      </c>
      <c r="J266">
        <v>637.07382041684502</v>
      </c>
      <c r="K266">
        <v>0</v>
      </c>
      <c r="L266">
        <v>4385827.5183253596</v>
      </c>
      <c r="M266">
        <v>492510.11344746198</v>
      </c>
      <c r="N266">
        <v>1.9286529273480999</v>
      </c>
      <c r="O266">
        <v>1.97216109580143</v>
      </c>
      <c r="P266" t="s">
        <v>257</v>
      </c>
      <c r="Q266" t="s">
        <v>252</v>
      </c>
    </row>
    <row r="267" spans="1:17" x14ac:dyDescent="0.35">
      <c r="A267" t="s">
        <v>269</v>
      </c>
      <c r="B267" t="s">
        <v>260</v>
      </c>
      <c r="C267" t="s">
        <v>256</v>
      </c>
      <c r="D267">
        <v>1.79717289473674</v>
      </c>
      <c r="E267">
        <v>2060</v>
      </c>
      <c r="F267">
        <v>14128609.493775999</v>
      </c>
      <c r="G267">
        <v>1619633.93676518</v>
      </c>
      <c r="H267">
        <v>32831231.4289511</v>
      </c>
      <c r="I267">
        <v>3894338.9305857299</v>
      </c>
      <c r="J267">
        <v>0</v>
      </c>
      <c r="K267">
        <v>0</v>
      </c>
      <c r="L267">
        <v>4603984.4619768905</v>
      </c>
      <c r="M267">
        <v>554425.07953351096</v>
      </c>
      <c r="N267">
        <v>2.3237411610402399</v>
      </c>
      <c r="O267">
        <v>2.40445624297285</v>
      </c>
      <c r="P267" t="s">
        <v>257</v>
      </c>
      <c r="Q267" t="s">
        <v>252</v>
      </c>
    </row>
    <row r="268" spans="1:17" x14ac:dyDescent="0.35">
      <c r="A268" t="s">
        <v>269</v>
      </c>
      <c r="B268" t="s">
        <v>260</v>
      </c>
      <c r="C268" t="s">
        <v>256</v>
      </c>
      <c r="D268">
        <v>1.90209664848524</v>
      </c>
      <c r="E268">
        <v>2065</v>
      </c>
      <c r="F268">
        <v>14280141.1999382</v>
      </c>
      <c r="G268">
        <v>1650779.9608425701</v>
      </c>
      <c r="H268">
        <v>37020838.717013098</v>
      </c>
      <c r="I268">
        <v>4451718.8441663804</v>
      </c>
      <c r="J268">
        <v>0</v>
      </c>
      <c r="K268">
        <v>0</v>
      </c>
      <c r="L268">
        <v>4638845.0589567302</v>
      </c>
      <c r="M268">
        <v>565769.88954556698</v>
      </c>
      <c r="N268">
        <v>2.5924700742576299</v>
      </c>
      <c r="O268">
        <v>2.6967366637369299</v>
      </c>
      <c r="P268" t="s">
        <v>257</v>
      </c>
      <c r="Q268" t="s">
        <v>252</v>
      </c>
    </row>
    <row r="269" spans="1:17" x14ac:dyDescent="0.35">
      <c r="A269" t="s">
        <v>269</v>
      </c>
      <c r="B269" t="s">
        <v>260</v>
      </c>
      <c r="C269" t="s">
        <v>256</v>
      </c>
      <c r="D269">
        <v>2.0539225003577899</v>
      </c>
      <c r="E269">
        <v>2070</v>
      </c>
      <c r="F269">
        <v>14499564.950716799</v>
      </c>
      <c r="G269">
        <v>1689365.5187385101</v>
      </c>
      <c r="H269">
        <v>42929648.036842301</v>
      </c>
      <c r="I269">
        <v>5181407.0166669302</v>
      </c>
      <c r="J269">
        <v>0</v>
      </c>
      <c r="K269">
        <v>0</v>
      </c>
      <c r="L269">
        <v>4711597.6964838197</v>
      </c>
      <c r="M269">
        <v>576541.76656190702</v>
      </c>
      <c r="N269">
        <v>2.9607542145407599</v>
      </c>
      <c r="O269">
        <v>3.0670727910535298</v>
      </c>
      <c r="P269" t="s">
        <v>257</v>
      </c>
      <c r="Q269" t="s">
        <v>252</v>
      </c>
    </row>
    <row r="270" spans="1:17" x14ac:dyDescent="0.35">
      <c r="A270" t="s">
        <v>269</v>
      </c>
      <c r="B270" t="s">
        <v>260</v>
      </c>
      <c r="C270" t="s">
        <v>256</v>
      </c>
      <c r="D270">
        <v>2.15113208653396</v>
      </c>
      <c r="E270">
        <v>2075</v>
      </c>
      <c r="F270">
        <v>14770620.3044203</v>
      </c>
      <c r="G270">
        <v>1733701.5305010499</v>
      </c>
      <c r="H270">
        <v>46877112.363710299</v>
      </c>
      <c r="I270">
        <v>5620980.1343263397</v>
      </c>
      <c r="J270">
        <v>0</v>
      </c>
      <c r="K270">
        <v>0</v>
      </c>
      <c r="L270">
        <v>4679568.9904027199</v>
      </c>
      <c r="M270">
        <v>553130.29582680797</v>
      </c>
      <c r="N270">
        <v>3.17367256063591</v>
      </c>
      <c r="O270">
        <v>3.2421844449210702</v>
      </c>
      <c r="P270" t="s">
        <v>257</v>
      </c>
      <c r="Q270" t="s">
        <v>252</v>
      </c>
    </row>
    <row r="271" spans="1:17" x14ac:dyDescent="0.35">
      <c r="A271" t="s">
        <v>269</v>
      </c>
      <c r="B271" t="s">
        <v>260</v>
      </c>
      <c r="C271" t="s">
        <v>256</v>
      </c>
      <c r="D271">
        <v>2.2802661727774698</v>
      </c>
      <c r="E271">
        <v>2080</v>
      </c>
      <c r="F271">
        <v>15011023.274018301</v>
      </c>
      <c r="G271">
        <v>1774233.52650106</v>
      </c>
      <c r="H271">
        <v>51850366.906216398</v>
      </c>
      <c r="I271">
        <v>6163006.2086917404</v>
      </c>
      <c r="J271">
        <v>0</v>
      </c>
      <c r="K271">
        <v>0</v>
      </c>
      <c r="L271">
        <v>4876543.1933785304</v>
      </c>
      <c r="M271">
        <v>561142.332557188</v>
      </c>
      <c r="N271">
        <v>3.4541527222838502</v>
      </c>
      <c r="O271">
        <v>3.4736161371303398</v>
      </c>
      <c r="P271" t="s">
        <v>257</v>
      </c>
      <c r="Q271" t="s">
        <v>252</v>
      </c>
    </row>
    <row r="272" spans="1:17" x14ac:dyDescent="0.35">
      <c r="A272" t="s">
        <v>269</v>
      </c>
      <c r="B272" t="s">
        <v>260</v>
      </c>
      <c r="C272" t="s">
        <v>256</v>
      </c>
      <c r="D272">
        <v>2.4085830961071801</v>
      </c>
      <c r="E272">
        <v>2085</v>
      </c>
      <c r="F272">
        <v>15294336.363623099</v>
      </c>
      <c r="G272">
        <v>1819816.79333936</v>
      </c>
      <c r="H272">
        <v>57072885.068035103</v>
      </c>
      <c r="I272">
        <v>6737802.9702064097</v>
      </c>
      <c r="J272">
        <v>0</v>
      </c>
      <c r="K272">
        <v>0</v>
      </c>
      <c r="L272">
        <v>4911205.3793329801</v>
      </c>
      <c r="M272">
        <v>504804.974933978</v>
      </c>
      <c r="N272">
        <v>3.73163527407312</v>
      </c>
      <c r="O272">
        <v>3.7024622450277298</v>
      </c>
      <c r="P272" t="s">
        <v>257</v>
      </c>
      <c r="Q272" t="s">
        <v>252</v>
      </c>
    </row>
    <row r="273" spans="1:17" x14ac:dyDescent="0.35">
      <c r="A273" t="s">
        <v>269</v>
      </c>
      <c r="B273" t="s">
        <v>260</v>
      </c>
      <c r="C273" t="s">
        <v>256</v>
      </c>
      <c r="D273">
        <v>2.5200464505927802</v>
      </c>
      <c r="E273">
        <v>2090</v>
      </c>
      <c r="F273">
        <v>15634913.115440501</v>
      </c>
      <c r="G273">
        <v>1862751.67094506</v>
      </c>
      <c r="H273">
        <v>62082814.622220203</v>
      </c>
      <c r="I273">
        <v>7285831.1779853404</v>
      </c>
      <c r="J273">
        <v>0</v>
      </c>
      <c r="K273">
        <v>0</v>
      </c>
      <c r="L273">
        <v>5106153.5733865397</v>
      </c>
      <c r="M273">
        <v>517338.85288674303</v>
      </c>
      <c r="N273">
        <v>3.9707809160071101</v>
      </c>
      <c r="O273">
        <v>3.9113271466233099</v>
      </c>
      <c r="P273" t="s">
        <v>257</v>
      </c>
      <c r="Q273" t="s">
        <v>252</v>
      </c>
    </row>
    <row r="274" spans="1:17" x14ac:dyDescent="0.35">
      <c r="A274" t="s">
        <v>269</v>
      </c>
      <c r="B274" t="s">
        <v>261</v>
      </c>
      <c r="C274" t="s">
        <v>256</v>
      </c>
      <c r="D274">
        <v>0.42862795654826502</v>
      </c>
      <c r="E274">
        <v>2010</v>
      </c>
      <c r="F274">
        <v>12978254.624035399</v>
      </c>
      <c r="G274">
        <v>354569.960010815</v>
      </c>
      <c r="H274">
        <v>6082694.3590616304</v>
      </c>
      <c r="I274">
        <v>169052.322961331</v>
      </c>
      <c r="J274">
        <v>18979.169992022598</v>
      </c>
      <c r="K274">
        <v>482.31002775923503</v>
      </c>
      <c r="L274">
        <v>4149712.8262309399</v>
      </c>
      <c r="M274">
        <v>118227.118802148</v>
      </c>
      <c r="N274">
        <v>0.46868354299326498</v>
      </c>
      <c r="O274">
        <v>0.47678129009060599</v>
      </c>
      <c r="P274" t="s">
        <v>257</v>
      </c>
      <c r="Q274" t="s">
        <v>252</v>
      </c>
    </row>
    <row r="275" spans="1:17" x14ac:dyDescent="0.35">
      <c r="A275" t="s">
        <v>269</v>
      </c>
      <c r="B275" t="s">
        <v>261</v>
      </c>
      <c r="C275" t="s">
        <v>256</v>
      </c>
      <c r="D275">
        <v>0.61285996481710903</v>
      </c>
      <c r="E275">
        <v>2015</v>
      </c>
      <c r="F275">
        <v>13299156.346732801</v>
      </c>
      <c r="G275">
        <v>363965.16063981003</v>
      </c>
      <c r="H275">
        <v>8929064.8295012508</v>
      </c>
      <c r="I275">
        <v>248438.08287956699</v>
      </c>
      <c r="J275">
        <v>20703.4108551799</v>
      </c>
      <c r="K275">
        <v>525.84746477704698</v>
      </c>
      <c r="L275">
        <v>4252538.06397215</v>
      </c>
      <c r="M275">
        <v>121222.190573653</v>
      </c>
      <c r="N275">
        <v>0.67140084654278198</v>
      </c>
      <c r="O275">
        <v>0.68258753789192494</v>
      </c>
      <c r="P275" t="s">
        <v>257</v>
      </c>
      <c r="Q275" t="s">
        <v>252</v>
      </c>
    </row>
    <row r="276" spans="1:17" x14ac:dyDescent="0.35">
      <c r="A276" t="s">
        <v>269</v>
      </c>
      <c r="B276" t="s">
        <v>261</v>
      </c>
      <c r="C276" t="s">
        <v>256</v>
      </c>
      <c r="D276">
        <v>0.76234411994100504</v>
      </c>
      <c r="E276">
        <v>2020</v>
      </c>
      <c r="F276">
        <v>13570973.1950162</v>
      </c>
      <c r="G276">
        <v>372120.77469306299</v>
      </c>
      <c r="H276">
        <v>11352648.0458642</v>
      </c>
      <c r="I276">
        <v>316285.616338633</v>
      </c>
      <c r="J276">
        <v>22283.796633022401</v>
      </c>
      <c r="K276">
        <v>566.93379403486199</v>
      </c>
      <c r="L276">
        <v>4339742.7789512398</v>
      </c>
      <c r="M276">
        <v>123801.60428001999</v>
      </c>
      <c r="N276">
        <v>0.83653897791452003</v>
      </c>
      <c r="O276">
        <v>0.84995420263626997</v>
      </c>
      <c r="P276" t="s">
        <v>257</v>
      </c>
      <c r="Q276" t="s">
        <v>252</v>
      </c>
    </row>
    <row r="277" spans="1:17" x14ac:dyDescent="0.35">
      <c r="A277" t="s">
        <v>269</v>
      </c>
      <c r="B277" t="s">
        <v>261</v>
      </c>
      <c r="C277" t="s">
        <v>256</v>
      </c>
      <c r="D277">
        <v>0.91377128405771901</v>
      </c>
      <c r="E277">
        <v>2025</v>
      </c>
      <c r="F277">
        <v>13945516.547807001</v>
      </c>
      <c r="G277">
        <v>383060.19153701002</v>
      </c>
      <c r="H277">
        <v>14002894.370502001</v>
      </c>
      <c r="I277">
        <v>390580.275333467</v>
      </c>
      <c r="J277">
        <v>23911.980988789801</v>
      </c>
      <c r="K277">
        <v>609.29854118344099</v>
      </c>
      <c r="L277">
        <v>4458810.6803644001</v>
      </c>
      <c r="M277">
        <v>127271.376129139</v>
      </c>
      <c r="N277">
        <v>1.00411442792372</v>
      </c>
      <c r="O277">
        <v>1.01963159827776</v>
      </c>
      <c r="P277" t="s">
        <v>257</v>
      </c>
      <c r="Q277" t="s">
        <v>252</v>
      </c>
    </row>
    <row r="278" spans="1:17" x14ac:dyDescent="0.35">
      <c r="A278" t="s">
        <v>269</v>
      </c>
      <c r="B278" t="s">
        <v>261</v>
      </c>
      <c r="C278" t="s">
        <v>256</v>
      </c>
      <c r="D278">
        <v>0.96559376426806398</v>
      </c>
      <c r="E278">
        <v>2030</v>
      </c>
      <c r="F278">
        <v>14353095.227487899</v>
      </c>
      <c r="G278">
        <v>395015.13646775001</v>
      </c>
      <c r="H278">
        <v>15248765.421242399</v>
      </c>
      <c r="I278">
        <v>425911.03526140802</v>
      </c>
      <c r="J278">
        <v>25457.100543835299</v>
      </c>
      <c r="K278">
        <v>649.73441085412605</v>
      </c>
      <c r="L278">
        <v>4586984.3236999298</v>
      </c>
      <c r="M278">
        <v>131011.146015687</v>
      </c>
      <c r="N278">
        <v>1.0624025814333899</v>
      </c>
      <c r="O278">
        <v>1.0782144681085699</v>
      </c>
      <c r="P278" t="s">
        <v>257</v>
      </c>
      <c r="Q278" t="s">
        <v>252</v>
      </c>
    </row>
    <row r="279" spans="1:17" x14ac:dyDescent="0.35">
      <c r="A279" t="s">
        <v>269</v>
      </c>
      <c r="B279" t="s">
        <v>261</v>
      </c>
      <c r="C279" t="s">
        <v>256</v>
      </c>
      <c r="D279">
        <v>1.08500668135844</v>
      </c>
      <c r="E279">
        <v>2035</v>
      </c>
      <c r="F279">
        <v>14644014.8479154</v>
      </c>
      <c r="G279">
        <v>403895.82830196299</v>
      </c>
      <c r="H279">
        <v>17280677.4697656</v>
      </c>
      <c r="I279">
        <v>484716.009657469</v>
      </c>
      <c r="J279">
        <v>20685.6547186729</v>
      </c>
      <c r="K279">
        <v>485.68137526703299</v>
      </c>
      <c r="L279">
        <v>4611177.4401622899</v>
      </c>
      <c r="M279">
        <v>131588.58628556199</v>
      </c>
      <c r="N279">
        <v>1.18005052912286</v>
      </c>
      <c r="O279">
        <v>1.20010155018259</v>
      </c>
      <c r="P279" t="s">
        <v>257</v>
      </c>
      <c r="Q279" t="s">
        <v>252</v>
      </c>
    </row>
    <row r="280" spans="1:17" x14ac:dyDescent="0.35">
      <c r="A280" t="s">
        <v>269</v>
      </c>
      <c r="B280" t="s">
        <v>261</v>
      </c>
      <c r="C280" t="s">
        <v>256</v>
      </c>
      <c r="D280">
        <v>1.2292198413270401</v>
      </c>
      <c r="E280">
        <v>2040</v>
      </c>
      <c r="F280">
        <v>14669329.2310772</v>
      </c>
      <c r="G280">
        <v>405465.33685205702</v>
      </c>
      <c r="H280">
        <v>19291158.775051098</v>
      </c>
      <c r="I280">
        <v>543946.033485402</v>
      </c>
      <c r="J280">
        <v>11205.0004179278</v>
      </c>
      <c r="K280">
        <v>352.970958720716</v>
      </c>
      <c r="L280">
        <v>4639016.0746839503</v>
      </c>
      <c r="M280">
        <v>132544.62914371901</v>
      </c>
      <c r="N280">
        <v>1.3150675447506199</v>
      </c>
      <c r="O280">
        <v>1.34153522890139</v>
      </c>
      <c r="P280" t="s">
        <v>257</v>
      </c>
      <c r="Q280" t="s">
        <v>252</v>
      </c>
    </row>
    <row r="281" spans="1:17" x14ac:dyDescent="0.35">
      <c r="A281" t="s">
        <v>269</v>
      </c>
      <c r="B281" t="s">
        <v>261</v>
      </c>
      <c r="C281" t="s">
        <v>256</v>
      </c>
      <c r="D281">
        <v>1.35085724597845</v>
      </c>
      <c r="E281">
        <v>2045</v>
      </c>
      <c r="F281">
        <v>14783700.8839538</v>
      </c>
      <c r="G281">
        <v>409456.60359450302</v>
      </c>
      <c r="H281">
        <v>21133915.1979113</v>
      </c>
      <c r="I281">
        <v>598239.310184072</v>
      </c>
      <c r="J281">
        <v>659.95675431293398</v>
      </c>
      <c r="K281">
        <v>13.8840831903142</v>
      </c>
      <c r="L281">
        <v>4596717.5876049995</v>
      </c>
      <c r="M281">
        <v>129633.8162706</v>
      </c>
      <c r="N281">
        <v>1.42954158527721</v>
      </c>
      <c r="O281">
        <v>1.4610566905803899</v>
      </c>
      <c r="P281" t="s">
        <v>257</v>
      </c>
      <c r="Q281" t="s">
        <v>252</v>
      </c>
    </row>
    <row r="282" spans="1:17" x14ac:dyDescent="0.35">
      <c r="A282" t="s">
        <v>269</v>
      </c>
      <c r="B282" t="s">
        <v>261</v>
      </c>
      <c r="C282" t="s">
        <v>256</v>
      </c>
      <c r="D282">
        <v>1.53164784556419</v>
      </c>
      <c r="E282">
        <v>2050</v>
      </c>
      <c r="F282">
        <v>14928644.7840531</v>
      </c>
      <c r="G282">
        <v>414235.522754932</v>
      </c>
      <c r="H282">
        <v>24634002.753710601</v>
      </c>
      <c r="I282">
        <v>700863.95804127795</v>
      </c>
      <c r="J282">
        <v>640.56042054835802</v>
      </c>
      <c r="K282">
        <v>13.4760256777354</v>
      </c>
      <c r="L282">
        <v>4744139.3534385003</v>
      </c>
      <c r="M282">
        <v>133827.40787090801</v>
      </c>
      <c r="N282">
        <v>1.6501164780894799</v>
      </c>
      <c r="O282">
        <v>1.6919455709159901</v>
      </c>
      <c r="P282" t="s">
        <v>257</v>
      </c>
      <c r="Q282" t="s">
        <v>252</v>
      </c>
    </row>
    <row r="283" spans="1:17" x14ac:dyDescent="0.35">
      <c r="A283" t="s">
        <v>269</v>
      </c>
      <c r="B283" t="s">
        <v>261</v>
      </c>
      <c r="C283" t="s">
        <v>256</v>
      </c>
      <c r="D283">
        <v>1.64170092024739</v>
      </c>
      <c r="E283">
        <v>2055</v>
      </c>
      <c r="F283">
        <v>15095288.3122513</v>
      </c>
      <c r="G283">
        <v>419561.72503094899</v>
      </c>
      <c r="H283">
        <v>29158123.333234001</v>
      </c>
      <c r="I283">
        <v>833507.79801994702</v>
      </c>
      <c r="J283">
        <v>623.94729939177296</v>
      </c>
      <c r="K283">
        <v>13.1265210250724</v>
      </c>
      <c r="L283">
        <v>4744044.2964901496</v>
      </c>
      <c r="M283">
        <v>134293.33528267301</v>
      </c>
      <c r="N283">
        <v>1.9316042681721599</v>
      </c>
      <c r="O283">
        <v>1.9866154329460399</v>
      </c>
      <c r="P283" t="s">
        <v>257</v>
      </c>
      <c r="Q283" t="s">
        <v>252</v>
      </c>
    </row>
    <row r="284" spans="1:17" x14ac:dyDescent="0.35">
      <c r="A284" t="s">
        <v>269</v>
      </c>
      <c r="B284" t="s">
        <v>261</v>
      </c>
      <c r="C284" t="s">
        <v>256</v>
      </c>
      <c r="D284">
        <v>1.79717289473674</v>
      </c>
      <c r="E284">
        <v>2060</v>
      </c>
      <c r="F284">
        <v>15321727.9209582</v>
      </c>
      <c r="G284">
        <v>426515.50958296598</v>
      </c>
      <c r="H284">
        <v>35700347.107298598</v>
      </c>
      <c r="I284">
        <v>1025223.25223825</v>
      </c>
      <c r="J284">
        <v>0</v>
      </c>
      <c r="K284">
        <v>0</v>
      </c>
      <c r="L284">
        <v>5014700.6144295903</v>
      </c>
      <c r="M284">
        <v>143708.927080817</v>
      </c>
      <c r="N284">
        <v>2.3300470607146799</v>
      </c>
      <c r="O284">
        <v>2.40371857342463</v>
      </c>
      <c r="P284" t="s">
        <v>257</v>
      </c>
      <c r="Q284" t="s">
        <v>252</v>
      </c>
    </row>
    <row r="285" spans="1:17" x14ac:dyDescent="0.35">
      <c r="A285" t="s">
        <v>269</v>
      </c>
      <c r="B285" t="s">
        <v>261</v>
      </c>
      <c r="C285" t="s">
        <v>256</v>
      </c>
      <c r="D285">
        <v>1.90209664848524</v>
      </c>
      <c r="E285">
        <v>2065</v>
      </c>
      <c r="F285">
        <v>15498848.358027199</v>
      </c>
      <c r="G285">
        <v>432072.80275357899</v>
      </c>
      <c r="H285">
        <v>40311792.4259241</v>
      </c>
      <c r="I285">
        <v>1160765.1352554399</v>
      </c>
      <c r="J285">
        <v>0</v>
      </c>
      <c r="K285">
        <v>0</v>
      </c>
      <c r="L285">
        <v>5059311.6581067601</v>
      </c>
      <c r="M285">
        <v>145303.29039554199</v>
      </c>
      <c r="N285">
        <v>2.6009540512115401</v>
      </c>
      <c r="O285">
        <v>2.6865035888811901</v>
      </c>
      <c r="P285" t="s">
        <v>257</v>
      </c>
      <c r="Q285" t="s">
        <v>252</v>
      </c>
    </row>
    <row r="286" spans="1:17" x14ac:dyDescent="0.35">
      <c r="A286" t="s">
        <v>269</v>
      </c>
      <c r="B286" t="s">
        <v>261</v>
      </c>
      <c r="C286" t="s">
        <v>256</v>
      </c>
      <c r="D286">
        <v>2.0539225003577899</v>
      </c>
      <c r="E286">
        <v>2070</v>
      </c>
      <c r="F286">
        <v>15749274.8571516</v>
      </c>
      <c r="G286">
        <v>439655.61230372102</v>
      </c>
      <c r="H286">
        <v>46764453.176426299</v>
      </c>
      <c r="I286">
        <v>1346601.87708294</v>
      </c>
      <c r="J286">
        <v>0</v>
      </c>
      <c r="K286">
        <v>0</v>
      </c>
      <c r="L286">
        <v>5140313.18174282</v>
      </c>
      <c r="M286">
        <v>147826.281302908</v>
      </c>
      <c r="N286">
        <v>2.9693083396275202</v>
      </c>
      <c r="O286">
        <v>3.0628561069128102</v>
      </c>
      <c r="P286" t="s">
        <v>257</v>
      </c>
      <c r="Q286" t="s">
        <v>252</v>
      </c>
    </row>
    <row r="287" spans="1:17" x14ac:dyDescent="0.35">
      <c r="A287" t="s">
        <v>269</v>
      </c>
      <c r="B287" t="s">
        <v>261</v>
      </c>
      <c r="C287" t="s">
        <v>256</v>
      </c>
      <c r="D287">
        <v>2.15113208653396</v>
      </c>
      <c r="E287">
        <v>2075</v>
      </c>
      <c r="F287">
        <v>16055536.733202601</v>
      </c>
      <c r="G287">
        <v>448785.10171870899</v>
      </c>
      <c r="H287">
        <v>51032561.168481201</v>
      </c>
      <c r="I287">
        <v>1465531.3295555301</v>
      </c>
      <c r="J287">
        <v>0</v>
      </c>
      <c r="K287">
        <v>0</v>
      </c>
      <c r="L287">
        <v>5087599.8436495103</v>
      </c>
      <c r="M287">
        <v>145099.442580011</v>
      </c>
      <c r="N287">
        <v>3.1785023457326398</v>
      </c>
      <c r="O287">
        <v>3.2655525416128901</v>
      </c>
      <c r="P287" t="s">
        <v>257</v>
      </c>
      <c r="Q287" t="s">
        <v>252</v>
      </c>
    </row>
    <row r="288" spans="1:17" x14ac:dyDescent="0.35">
      <c r="A288" t="s">
        <v>269</v>
      </c>
      <c r="B288" t="s">
        <v>261</v>
      </c>
      <c r="C288" t="s">
        <v>256</v>
      </c>
      <c r="D288">
        <v>2.2802661727774698</v>
      </c>
      <c r="E288">
        <v>2080</v>
      </c>
      <c r="F288">
        <v>16328291.9829196</v>
      </c>
      <c r="G288">
        <v>456964.81759969902</v>
      </c>
      <c r="H288">
        <v>56398927.607368901</v>
      </c>
      <c r="I288">
        <v>1614445.5075391999</v>
      </c>
      <c r="J288">
        <v>0</v>
      </c>
      <c r="K288">
        <v>0</v>
      </c>
      <c r="L288">
        <v>5288525.2902816003</v>
      </c>
      <c r="M288">
        <v>149160.23565411501</v>
      </c>
      <c r="N288">
        <v>3.45406167812075</v>
      </c>
      <c r="O288">
        <v>3.53297550568423</v>
      </c>
      <c r="P288" t="s">
        <v>257</v>
      </c>
      <c r="Q288" t="s">
        <v>252</v>
      </c>
    </row>
    <row r="289" spans="1:17" x14ac:dyDescent="0.35">
      <c r="A289" t="s">
        <v>269</v>
      </c>
      <c r="B289" t="s">
        <v>261</v>
      </c>
      <c r="C289" t="s">
        <v>256</v>
      </c>
      <c r="D289">
        <v>2.4085830961071801</v>
      </c>
      <c r="E289">
        <v>2085</v>
      </c>
      <c r="F289">
        <v>16647708.5606879</v>
      </c>
      <c r="G289">
        <v>466444.59627459099</v>
      </c>
      <c r="H289">
        <v>62039400.932273798</v>
      </c>
      <c r="I289">
        <v>1771287.1059677701</v>
      </c>
      <c r="J289">
        <v>0</v>
      </c>
      <c r="K289">
        <v>0</v>
      </c>
      <c r="L289">
        <v>5268653.9692154396</v>
      </c>
      <c r="M289">
        <v>147356.385051516</v>
      </c>
      <c r="N289">
        <v>3.72660301603156</v>
      </c>
      <c r="O289">
        <v>3.79742228790884</v>
      </c>
      <c r="P289" t="s">
        <v>257</v>
      </c>
      <c r="Q289" t="s">
        <v>252</v>
      </c>
    </row>
    <row r="290" spans="1:17" x14ac:dyDescent="0.35">
      <c r="A290" t="s">
        <v>269</v>
      </c>
      <c r="B290" t="s">
        <v>261</v>
      </c>
      <c r="C290" t="s">
        <v>256</v>
      </c>
      <c r="D290">
        <v>2.5200464505927802</v>
      </c>
      <c r="E290">
        <v>2090</v>
      </c>
      <c r="F290">
        <v>17020663.184685301</v>
      </c>
      <c r="G290">
        <v>477001.60170022002</v>
      </c>
      <c r="H290">
        <v>67446446.4854642</v>
      </c>
      <c r="I290">
        <v>1922199.3147414201</v>
      </c>
      <c r="J290">
        <v>0</v>
      </c>
      <c r="K290">
        <v>0</v>
      </c>
      <c r="L290">
        <v>5471294.8955748202</v>
      </c>
      <c r="M290">
        <v>152197.53069846699</v>
      </c>
      <c r="N290">
        <v>3.9626215355786201</v>
      </c>
      <c r="O290">
        <v>4.0297544240730998</v>
      </c>
      <c r="P290" t="s">
        <v>257</v>
      </c>
      <c r="Q290" t="s">
        <v>252</v>
      </c>
    </row>
    <row r="291" spans="1:17" x14ac:dyDescent="0.35">
      <c r="A291" t="s">
        <v>269</v>
      </c>
      <c r="B291" t="s">
        <v>262</v>
      </c>
      <c r="C291" t="s">
        <v>256</v>
      </c>
      <c r="D291">
        <v>0.42862795654826502</v>
      </c>
      <c r="E291">
        <v>2010</v>
      </c>
      <c r="F291">
        <v>12653460.8915048</v>
      </c>
      <c r="G291">
        <v>679363.69254138903</v>
      </c>
      <c r="H291">
        <v>5931034.9979777401</v>
      </c>
      <c r="I291">
        <v>320711.68404522398</v>
      </c>
      <c r="J291">
        <v>19279.875607101301</v>
      </c>
      <c r="K291">
        <v>181.60441268051201</v>
      </c>
      <c r="L291">
        <v>4088473.2772662002</v>
      </c>
      <c r="M291">
        <v>179466.667766887</v>
      </c>
      <c r="N291">
        <v>0.46872828302331698</v>
      </c>
      <c r="O291">
        <v>0.47207657336748998</v>
      </c>
      <c r="P291" t="s">
        <v>257</v>
      </c>
      <c r="Q291" t="s">
        <v>252</v>
      </c>
    </row>
    <row r="292" spans="1:17" x14ac:dyDescent="0.35">
      <c r="A292" t="s">
        <v>269</v>
      </c>
      <c r="B292" t="s">
        <v>262</v>
      </c>
      <c r="C292" t="s">
        <v>256</v>
      </c>
      <c r="D292">
        <v>0.61285996481710903</v>
      </c>
      <c r="E292">
        <v>2015</v>
      </c>
      <c r="F292">
        <v>12955034.822680799</v>
      </c>
      <c r="G292">
        <v>708086.68469186395</v>
      </c>
      <c r="H292">
        <v>8699018.5300804507</v>
      </c>
      <c r="I292">
        <v>478484.38230036403</v>
      </c>
      <c r="J292">
        <v>21038.148980888302</v>
      </c>
      <c r="K292">
        <v>191.109339068624</v>
      </c>
      <c r="L292">
        <v>4187488.4698005999</v>
      </c>
      <c r="M292">
        <v>186271.78474520601</v>
      </c>
      <c r="N292">
        <v>0.67147781917581595</v>
      </c>
      <c r="O292">
        <v>0.67574266349689205</v>
      </c>
      <c r="P292" t="s">
        <v>257</v>
      </c>
      <c r="Q292" t="s">
        <v>252</v>
      </c>
    </row>
    <row r="293" spans="1:17" x14ac:dyDescent="0.35">
      <c r="A293" t="s">
        <v>269</v>
      </c>
      <c r="B293" t="s">
        <v>262</v>
      </c>
      <c r="C293" t="s">
        <v>256</v>
      </c>
      <c r="D293">
        <v>0.76234411994100504</v>
      </c>
      <c r="E293">
        <v>2020</v>
      </c>
      <c r="F293">
        <v>13208922.0530633</v>
      </c>
      <c r="G293">
        <v>734171.91664599394</v>
      </c>
      <c r="H293">
        <v>11051312.525219001</v>
      </c>
      <c r="I293">
        <v>617621.136983859</v>
      </c>
      <c r="J293">
        <v>22650.9394499556</v>
      </c>
      <c r="K293">
        <v>199.790977101653</v>
      </c>
      <c r="L293">
        <v>4271132.6002087602</v>
      </c>
      <c r="M293">
        <v>192411.783022499</v>
      </c>
      <c r="N293">
        <v>0.83665513967175498</v>
      </c>
      <c r="O293">
        <v>0.84124865440973595</v>
      </c>
      <c r="P293" t="s">
        <v>257</v>
      </c>
      <c r="Q293" t="s">
        <v>252</v>
      </c>
    </row>
    <row r="294" spans="1:17" x14ac:dyDescent="0.35">
      <c r="A294" t="s">
        <v>269</v>
      </c>
      <c r="B294" t="s">
        <v>262</v>
      </c>
      <c r="C294" t="s">
        <v>256</v>
      </c>
      <c r="D294">
        <v>0.91377128405771901</v>
      </c>
      <c r="E294">
        <v>2025</v>
      </c>
      <c r="F294">
        <v>13562925.857873</v>
      </c>
      <c r="G294">
        <v>765650.88147100003</v>
      </c>
      <c r="H294">
        <v>13620942.558228601</v>
      </c>
      <c r="I294">
        <v>772532.08760686498</v>
      </c>
      <c r="J294">
        <v>24311.892246310701</v>
      </c>
      <c r="K294">
        <v>209.38728366258599</v>
      </c>
      <c r="L294">
        <v>4386157.6289143004</v>
      </c>
      <c r="M294">
        <v>199924.42757924099</v>
      </c>
      <c r="N294">
        <v>1.0042775947434599</v>
      </c>
      <c r="O294">
        <v>1.0089873939969101</v>
      </c>
      <c r="P294" t="s">
        <v>257</v>
      </c>
      <c r="Q294" t="s">
        <v>252</v>
      </c>
    </row>
    <row r="295" spans="1:17" x14ac:dyDescent="0.35">
      <c r="A295" t="s">
        <v>269</v>
      </c>
      <c r="B295" t="s">
        <v>262</v>
      </c>
      <c r="C295" t="s">
        <v>256</v>
      </c>
      <c r="D295">
        <v>0.96559376426806398</v>
      </c>
      <c r="E295">
        <v>2030</v>
      </c>
      <c r="F295">
        <v>13947388.9280074</v>
      </c>
      <c r="G295">
        <v>800721.43594819098</v>
      </c>
      <c r="H295">
        <v>14820476.123722101</v>
      </c>
      <c r="I295">
        <v>854200.33278178796</v>
      </c>
      <c r="J295">
        <v>25887.910106799602</v>
      </c>
      <c r="K295">
        <v>218.92484788978101</v>
      </c>
      <c r="L295">
        <v>4509801.0748335496</v>
      </c>
      <c r="M295">
        <v>208194.394882066</v>
      </c>
      <c r="N295">
        <v>1.0625986125590401</v>
      </c>
      <c r="O295">
        <v>1.06678839160871</v>
      </c>
      <c r="P295" t="s">
        <v>257</v>
      </c>
      <c r="Q295" t="s">
        <v>252</v>
      </c>
    </row>
    <row r="296" spans="1:17" x14ac:dyDescent="0.35">
      <c r="A296" t="s">
        <v>269</v>
      </c>
      <c r="B296" t="s">
        <v>262</v>
      </c>
      <c r="C296" t="s">
        <v>256</v>
      </c>
      <c r="D296">
        <v>1.08500668135844</v>
      </c>
      <c r="E296">
        <v>2035</v>
      </c>
      <c r="F296">
        <v>14216677.5035106</v>
      </c>
      <c r="G296">
        <v>831233.17270683195</v>
      </c>
      <c r="H296">
        <v>16773499.712136099</v>
      </c>
      <c r="I296">
        <v>991893.76728697901</v>
      </c>
      <c r="J296">
        <v>20997.886620662099</v>
      </c>
      <c r="K296">
        <v>173.44947327786201</v>
      </c>
      <c r="L296">
        <v>4512476.2213688204</v>
      </c>
      <c r="M296">
        <v>230289.805079037</v>
      </c>
      <c r="N296">
        <v>1.17984667711525</v>
      </c>
      <c r="O296">
        <v>1.19327981588725</v>
      </c>
      <c r="P296" t="s">
        <v>257</v>
      </c>
      <c r="Q296" t="s">
        <v>252</v>
      </c>
    </row>
    <row r="297" spans="1:17" x14ac:dyDescent="0.35">
      <c r="A297" t="s">
        <v>269</v>
      </c>
      <c r="B297" t="s">
        <v>262</v>
      </c>
      <c r="C297" t="s">
        <v>256</v>
      </c>
      <c r="D297">
        <v>1.2292198413270401</v>
      </c>
      <c r="E297">
        <v>2040</v>
      </c>
      <c r="F297">
        <v>14227950.0764495</v>
      </c>
      <c r="G297">
        <v>846844.49147976702</v>
      </c>
      <c r="H297">
        <v>18697782.632989202</v>
      </c>
      <c r="I297">
        <v>1137322.1755472701</v>
      </c>
      <c r="J297">
        <v>11509.9815197195</v>
      </c>
      <c r="K297">
        <v>47.989856929073497</v>
      </c>
      <c r="L297">
        <v>4535218.7328824196</v>
      </c>
      <c r="M297">
        <v>236341.97094524701</v>
      </c>
      <c r="N297">
        <v>1.3141585774846301</v>
      </c>
      <c r="O297">
        <v>1.3430118362816801</v>
      </c>
      <c r="P297" t="s">
        <v>257</v>
      </c>
      <c r="Q297" t="s">
        <v>252</v>
      </c>
    </row>
    <row r="298" spans="1:17" x14ac:dyDescent="0.35">
      <c r="A298" t="s">
        <v>269</v>
      </c>
      <c r="B298" t="s">
        <v>262</v>
      </c>
      <c r="C298" t="s">
        <v>256</v>
      </c>
      <c r="D298">
        <v>1.35085724597845</v>
      </c>
      <c r="E298">
        <v>2045</v>
      </c>
      <c r="F298">
        <v>14326131.137052201</v>
      </c>
      <c r="G298">
        <v>867026.35049612599</v>
      </c>
      <c r="H298">
        <v>20458284.6095713</v>
      </c>
      <c r="I298">
        <v>1273869.89852413</v>
      </c>
      <c r="J298">
        <v>651.44118328954096</v>
      </c>
      <c r="K298">
        <v>22.3996542137068</v>
      </c>
      <c r="L298">
        <v>4499381.1335011097</v>
      </c>
      <c r="M298">
        <v>226970.270374491</v>
      </c>
      <c r="N298">
        <v>1.4280397417736399</v>
      </c>
      <c r="O298">
        <v>1.4692401191673199</v>
      </c>
      <c r="P298" t="s">
        <v>257</v>
      </c>
      <c r="Q298" t="s">
        <v>252</v>
      </c>
    </row>
    <row r="299" spans="1:17" x14ac:dyDescent="0.35">
      <c r="A299" t="s">
        <v>269</v>
      </c>
      <c r="B299" t="s">
        <v>262</v>
      </c>
      <c r="C299" t="s">
        <v>256</v>
      </c>
      <c r="D299">
        <v>1.53164784556419</v>
      </c>
      <c r="E299">
        <v>2050</v>
      </c>
      <c r="F299">
        <v>14454661.0842322</v>
      </c>
      <c r="G299">
        <v>888219.22257590794</v>
      </c>
      <c r="H299">
        <v>23809625.478686601</v>
      </c>
      <c r="I299">
        <v>1525241.2330652899</v>
      </c>
      <c r="J299">
        <v>632.29512479934704</v>
      </c>
      <c r="K299">
        <v>21.741321426746499</v>
      </c>
      <c r="L299">
        <v>4637810.8812867496</v>
      </c>
      <c r="M299">
        <v>240155.88002265699</v>
      </c>
      <c r="N299">
        <v>1.64719361733492</v>
      </c>
      <c r="O299">
        <v>1.7171900745876301</v>
      </c>
      <c r="P299" t="s">
        <v>257</v>
      </c>
      <c r="Q299" t="s">
        <v>252</v>
      </c>
    </row>
    <row r="300" spans="1:17" x14ac:dyDescent="0.35">
      <c r="A300" t="s">
        <v>269</v>
      </c>
      <c r="B300" t="s">
        <v>262</v>
      </c>
      <c r="C300" t="s">
        <v>256</v>
      </c>
      <c r="D300">
        <v>1.64170092024739</v>
      </c>
      <c r="E300">
        <v>2055</v>
      </c>
      <c r="F300">
        <v>14604788.137216499</v>
      </c>
      <c r="G300">
        <v>910061.90006582998</v>
      </c>
      <c r="H300">
        <v>28132958.382194299</v>
      </c>
      <c r="I300">
        <v>1858672.7490596999</v>
      </c>
      <c r="J300">
        <v>615.89636649639499</v>
      </c>
      <c r="K300">
        <v>21.177453920449999</v>
      </c>
      <c r="L300">
        <v>4628392.38883493</v>
      </c>
      <c r="M300">
        <v>249945.242937895</v>
      </c>
      <c r="N300">
        <v>1.9262832242328001</v>
      </c>
      <c r="O300">
        <v>2.0423586010196102</v>
      </c>
      <c r="P300" t="s">
        <v>257</v>
      </c>
      <c r="Q300" t="s">
        <v>252</v>
      </c>
    </row>
    <row r="301" spans="1:17" x14ac:dyDescent="0.35">
      <c r="A301" t="s">
        <v>269</v>
      </c>
      <c r="B301" t="s">
        <v>262</v>
      </c>
      <c r="C301" t="s">
        <v>256</v>
      </c>
      <c r="D301">
        <v>1.79717289473674</v>
      </c>
      <c r="E301">
        <v>2060</v>
      </c>
      <c r="F301">
        <v>14813098.1712822</v>
      </c>
      <c r="G301">
        <v>935145.25925899297</v>
      </c>
      <c r="H301">
        <v>34385783.412163399</v>
      </c>
      <c r="I301">
        <v>2339786.94737346</v>
      </c>
      <c r="J301">
        <v>0</v>
      </c>
      <c r="K301">
        <v>0</v>
      </c>
      <c r="L301">
        <v>4870808.66940198</v>
      </c>
      <c r="M301">
        <v>287600.87210842001</v>
      </c>
      <c r="N301">
        <v>2.3213093584181101</v>
      </c>
      <c r="O301">
        <v>2.50205721967462</v>
      </c>
      <c r="P301" t="s">
        <v>257</v>
      </c>
      <c r="Q301" t="s">
        <v>252</v>
      </c>
    </row>
    <row r="302" spans="1:17" x14ac:dyDescent="0.35">
      <c r="A302" t="s">
        <v>269</v>
      </c>
      <c r="B302" t="s">
        <v>262</v>
      </c>
      <c r="C302" t="s">
        <v>256</v>
      </c>
      <c r="D302">
        <v>1.90209664848524</v>
      </c>
      <c r="E302">
        <v>2065</v>
      </c>
      <c r="F302">
        <v>14974000.1053611</v>
      </c>
      <c r="G302">
        <v>956921.05541960103</v>
      </c>
      <c r="H302">
        <v>38781055.598681502</v>
      </c>
      <c r="I302">
        <v>2691501.9624980199</v>
      </c>
      <c r="J302">
        <v>0</v>
      </c>
      <c r="K302">
        <v>0</v>
      </c>
      <c r="L302">
        <v>4911177.3560699103</v>
      </c>
      <c r="M302">
        <v>293437.59243238502</v>
      </c>
      <c r="N302">
        <v>2.5898928359695099</v>
      </c>
      <c r="O302">
        <v>2.8126687643191399</v>
      </c>
      <c r="P302" t="s">
        <v>257</v>
      </c>
      <c r="Q302" t="s">
        <v>252</v>
      </c>
    </row>
    <row r="303" spans="1:17" x14ac:dyDescent="0.35">
      <c r="A303" t="s">
        <v>269</v>
      </c>
      <c r="B303" t="s">
        <v>262</v>
      </c>
      <c r="C303" t="s">
        <v>256</v>
      </c>
      <c r="D303">
        <v>2.0539225003577899</v>
      </c>
      <c r="E303">
        <v>2070</v>
      </c>
      <c r="F303">
        <v>15206027.1609399</v>
      </c>
      <c r="G303">
        <v>982903.30851544405</v>
      </c>
      <c r="H303">
        <v>44968717.415465899</v>
      </c>
      <c r="I303">
        <v>3142337.6380434199</v>
      </c>
      <c r="J303">
        <v>0</v>
      </c>
      <c r="K303">
        <v>0</v>
      </c>
      <c r="L303">
        <v>4986525.4698508903</v>
      </c>
      <c r="M303">
        <v>301613.99319482897</v>
      </c>
      <c r="N303">
        <v>2.9572956130828301</v>
      </c>
      <c r="O303">
        <v>3.1969956869812002</v>
      </c>
      <c r="P303" t="s">
        <v>257</v>
      </c>
      <c r="Q303" t="s">
        <v>252</v>
      </c>
    </row>
    <row r="304" spans="1:17" x14ac:dyDescent="0.35">
      <c r="A304" t="s">
        <v>269</v>
      </c>
      <c r="B304" t="s">
        <v>262</v>
      </c>
      <c r="C304" t="s">
        <v>256</v>
      </c>
      <c r="D304">
        <v>2.15113208653396</v>
      </c>
      <c r="E304">
        <v>2075</v>
      </c>
      <c r="F304">
        <v>15492156.367751701</v>
      </c>
      <c r="G304">
        <v>1012165.4671695899</v>
      </c>
      <c r="H304">
        <v>49090252.044446602</v>
      </c>
      <c r="I304">
        <v>3407840.4535900401</v>
      </c>
      <c r="J304">
        <v>0</v>
      </c>
      <c r="K304">
        <v>0</v>
      </c>
      <c r="L304">
        <v>4940913.5101524303</v>
      </c>
      <c r="M304">
        <v>291785.77607709297</v>
      </c>
      <c r="N304">
        <v>3.16871653494489</v>
      </c>
      <c r="O304">
        <v>3.3668807760451598</v>
      </c>
      <c r="P304" t="s">
        <v>257</v>
      </c>
      <c r="Q304" t="s">
        <v>252</v>
      </c>
    </row>
    <row r="305" spans="1:17" x14ac:dyDescent="0.35">
      <c r="A305" t="s">
        <v>269</v>
      </c>
      <c r="B305" t="s">
        <v>262</v>
      </c>
      <c r="C305" t="s">
        <v>256</v>
      </c>
      <c r="D305">
        <v>2.2802661727774698</v>
      </c>
      <c r="E305">
        <v>2080</v>
      </c>
      <c r="F305">
        <v>15746087.907590199</v>
      </c>
      <c r="G305">
        <v>1039168.89292914</v>
      </c>
      <c r="H305">
        <v>54281072.266039297</v>
      </c>
      <c r="I305">
        <v>3732300.8488687598</v>
      </c>
      <c r="J305">
        <v>0</v>
      </c>
      <c r="K305">
        <v>0</v>
      </c>
      <c r="L305">
        <v>5140758.3748092996</v>
      </c>
      <c r="M305">
        <v>296927.15112642199</v>
      </c>
      <c r="N305">
        <v>3.4472735440447999</v>
      </c>
      <c r="O305">
        <v>3.5916210293289299</v>
      </c>
      <c r="P305" t="s">
        <v>257</v>
      </c>
      <c r="Q305" t="s">
        <v>252</v>
      </c>
    </row>
    <row r="306" spans="1:17" x14ac:dyDescent="0.35">
      <c r="A306" t="s">
        <v>269</v>
      </c>
      <c r="B306" t="s">
        <v>262</v>
      </c>
      <c r="C306" t="s">
        <v>256</v>
      </c>
      <c r="D306">
        <v>2.4085830961071801</v>
      </c>
      <c r="E306">
        <v>2085</v>
      </c>
      <c r="F306">
        <v>16045008.2525992</v>
      </c>
      <c r="G306">
        <v>1069144.9043632401</v>
      </c>
      <c r="H306">
        <v>59732886.098463297</v>
      </c>
      <c r="I306">
        <v>4077801.9397782101</v>
      </c>
      <c r="J306">
        <v>0</v>
      </c>
      <c r="K306">
        <v>0</v>
      </c>
      <c r="L306">
        <v>5150686.5887297504</v>
      </c>
      <c r="M306">
        <v>265323.76553720498</v>
      </c>
      <c r="N306">
        <v>3.7228329931701301</v>
      </c>
      <c r="O306">
        <v>3.81407788891521</v>
      </c>
      <c r="P306" t="s">
        <v>257</v>
      </c>
      <c r="Q306" t="s">
        <v>252</v>
      </c>
    </row>
    <row r="307" spans="1:17" x14ac:dyDescent="0.35">
      <c r="A307" t="s">
        <v>269</v>
      </c>
      <c r="B307" t="s">
        <v>262</v>
      </c>
      <c r="C307" t="s">
        <v>256</v>
      </c>
      <c r="D307">
        <v>2.5200464505927802</v>
      </c>
      <c r="E307">
        <v>2090</v>
      </c>
      <c r="F307">
        <v>16402643.544661401</v>
      </c>
      <c r="G307">
        <v>1095021.24172412</v>
      </c>
      <c r="H307">
        <v>64965721.4306155</v>
      </c>
      <c r="I307">
        <v>4402924.3695900403</v>
      </c>
      <c r="J307">
        <v>0</v>
      </c>
      <c r="K307">
        <v>0</v>
      </c>
      <c r="L307">
        <v>5351769.1339649204</v>
      </c>
      <c r="M307">
        <v>271723.29230836598</v>
      </c>
      <c r="N307">
        <v>3.96068604757067</v>
      </c>
      <c r="O307">
        <v>4.0208574973920896</v>
      </c>
      <c r="P307" t="s">
        <v>257</v>
      </c>
      <c r="Q307" t="s">
        <v>252</v>
      </c>
    </row>
    <row r="308" spans="1:17" x14ac:dyDescent="0.35">
      <c r="A308" t="s">
        <v>269</v>
      </c>
      <c r="B308" t="s">
        <v>263</v>
      </c>
      <c r="C308" t="s">
        <v>256</v>
      </c>
      <c r="D308">
        <v>0.42862795654826502</v>
      </c>
      <c r="E308">
        <v>2010</v>
      </c>
      <c r="F308">
        <v>13328056.490168201</v>
      </c>
      <c r="G308">
        <v>4768.0938779546996</v>
      </c>
      <c r="H308">
        <v>6249480.6003032997</v>
      </c>
      <c r="I308">
        <v>2266.0817196632402</v>
      </c>
      <c r="J308">
        <v>19458.939485536601</v>
      </c>
      <c r="K308">
        <v>2.5405342452080499</v>
      </c>
      <c r="L308">
        <v>4266334.2031439301</v>
      </c>
      <c r="M308">
        <v>1605.7418891543</v>
      </c>
      <c r="N308">
        <v>0.46889661706591501</v>
      </c>
      <c r="O308">
        <v>0.47525945957995402</v>
      </c>
      <c r="P308" t="s">
        <v>257</v>
      </c>
      <c r="Q308" t="s">
        <v>252</v>
      </c>
    </row>
    <row r="309" spans="1:17" x14ac:dyDescent="0.35">
      <c r="A309" t="s">
        <v>269</v>
      </c>
      <c r="B309" t="s">
        <v>263</v>
      </c>
      <c r="C309" t="s">
        <v>256</v>
      </c>
      <c r="D309">
        <v>0.61285996481710903</v>
      </c>
      <c r="E309">
        <v>2015</v>
      </c>
      <c r="F309">
        <v>13658224.696598399</v>
      </c>
      <c r="G309">
        <v>4896.8107742232896</v>
      </c>
      <c r="H309">
        <v>9174171.3072717991</v>
      </c>
      <c r="I309">
        <v>3331.60510901629</v>
      </c>
      <c r="J309">
        <v>21226.0694257096</v>
      </c>
      <c r="K309">
        <v>3.1888942472778199</v>
      </c>
      <c r="L309">
        <v>4372118.9561526701</v>
      </c>
      <c r="M309">
        <v>1641.2983931270201</v>
      </c>
      <c r="N309">
        <v>0.67169573726200404</v>
      </c>
      <c r="O309">
        <v>0.68036223220096403</v>
      </c>
      <c r="P309" t="s">
        <v>257</v>
      </c>
      <c r="Q309" t="s">
        <v>252</v>
      </c>
    </row>
    <row r="310" spans="1:17" x14ac:dyDescent="0.35">
      <c r="A310" t="s">
        <v>269</v>
      </c>
      <c r="B310" t="s">
        <v>263</v>
      </c>
      <c r="C310" t="s">
        <v>256</v>
      </c>
      <c r="D310">
        <v>0.76234411994100504</v>
      </c>
      <c r="E310">
        <v>2020</v>
      </c>
      <c r="F310">
        <v>13938085.595445899</v>
      </c>
      <c r="G310">
        <v>5008.3742633377196</v>
      </c>
      <c r="H310">
        <v>11664690.9240188</v>
      </c>
      <c r="I310">
        <v>4242.7381840548896</v>
      </c>
      <c r="J310">
        <v>22846.915085066801</v>
      </c>
      <c r="K310">
        <v>3.8153419904383301</v>
      </c>
      <c r="L310">
        <v>4461873.8566098996</v>
      </c>
      <c r="M310">
        <v>1670.52662135373</v>
      </c>
      <c r="N310">
        <v>0.83689333403362498</v>
      </c>
      <c r="O310">
        <v>0.84712882084563002</v>
      </c>
      <c r="P310" t="s">
        <v>257</v>
      </c>
      <c r="Q310" t="s">
        <v>252</v>
      </c>
    </row>
    <row r="311" spans="1:17" x14ac:dyDescent="0.35">
      <c r="A311" t="s">
        <v>269</v>
      </c>
      <c r="B311" t="s">
        <v>263</v>
      </c>
      <c r="C311" t="s">
        <v>256</v>
      </c>
      <c r="D311">
        <v>0.91377128405771901</v>
      </c>
      <c r="E311">
        <v>2025</v>
      </c>
      <c r="F311">
        <v>14323418.918708799</v>
      </c>
      <c r="G311">
        <v>5157.8206352290599</v>
      </c>
      <c r="H311">
        <v>14388233.542724</v>
      </c>
      <c r="I311">
        <v>5241.1031114519701</v>
      </c>
      <c r="J311">
        <v>24516.855636771899</v>
      </c>
      <c r="K311">
        <v>4.4238932014223797</v>
      </c>
      <c r="L311">
        <v>4584370.2632957799</v>
      </c>
      <c r="M311">
        <v>1711.7931977619401</v>
      </c>
      <c r="N311">
        <v>1.00452508052603</v>
      </c>
      <c r="O311">
        <v>1.0161468345087601</v>
      </c>
      <c r="P311" t="s">
        <v>257</v>
      </c>
      <c r="Q311" t="s">
        <v>252</v>
      </c>
    </row>
    <row r="312" spans="1:17" x14ac:dyDescent="0.35">
      <c r="A312" t="s">
        <v>269</v>
      </c>
      <c r="B312" t="s">
        <v>263</v>
      </c>
      <c r="C312" t="s">
        <v>256</v>
      </c>
      <c r="D312">
        <v>0.96559376426806398</v>
      </c>
      <c r="E312">
        <v>2030</v>
      </c>
      <c r="F312">
        <v>14742788.29855</v>
      </c>
      <c r="G312">
        <v>5322.0654055887699</v>
      </c>
      <c r="H312">
        <v>15668958.655076601</v>
      </c>
      <c r="I312">
        <v>5717.8014272846503</v>
      </c>
      <c r="J312">
        <v>26101.843297800198</v>
      </c>
      <c r="K312">
        <v>4.9916568891645001</v>
      </c>
      <c r="L312">
        <v>4716239.34808187</v>
      </c>
      <c r="M312">
        <v>1756.12163374689</v>
      </c>
      <c r="N312">
        <v>1.0628219260679199</v>
      </c>
      <c r="O312">
        <v>1.0743576020843899</v>
      </c>
      <c r="P312" t="s">
        <v>257</v>
      </c>
      <c r="Q312" t="s">
        <v>252</v>
      </c>
    </row>
    <row r="313" spans="1:17" x14ac:dyDescent="0.35">
      <c r="A313" t="s">
        <v>269</v>
      </c>
      <c r="B313" t="s">
        <v>263</v>
      </c>
      <c r="C313" t="s">
        <v>256</v>
      </c>
      <c r="D313">
        <v>1.08500668135844</v>
      </c>
      <c r="E313">
        <v>2035</v>
      </c>
      <c r="F313">
        <v>15042465.0444443</v>
      </c>
      <c r="G313">
        <v>5445.6317731240297</v>
      </c>
      <c r="H313">
        <v>17758848.1387012</v>
      </c>
      <c r="I313">
        <v>6545.3407218728398</v>
      </c>
      <c r="J313">
        <v>21165.863283141902</v>
      </c>
      <c r="K313">
        <v>5.4728107979935796</v>
      </c>
      <c r="L313">
        <v>4741008.6207751101</v>
      </c>
      <c r="M313">
        <v>1757.4056727402799</v>
      </c>
      <c r="N313">
        <v>1.18058098099155</v>
      </c>
      <c r="O313">
        <v>1.20194331797758</v>
      </c>
      <c r="P313" t="s">
        <v>257</v>
      </c>
      <c r="Q313" t="s">
        <v>252</v>
      </c>
    </row>
    <row r="314" spans="1:17" x14ac:dyDescent="0.35">
      <c r="A314" t="s">
        <v>269</v>
      </c>
      <c r="B314" t="s">
        <v>263</v>
      </c>
      <c r="C314" t="s">
        <v>256</v>
      </c>
      <c r="D314">
        <v>1.2292198413270401</v>
      </c>
      <c r="E314">
        <v>2040</v>
      </c>
      <c r="F314">
        <v>15069323.8798055</v>
      </c>
      <c r="G314">
        <v>5470.68812372923</v>
      </c>
      <c r="H314">
        <v>19827700.723462399</v>
      </c>
      <c r="I314">
        <v>7404.0850741135</v>
      </c>
      <c r="J314">
        <v>11556.2828853027</v>
      </c>
      <c r="K314">
        <v>1.6884913458483899</v>
      </c>
      <c r="L314">
        <v>4769766.0990785901</v>
      </c>
      <c r="M314">
        <v>1794.60474907911</v>
      </c>
      <c r="N314">
        <v>1.3157657823011999</v>
      </c>
      <c r="O314">
        <v>1.3534101938654</v>
      </c>
      <c r="P314" t="s">
        <v>257</v>
      </c>
      <c r="Q314" t="s">
        <v>252</v>
      </c>
    </row>
    <row r="315" spans="1:17" x14ac:dyDescent="0.35">
      <c r="A315" t="s">
        <v>269</v>
      </c>
      <c r="B315" t="s">
        <v>263</v>
      </c>
      <c r="C315" t="s">
        <v>256</v>
      </c>
      <c r="D315">
        <v>1.35085724597845</v>
      </c>
      <c r="E315">
        <v>2045</v>
      </c>
      <c r="F315">
        <v>15187629.343903599</v>
      </c>
      <c r="G315">
        <v>5528.1436447081296</v>
      </c>
      <c r="H315">
        <v>21723965.493556999</v>
      </c>
      <c r="I315">
        <v>8189.0145384368998</v>
      </c>
      <c r="J315">
        <v>673.84083750324805</v>
      </c>
      <c r="K315">
        <v>0</v>
      </c>
      <c r="L315">
        <v>4724552.0859412998</v>
      </c>
      <c r="M315">
        <v>1799.3179343071599</v>
      </c>
      <c r="N315">
        <v>1.4303723775216499</v>
      </c>
      <c r="O315">
        <v>1.4813317208708801</v>
      </c>
      <c r="P315" t="s">
        <v>257</v>
      </c>
      <c r="Q315" t="s">
        <v>252</v>
      </c>
    </row>
    <row r="316" spans="1:17" x14ac:dyDescent="0.35">
      <c r="A316" t="s">
        <v>269</v>
      </c>
      <c r="B316" t="s">
        <v>263</v>
      </c>
      <c r="C316" t="s">
        <v>256</v>
      </c>
      <c r="D316">
        <v>1.53164784556419</v>
      </c>
      <c r="E316">
        <v>2050</v>
      </c>
      <c r="F316">
        <v>15337284.390135</v>
      </c>
      <c r="G316">
        <v>5595.9166731035402</v>
      </c>
      <c r="H316">
        <v>25325210.631289098</v>
      </c>
      <c r="I316">
        <v>9656.0804628146507</v>
      </c>
      <c r="J316">
        <v>654.03644622609397</v>
      </c>
      <c r="K316">
        <v>0</v>
      </c>
      <c r="L316">
        <v>4876122.3631890602</v>
      </c>
      <c r="M316">
        <v>1844.3981203502799</v>
      </c>
      <c r="N316">
        <v>1.6512186895079299</v>
      </c>
      <c r="O316">
        <v>1.72555830025598</v>
      </c>
      <c r="P316" t="s">
        <v>257</v>
      </c>
      <c r="Q316" t="s">
        <v>252</v>
      </c>
    </row>
    <row r="317" spans="1:17" x14ac:dyDescent="0.35">
      <c r="A317" t="s">
        <v>269</v>
      </c>
      <c r="B317" t="s">
        <v>263</v>
      </c>
      <c r="C317" t="s">
        <v>256</v>
      </c>
      <c r="D317">
        <v>1.64170092024739</v>
      </c>
      <c r="E317">
        <v>2055</v>
      </c>
      <c r="F317">
        <v>15509179.2074058</v>
      </c>
      <c r="G317">
        <v>5670.8298765200097</v>
      </c>
      <c r="H317">
        <v>29980117.6377238</v>
      </c>
      <c r="I317">
        <v>11513.493530129799</v>
      </c>
      <c r="J317">
        <v>637.07382041684502</v>
      </c>
      <c r="K317">
        <v>0</v>
      </c>
      <c r="L317">
        <v>4876487.6748093301</v>
      </c>
      <c r="M317">
        <v>1849.95696349628</v>
      </c>
      <c r="N317">
        <v>1.93305636854129</v>
      </c>
      <c r="O317">
        <v>2.0303013458049999</v>
      </c>
      <c r="P317" t="s">
        <v>257</v>
      </c>
      <c r="Q317" t="s">
        <v>252</v>
      </c>
    </row>
    <row r="318" spans="1:17" x14ac:dyDescent="0.35">
      <c r="A318" t="s">
        <v>269</v>
      </c>
      <c r="B318" t="s">
        <v>263</v>
      </c>
      <c r="C318" t="s">
        <v>256</v>
      </c>
      <c r="D318">
        <v>1.79717289473674</v>
      </c>
      <c r="E318">
        <v>2060</v>
      </c>
      <c r="F318">
        <v>15742475.870903701</v>
      </c>
      <c r="G318">
        <v>5767.5596374541501</v>
      </c>
      <c r="H318">
        <v>36711371.750266701</v>
      </c>
      <c r="I318">
        <v>14198.609270140199</v>
      </c>
      <c r="J318">
        <v>0</v>
      </c>
      <c r="K318">
        <v>0</v>
      </c>
      <c r="L318">
        <v>5156454.8256138898</v>
      </c>
      <c r="M318">
        <v>1954.71589651105</v>
      </c>
      <c r="N318">
        <v>2.33199479238962</v>
      </c>
      <c r="O318">
        <v>2.4618053670282598</v>
      </c>
      <c r="P318" t="s">
        <v>257</v>
      </c>
      <c r="Q318" t="s">
        <v>252</v>
      </c>
    </row>
    <row r="319" spans="1:17" x14ac:dyDescent="0.35">
      <c r="A319" t="s">
        <v>269</v>
      </c>
      <c r="B319" t="s">
        <v>263</v>
      </c>
      <c r="C319" t="s">
        <v>256</v>
      </c>
      <c r="D319">
        <v>1.90209664848524</v>
      </c>
      <c r="E319">
        <v>2065</v>
      </c>
      <c r="F319">
        <v>15925075.979606699</v>
      </c>
      <c r="G319">
        <v>5845.1811739987997</v>
      </c>
      <c r="H319">
        <v>41456458.2954273</v>
      </c>
      <c r="I319">
        <v>16099.2657522503</v>
      </c>
      <c r="J319">
        <v>0</v>
      </c>
      <c r="K319">
        <v>0</v>
      </c>
      <c r="L319">
        <v>5202640.9801187497</v>
      </c>
      <c r="M319">
        <v>1973.9683835516601</v>
      </c>
      <c r="N319">
        <v>2.6032188699454499</v>
      </c>
      <c r="O319">
        <v>2.7542800253762798</v>
      </c>
      <c r="P319" t="s">
        <v>257</v>
      </c>
      <c r="Q319" t="s">
        <v>252</v>
      </c>
    </row>
    <row r="320" spans="1:17" x14ac:dyDescent="0.35">
      <c r="A320" t="s">
        <v>269</v>
      </c>
      <c r="B320" t="s">
        <v>263</v>
      </c>
      <c r="C320" t="s">
        <v>256</v>
      </c>
      <c r="D320">
        <v>2.0539225003577899</v>
      </c>
      <c r="E320">
        <v>2070</v>
      </c>
      <c r="F320">
        <v>16182980.583943</v>
      </c>
      <c r="G320">
        <v>5949.8855123434296</v>
      </c>
      <c r="H320">
        <v>48092373.673274197</v>
      </c>
      <c r="I320">
        <v>18681.380235033299</v>
      </c>
      <c r="J320">
        <v>0</v>
      </c>
      <c r="K320">
        <v>0</v>
      </c>
      <c r="L320">
        <v>5286145.3495308002</v>
      </c>
      <c r="M320">
        <v>1994.11351492726</v>
      </c>
      <c r="N320">
        <v>2.9717871453786602</v>
      </c>
      <c r="O320">
        <v>3.1397881852142402</v>
      </c>
      <c r="P320" t="s">
        <v>257</v>
      </c>
      <c r="Q320" t="s">
        <v>252</v>
      </c>
    </row>
    <row r="321" spans="1:17" x14ac:dyDescent="0.35">
      <c r="A321" t="s">
        <v>269</v>
      </c>
      <c r="B321" t="s">
        <v>263</v>
      </c>
      <c r="C321" t="s">
        <v>256</v>
      </c>
      <c r="D321">
        <v>2.15113208653396</v>
      </c>
      <c r="E321">
        <v>2075</v>
      </c>
      <c r="F321">
        <v>16498246.620470099</v>
      </c>
      <c r="G321">
        <v>6075.2144512111399</v>
      </c>
      <c r="H321">
        <v>52477786.3638018</v>
      </c>
      <c r="I321">
        <v>20306.1342349078</v>
      </c>
      <c r="J321">
        <v>0</v>
      </c>
      <c r="K321">
        <v>0</v>
      </c>
      <c r="L321">
        <v>5230744.8728792798</v>
      </c>
      <c r="M321">
        <v>1954.4133502463999</v>
      </c>
      <c r="N321">
        <v>3.18080991095685</v>
      </c>
      <c r="O321">
        <v>3.3424555458877099</v>
      </c>
      <c r="P321" t="s">
        <v>257</v>
      </c>
      <c r="Q321" t="s">
        <v>252</v>
      </c>
    </row>
    <row r="322" spans="1:17" x14ac:dyDescent="0.35">
      <c r="A322" t="s">
        <v>269</v>
      </c>
      <c r="B322" t="s">
        <v>263</v>
      </c>
      <c r="C322" t="s">
        <v>256</v>
      </c>
      <c r="D322">
        <v>2.2802661727774698</v>
      </c>
      <c r="E322">
        <v>2080</v>
      </c>
      <c r="F322">
        <v>16779069.3054756</v>
      </c>
      <c r="G322">
        <v>6187.4950437594598</v>
      </c>
      <c r="H322">
        <v>57991037.1830502</v>
      </c>
      <c r="I322">
        <v>22335.931857858101</v>
      </c>
      <c r="J322">
        <v>0</v>
      </c>
      <c r="K322">
        <v>0</v>
      </c>
      <c r="L322">
        <v>5435651.41395103</v>
      </c>
      <c r="M322">
        <v>2034.1119846851</v>
      </c>
      <c r="N322">
        <v>3.4561533853445501</v>
      </c>
      <c r="O322">
        <v>3.6098504645083298</v>
      </c>
      <c r="P322" t="s">
        <v>257</v>
      </c>
      <c r="Q322" t="s">
        <v>252</v>
      </c>
    </row>
    <row r="323" spans="1:17" x14ac:dyDescent="0.35">
      <c r="A323" t="s">
        <v>269</v>
      </c>
      <c r="B323" t="s">
        <v>263</v>
      </c>
      <c r="C323" t="s">
        <v>256</v>
      </c>
      <c r="D323">
        <v>2.4085830961071801</v>
      </c>
      <c r="E323">
        <v>2085</v>
      </c>
      <c r="F323">
        <v>17107835.838294201</v>
      </c>
      <c r="G323">
        <v>6317.31866827874</v>
      </c>
      <c r="H323">
        <v>63786213.495751001</v>
      </c>
      <c r="I323">
        <v>24474.5424905129</v>
      </c>
      <c r="J323">
        <v>0</v>
      </c>
      <c r="K323">
        <v>0</v>
      </c>
      <c r="L323">
        <v>5414010.7622170905</v>
      </c>
      <c r="M323">
        <v>1999.59204986538</v>
      </c>
      <c r="N323">
        <v>3.72847939965451</v>
      </c>
      <c r="O323">
        <v>3.8741978639461898</v>
      </c>
      <c r="P323" t="s">
        <v>257</v>
      </c>
      <c r="Q323" t="s">
        <v>252</v>
      </c>
    </row>
    <row r="324" spans="1:17" x14ac:dyDescent="0.35">
      <c r="A324" t="s">
        <v>269</v>
      </c>
      <c r="B324" t="s">
        <v>263</v>
      </c>
      <c r="C324" t="s">
        <v>256</v>
      </c>
      <c r="D324">
        <v>2.5200464505927802</v>
      </c>
      <c r="E324">
        <v>2090</v>
      </c>
      <c r="F324">
        <v>17491204.198804401</v>
      </c>
      <c r="G324">
        <v>6460.5875811851502</v>
      </c>
      <c r="H324">
        <v>69342111.290633097</v>
      </c>
      <c r="I324">
        <v>26534.509572471499</v>
      </c>
      <c r="J324">
        <v>0</v>
      </c>
      <c r="K324">
        <v>0</v>
      </c>
      <c r="L324">
        <v>5621442.1323937401</v>
      </c>
      <c r="M324">
        <v>2050.2938795498799</v>
      </c>
      <c r="N324">
        <v>3.96439893460126</v>
      </c>
      <c r="O324">
        <v>4.1071356496654596</v>
      </c>
      <c r="P324" t="s">
        <v>257</v>
      </c>
      <c r="Q324" t="s">
        <v>252</v>
      </c>
    </row>
    <row r="325" spans="1:17" x14ac:dyDescent="0.35">
      <c r="A325" t="s">
        <v>269</v>
      </c>
      <c r="B325" t="s">
        <v>264</v>
      </c>
      <c r="C325" t="s">
        <v>256</v>
      </c>
      <c r="D325">
        <v>0.42862795654826502</v>
      </c>
      <c r="E325">
        <v>2010</v>
      </c>
      <c r="F325">
        <v>4571985.2504350403</v>
      </c>
      <c r="G325">
        <v>8760839.3336111605</v>
      </c>
      <c r="H325">
        <v>2256538.47612336</v>
      </c>
      <c r="I325">
        <v>3995208.2058995999</v>
      </c>
      <c r="J325">
        <v>3349.0826862127101</v>
      </c>
      <c r="K325">
        <v>16112.397333569101</v>
      </c>
      <c r="L325">
        <v>1582189.3468160401</v>
      </c>
      <c r="M325">
        <v>2685750.5982170398</v>
      </c>
      <c r="N325">
        <v>0.49355768938857397</v>
      </c>
      <c r="O325">
        <v>0.45603030186524401</v>
      </c>
      <c r="P325" t="s">
        <v>257</v>
      </c>
      <c r="Q325" t="s">
        <v>252</v>
      </c>
    </row>
    <row r="326" spans="1:17" x14ac:dyDescent="0.35">
      <c r="A326" t="s">
        <v>269</v>
      </c>
      <c r="B326" t="s">
        <v>264</v>
      </c>
      <c r="C326" t="s">
        <v>256</v>
      </c>
      <c r="D326">
        <v>0.61285996481710903</v>
      </c>
      <c r="E326">
        <v>2015</v>
      </c>
      <c r="F326">
        <v>4737808.3231841903</v>
      </c>
      <c r="G326">
        <v>8925313.1841884702</v>
      </c>
      <c r="H326">
        <v>3343376.6273036501</v>
      </c>
      <c r="I326">
        <v>5834126.2850771695</v>
      </c>
      <c r="J326">
        <v>3636.7312974377601</v>
      </c>
      <c r="K326">
        <v>17592.527022519102</v>
      </c>
      <c r="L326">
        <v>1631575.59617056</v>
      </c>
      <c r="M326">
        <v>2742184.6583752399</v>
      </c>
      <c r="N326">
        <v>0.70568001051098395</v>
      </c>
      <c r="O326">
        <v>0.65366067998740296</v>
      </c>
      <c r="P326" t="s">
        <v>257</v>
      </c>
      <c r="Q326" t="s">
        <v>252</v>
      </c>
    </row>
    <row r="327" spans="1:17" x14ac:dyDescent="0.35">
      <c r="A327" t="s">
        <v>269</v>
      </c>
      <c r="B327" t="s">
        <v>264</v>
      </c>
      <c r="C327" t="s">
        <v>256</v>
      </c>
      <c r="D327">
        <v>0.76234411994100504</v>
      </c>
      <c r="E327">
        <v>2020</v>
      </c>
      <c r="F327">
        <v>4886206.3925384805</v>
      </c>
      <c r="G327">
        <v>9056887.5771707892</v>
      </c>
      <c r="H327">
        <v>4288196.7160249799</v>
      </c>
      <c r="I327">
        <v>7380736.9461778598</v>
      </c>
      <c r="J327">
        <v>3903.8593513358401</v>
      </c>
      <c r="K327">
        <v>18946.871075721399</v>
      </c>
      <c r="L327">
        <v>1674924.9503772601</v>
      </c>
      <c r="M327">
        <v>2788619.432854</v>
      </c>
      <c r="N327">
        <v>0.87761268590154295</v>
      </c>
      <c r="O327">
        <v>0.81493083394146204</v>
      </c>
      <c r="P327" t="s">
        <v>257</v>
      </c>
      <c r="Q327" t="s">
        <v>252</v>
      </c>
    </row>
    <row r="328" spans="1:17" x14ac:dyDescent="0.35">
      <c r="A328" t="s">
        <v>269</v>
      </c>
      <c r="B328" t="s">
        <v>264</v>
      </c>
      <c r="C328" t="s">
        <v>256</v>
      </c>
      <c r="D328">
        <v>0.91377128405771901</v>
      </c>
      <c r="E328">
        <v>2025</v>
      </c>
      <c r="F328">
        <v>5069920.7708117301</v>
      </c>
      <c r="G328">
        <v>9258655.9685322791</v>
      </c>
      <c r="H328">
        <v>5331360.6515139798</v>
      </c>
      <c r="I328">
        <v>9062113.9943215102</v>
      </c>
      <c r="J328">
        <v>4181.8149315851197</v>
      </c>
      <c r="K328">
        <v>20339.4645983882</v>
      </c>
      <c r="L328">
        <v>1729831.9947097499</v>
      </c>
      <c r="M328">
        <v>2856250.0617837999</v>
      </c>
      <c r="N328">
        <v>1.0515668572588699</v>
      </c>
      <c r="O328">
        <v>0.97877208367188995</v>
      </c>
      <c r="P328" t="s">
        <v>257</v>
      </c>
      <c r="Q328" t="s">
        <v>252</v>
      </c>
    </row>
    <row r="329" spans="1:17" x14ac:dyDescent="0.35">
      <c r="A329" t="s">
        <v>269</v>
      </c>
      <c r="B329" t="s">
        <v>264</v>
      </c>
      <c r="C329" t="s">
        <v>256</v>
      </c>
      <c r="D329">
        <v>0.96559376426806398</v>
      </c>
      <c r="E329">
        <v>2030</v>
      </c>
      <c r="F329">
        <v>5272881.8369690403</v>
      </c>
      <c r="G329">
        <v>9475228.5269865692</v>
      </c>
      <c r="H329">
        <v>5856329.64588698</v>
      </c>
      <c r="I329">
        <v>9818346.8106168602</v>
      </c>
      <c r="J329">
        <v>4454.5460338625298</v>
      </c>
      <c r="K329">
        <v>21652.288920826901</v>
      </c>
      <c r="L329">
        <v>1789729.6574634199</v>
      </c>
      <c r="M329">
        <v>2928265.8122522002</v>
      </c>
      <c r="N329">
        <v>1.11065065119178</v>
      </c>
      <c r="O329">
        <v>1.03621213806644</v>
      </c>
      <c r="P329" t="s">
        <v>257</v>
      </c>
      <c r="Q329" t="s">
        <v>252</v>
      </c>
    </row>
    <row r="330" spans="1:17" x14ac:dyDescent="0.35">
      <c r="A330" t="s">
        <v>269</v>
      </c>
      <c r="B330" t="s">
        <v>264</v>
      </c>
      <c r="C330" t="s">
        <v>256</v>
      </c>
      <c r="D330">
        <v>1.08500668135844</v>
      </c>
      <c r="E330">
        <v>2035</v>
      </c>
      <c r="F330">
        <v>5441108.9952264996</v>
      </c>
      <c r="G330">
        <v>9606801.6809909102</v>
      </c>
      <c r="H330">
        <v>6769828.2204110501</v>
      </c>
      <c r="I330">
        <v>10995565.259012001</v>
      </c>
      <c r="J330">
        <v>3912.1114210402002</v>
      </c>
      <c r="K330">
        <v>17259.224672899702</v>
      </c>
      <c r="L330">
        <v>1885940.6443497201</v>
      </c>
      <c r="M330">
        <v>2856825.38209813</v>
      </c>
      <c r="N330">
        <v>1.24420007508584</v>
      </c>
      <c r="O330">
        <v>1.1445604504118201</v>
      </c>
      <c r="P330" t="s">
        <v>257</v>
      </c>
      <c r="Q330" t="s">
        <v>252</v>
      </c>
    </row>
    <row r="331" spans="1:17" x14ac:dyDescent="0.35">
      <c r="A331" t="s">
        <v>269</v>
      </c>
      <c r="B331" t="s">
        <v>264</v>
      </c>
      <c r="C331" t="s">
        <v>256</v>
      </c>
      <c r="D331">
        <v>1.2292198413270401</v>
      </c>
      <c r="E331">
        <v>2040</v>
      </c>
      <c r="F331">
        <v>5511008.8700034898</v>
      </c>
      <c r="G331">
        <v>9563785.6979257502</v>
      </c>
      <c r="H331">
        <v>7736748.0017192299</v>
      </c>
      <c r="I331">
        <v>12098356.806817301</v>
      </c>
      <c r="J331">
        <v>1428.0567735377299</v>
      </c>
      <c r="K331">
        <v>10129.914603110799</v>
      </c>
      <c r="L331">
        <v>1912081.6860867999</v>
      </c>
      <c r="M331">
        <v>2859479.0177408601</v>
      </c>
      <c r="N331">
        <v>1.40387144789958</v>
      </c>
      <c r="O331">
        <v>1.2650175556988099</v>
      </c>
      <c r="P331" t="s">
        <v>257</v>
      </c>
      <c r="Q331" t="s">
        <v>252</v>
      </c>
    </row>
    <row r="332" spans="1:17" x14ac:dyDescent="0.35">
      <c r="A332" t="s">
        <v>269</v>
      </c>
      <c r="B332" t="s">
        <v>264</v>
      </c>
      <c r="C332" t="s">
        <v>256</v>
      </c>
      <c r="D332">
        <v>1.35085724597845</v>
      </c>
      <c r="E332">
        <v>2045</v>
      </c>
      <c r="F332">
        <v>5611388.9474506602</v>
      </c>
      <c r="G332">
        <v>9581768.5400976408</v>
      </c>
      <c r="H332">
        <v>8630236.2601587698</v>
      </c>
      <c r="I332">
        <v>13101918.2479367</v>
      </c>
      <c r="J332">
        <v>141.802769650409</v>
      </c>
      <c r="K332">
        <v>532.03806785283905</v>
      </c>
      <c r="L332">
        <v>1879640.8307489399</v>
      </c>
      <c r="M332">
        <v>2846710.57312667</v>
      </c>
      <c r="N332">
        <v>1.5379857537908901</v>
      </c>
      <c r="O332">
        <v>1.3673799563314399</v>
      </c>
      <c r="P332" t="s">
        <v>257</v>
      </c>
      <c r="Q332" t="s">
        <v>252</v>
      </c>
    </row>
    <row r="333" spans="1:17" x14ac:dyDescent="0.35">
      <c r="A333" t="s">
        <v>269</v>
      </c>
      <c r="B333" t="s">
        <v>264</v>
      </c>
      <c r="C333" t="s">
        <v>256</v>
      </c>
      <c r="D333">
        <v>1.53164784556419</v>
      </c>
      <c r="E333">
        <v>2050</v>
      </c>
      <c r="F333">
        <v>5719529.7453900902</v>
      </c>
      <c r="G333">
        <v>9623350.5614179801</v>
      </c>
      <c r="H333">
        <v>10277625.5074661</v>
      </c>
      <c r="I333">
        <v>15057241.2042858</v>
      </c>
      <c r="J333">
        <v>137.63514225527101</v>
      </c>
      <c r="K333">
        <v>516.40130397082203</v>
      </c>
      <c r="L333">
        <v>1975754.01561388</v>
      </c>
      <c r="M333">
        <v>2902212.7456955202</v>
      </c>
      <c r="N333">
        <v>1.7969354064029199</v>
      </c>
      <c r="O333">
        <v>1.5646568321695999</v>
      </c>
      <c r="P333" t="s">
        <v>257</v>
      </c>
      <c r="Q333" t="s">
        <v>252</v>
      </c>
    </row>
    <row r="334" spans="1:17" x14ac:dyDescent="0.35">
      <c r="A334" t="s">
        <v>269</v>
      </c>
      <c r="B334" t="s">
        <v>264</v>
      </c>
      <c r="C334" t="s">
        <v>256</v>
      </c>
      <c r="D334">
        <v>1.64170092024739</v>
      </c>
      <c r="E334">
        <v>2055</v>
      </c>
      <c r="F334">
        <v>5832850.3962972397</v>
      </c>
      <c r="G334">
        <v>9681999.6409850493</v>
      </c>
      <c r="H334">
        <v>12392701.0388148</v>
      </c>
      <c r="I334">
        <v>17598930.0924391</v>
      </c>
      <c r="J334">
        <v>134.06553473607201</v>
      </c>
      <c r="K334">
        <v>503.00828568077299</v>
      </c>
      <c r="L334">
        <v>2020081.6545673001</v>
      </c>
      <c r="M334">
        <v>2858255.97720552</v>
      </c>
      <c r="N334">
        <v>2.12463893239604</v>
      </c>
      <c r="O334">
        <v>1.8176958009728501</v>
      </c>
      <c r="P334" t="s">
        <v>257</v>
      </c>
      <c r="Q334" t="s">
        <v>252</v>
      </c>
    </row>
    <row r="335" spans="1:17" x14ac:dyDescent="0.35">
      <c r="A335" t="s">
        <v>269</v>
      </c>
      <c r="B335" t="s">
        <v>264</v>
      </c>
      <c r="C335" t="s">
        <v>256</v>
      </c>
      <c r="D335">
        <v>1.79717289473674</v>
      </c>
      <c r="E335">
        <v>2060</v>
      </c>
      <c r="F335">
        <v>5967440.13709962</v>
      </c>
      <c r="G335">
        <v>9780803.2934415303</v>
      </c>
      <c r="H335">
        <v>15445942.8915416</v>
      </c>
      <c r="I335">
        <v>21279627.467995301</v>
      </c>
      <c r="J335">
        <v>0</v>
      </c>
      <c r="K335">
        <v>0</v>
      </c>
      <c r="L335">
        <v>2208567.8461248199</v>
      </c>
      <c r="M335">
        <v>2949841.6953855902</v>
      </c>
      <c r="N335">
        <v>2.5883699771890498</v>
      </c>
      <c r="O335">
        <v>2.17565232931985</v>
      </c>
      <c r="P335" t="s">
        <v>257</v>
      </c>
      <c r="Q335" t="s">
        <v>252</v>
      </c>
    </row>
    <row r="336" spans="1:17" x14ac:dyDescent="0.35">
      <c r="A336" t="s">
        <v>269</v>
      </c>
      <c r="B336" t="s">
        <v>264</v>
      </c>
      <c r="C336" t="s">
        <v>256</v>
      </c>
      <c r="D336">
        <v>1.90209664848524</v>
      </c>
      <c r="E336">
        <v>2065</v>
      </c>
      <c r="F336">
        <v>6081360.98825044</v>
      </c>
      <c r="G336">
        <v>9849560.1725303009</v>
      </c>
      <c r="H336">
        <v>17641554.343263902</v>
      </c>
      <c r="I336">
        <v>23831003.217915598</v>
      </c>
      <c r="J336">
        <v>0</v>
      </c>
      <c r="K336">
        <v>0</v>
      </c>
      <c r="L336">
        <v>2243327.73690762</v>
      </c>
      <c r="M336">
        <v>2961287.2115946799</v>
      </c>
      <c r="N336">
        <v>2.90092207605311</v>
      </c>
      <c r="O336">
        <v>2.4194992264099802</v>
      </c>
      <c r="P336" t="s">
        <v>257</v>
      </c>
      <c r="Q336" t="s">
        <v>252</v>
      </c>
    </row>
    <row r="337" spans="1:17" x14ac:dyDescent="0.35">
      <c r="A337" t="s">
        <v>269</v>
      </c>
      <c r="B337" t="s">
        <v>264</v>
      </c>
      <c r="C337" t="s">
        <v>256</v>
      </c>
      <c r="D337">
        <v>2.0539225003577899</v>
      </c>
      <c r="E337">
        <v>2070</v>
      </c>
      <c r="F337">
        <v>6222556.2369896704</v>
      </c>
      <c r="G337">
        <v>9966374.2324656695</v>
      </c>
      <c r="H337">
        <v>20521783.116877802</v>
      </c>
      <c r="I337">
        <v>27589271.936631501</v>
      </c>
      <c r="J337">
        <v>0</v>
      </c>
      <c r="K337">
        <v>0</v>
      </c>
      <c r="L337">
        <v>2281158.5273943199</v>
      </c>
      <c r="M337">
        <v>3006980.9356514001</v>
      </c>
      <c r="N337">
        <v>3.2979666772454599</v>
      </c>
      <c r="O337">
        <v>2.76823559833413</v>
      </c>
      <c r="P337" t="s">
        <v>257</v>
      </c>
      <c r="Q337" t="s">
        <v>252</v>
      </c>
    </row>
    <row r="338" spans="1:17" x14ac:dyDescent="0.35">
      <c r="A338" t="s">
        <v>269</v>
      </c>
      <c r="B338" t="s">
        <v>264</v>
      </c>
      <c r="C338" t="s">
        <v>256</v>
      </c>
      <c r="D338">
        <v>2.15113208653396</v>
      </c>
      <c r="E338">
        <v>2075</v>
      </c>
      <c r="F338">
        <v>6384815.8353108903</v>
      </c>
      <c r="G338">
        <v>10119505.9996104</v>
      </c>
      <c r="H338">
        <v>22255926.3316212</v>
      </c>
      <c r="I338">
        <v>30242166.166415501</v>
      </c>
      <c r="J338">
        <v>0</v>
      </c>
      <c r="K338">
        <v>0</v>
      </c>
      <c r="L338">
        <v>2212376.6661747401</v>
      </c>
      <c r="M338">
        <v>3020322.62005478</v>
      </c>
      <c r="N338">
        <v>3.4857585411525802</v>
      </c>
      <c r="O338">
        <v>2.9885022221025199</v>
      </c>
      <c r="P338" t="s">
        <v>257</v>
      </c>
      <c r="Q338" t="s">
        <v>252</v>
      </c>
    </row>
    <row r="339" spans="1:17" x14ac:dyDescent="0.35">
      <c r="A339" t="s">
        <v>269</v>
      </c>
      <c r="B339" t="s">
        <v>264</v>
      </c>
      <c r="C339" t="s">
        <v>256</v>
      </c>
      <c r="D339">
        <v>2.2802661727774698</v>
      </c>
      <c r="E339">
        <v>2080</v>
      </c>
      <c r="F339">
        <v>6533005.0124484096</v>
      </c>
      <c r="G339">
        <v>10252251.7880709</v>
      </c>
      <c r="H339">
        <v>24397598.593733501</v>
      </c>
      <c r="I339">
        <v>33615774.521174498</v>
      </c>
      <c r="J339">
        <v>0</v>
      </c>
      <c r="K339">
        <v>0</v>
      </c>
      <c r="L339">
        <v>2254318.4058339102</v>
      </c>
      <c r="M339">
        <v>3183367.12010181</v>
      </c>
      <c r="N339">
        <v>3.73451398663323</v>
      </c>
      <c r="O339">
        <v>3.2788674347901199</v>
      </c>
      <c r="P339" t="s">
        <v>257</v>
      </c>
      <c r="Q339" t="s">
        <v>252</v>
      </c>
    </row>
    <row r="340" spans="1:17" x14ac:dyDescent="0.35">
      <c r="A340" t="s">
        <v>269</v>
      </c>
      <c r="B340" t="s">
        <v>264</v>
      </c>
      <c r="C340" t="s">
        <v>256</v>
      </c>
      <c r="D340">
        <v>2.4085830961071801</v>
      </c>
      <c r="E340">
        <v>2085</v>
      </c>
      <c r="F340">
        <v>6699780.1359486599</v>
      </c>
      <c r="G340">
        <v>10414373.0210138</v>
      </c>
      <c r="H340">
        <v>26667422.995572299</v>
      </c>
      <c r="I340">
        <v>37143265.042669304</v>
      </c>
      <c r="J340">
        <v>0</v>
      </c>
      <c r="K340">
        <v>0</v>
      </c>
      <c r="L340">
        <v>2117170.25349794</v>
      </c>
      <c r="M340">
        <v>3298840.1007690202</v>
      </c>
      <c r="N340">
        <v>3.98034300446432</v>
      </c>
      <c r="O340">
        <v>3.5665387602040699</v>
      </c>
      <c r="P340" t="s">
        <v>257</v>
      </c>
      <c r="Q340" t="s">
        <v>252</v>
      </c>
    </row>
    <row r="341" spans="1:17" x14ac:dyDescent="0.35">
      <c r="A341" t="s">
        <v>269</v>
      </c>
      <c r="B341" t="s">
        <v>264</v>
      </c>
      <c r="C341" t="s">
        <v>256</v>
      </c>
      <c r="D341">
        <v>2.5200464505927802</v>
      </c>
      <c r="E341">
        <v>2090</v>
      </c>
      <c r="F341">
        <v>6857647.2877516001</v>
      </c>
      <c r="G341">
        <v>10640017.498633901</v>
      </c>
      <c r="H341">
        <v>28835451.494131699</v>
      </c>
      <c r="I341">
        <v>40533194.306073897</v>
      </c>
      <c r="J341">
        <v>0</v>
      </c>
      <c r="K341">
        <v>0</v>
      </c>
      <c r="L341">
        <v>2171268.5588729102</v>
      </c>
      <c r="M341">
        <v>3452223.8674003799</v>
      </c>
      <c r="N341">
        <v>4.2048606882471899</v>
      </c>
      <c r="O341">
        <v>3.8095044779087899</v>
      </c>
      <c r="P341" t="s">
        <v>257</v>
      </c>
      <c r="Q341" t="s">
        <v>252</v>
      </c>
    </row>
    <row r="342" spans="1:17" x14ac:dyDescent="0.35">
      <c r="A342" t="s">
        <v>269</v>
      </c>
      <c r="B342" t="s">
        <v>265</v>
      </c>
      <c r="C342" t="s">
        <v>256</v>
      </c>
      <c r="D342">
        <v>0.42862795654826502</v>
      </c>
      <c r="E342">
        <v>2010</v>
      </c>
      <c r="F342">
        <v>9570783.4840884898</v>
      </c>
      <c r="G342">
        <v>3762041.0999577101</v>
      </c>
      <c r="H342">
        <v>4457471.5001130998</v>
      </c>
      <c r="I342">
        <v>1794275.1819098601</v>
      </c>
      <c r="J342">
        <v>12480.127569984301</v>
      </c>
      <c r="K342">
        <v>6981.3524497975404</v>
      </c>
      <c r="L342">
        <v>3041144.5537024098</v>
      </c>
      <c r="M342">
        <v>1226795.3913306701</v>
      </c>
      <c r="N342">
        <v>0.46573736701114199</v>
      </c>
      <c r="O342">
        <v>0.47694194035520598</v>
      </c>
      <c r="P342" t="s">
        <v>257</v>
      </c>
      <c r="Q342" t="s">
        <v>252</v>
      </c>
    </row>
    <row r="343" spans="1:17" x14ac:dyDescent="0.35">
      <c r="A343" t="s">
        <v>269</v>
      </c>
      <c r="B343" t="s">
        <v>265</v>
      </c>
      <c r="C343" t="s">
        <v>256</v>
      </c>
      <c r="D343">
        <v>0.61285996481710903</v>
      </c>
      <c r="E343">
        <v>2015</v>
      </c>
      <c r="F343">
        <v>9805297.7866082098</v>
      </c>
      <c r="G343">
        <v>3857823.7207644498</v>
      </c>
      <c r="H343">
        <v>6540451.3141047005</v>
      </c>
      <c r="I343">
        <v>2637051.5982761099</v>
      </c>
      <c r="J343">
        <v>13566.731839111801</v>
      </c>
      <c r="K343">
        <v>7662.5264808451302</v>
      </c>
      <c r="L343">
        <v>3115920.6382431299</v>
      </c>
      <c r="M343">
        <v>1257839.61630268</v>
      </c>
      <c r="N343">
        <v>0.66703239987646901</v>
      </c>
      <c r="O343">
        <v>0.68355938195993304</v>
      </c>
      <c r="P343" t="s">
        <v>257</v>
      </c>
      <c r="Q343" t="s">
        <v>252</v>
      </c>
    </row>
    <row r="344" spans="1:17" x14ac:dyDescent="0.35">
      <c r="A344" t="s">
        <v>269</v>
      </c>
      <c r="B344" t="s">
        <v>265</v>
      </c>
      <c r="C344" t="s">
        <v>256</v>
      </c>
      <c r="D344">
        <v>0.76234411994100504</v>
      </c>
      <c r="E344">
        <v>2020</v>
      </c>
      <c r="F344">
        <v>10004771.584253</v>
      </c>
      <c r="G344">
        <v>3938322.38545623</v>
      </c>
      <c r="H344">
        <v>8312939.0417730398</v>
      </c>
      <c r="I344">
        <v>3355994.6204297999</v>
      </c>
      <c r="J344">
        <v>14562.674611422601</v>
      </c>
      <c r="K344">
        <v>8288.0558156346506</v>
      </c>
      <c r="L344">
        <v>3179298.50667948</v>
      </c>
      <c r="M344">
        <v>1284245.8765517799</v>
      </c>
      <c r="N344">
        <v>0.83089743446588504</v>
      </c>
      <c r="O344">
        <v>0.85213811668214401</v>
      </c>
      <c r="P344" t="s">
        <v>257</v>
      </c>
      <c r="Q344" t="s">
        <v>252</v>
      </c>
    </row>
    <row r="345" spans="1:17" x14ac:dyDescent="0.35">
      <c r="A345" t="s">
        <v>269</v>
      </c>
      <c r="B345" t="s">
        <v>265</v>
      </c>
      <c r="C345" t="s">
        <v>256</v>
      </c>
      <c r="D345">
        <v>0.91377128405771901</v>
      </c>
      <c r="E345">
        <v>2025</v>
      </c>
      <c r="F345">
        <v>10279977.655465201</v>
      </c>
      <c r="G345">
        <v>4048599.0838787998</v>
      </c>
      <c r="H345">
        <v>10250323.667171899</v>
      </c>
      <c r="I345">
        <v>4143150.9786636098</v>
      </c>
      <c r="J345">
        <v>15594.6556171802</v>
      </c>
      <c r="K345">
        <v>8926.6239127931294</v>
      </c>
      <c r="L345">
        <v>3266040.64749408</v>
      </c>
      <c r="M345">
        <v>1320041.4089994601</v>
      </c>
      <c r="N345">
        <v>0.99711536451856397</v>
      </c>
      <c r="O345">
        <v>1.02335422520874</v>
      </c>
      <c r="P345" t="s">
        <v>257</v>
      </c>
      <c r="Q345" t="s">
        <v>252</v>
      </c>
    </row>
    <row r="346" spans="1:17" x14ac:dyDescent="0.35">
      <c r="A346" t="s">
        <v>269</v>
      </c>
      <c r="B346" t="s">
        <v>265</v>
      </c>
      <c r="C346" t="s">
        <v>256</v>
      </c>
      <c r="D346">
        <v>0.96559376426806398</v>
      </c>
      <c r="E346">
        <v>2030</v>
      </c>
      <c r="F346">
        <v>10579828.7562852</v>
      </c>
      <c r="G346">
        <v>4168281.6076704399</v>
      </c>
      <c r="H346">
        <v>11159258.4603539</v>
      </c>
      <c r="I346">
        <v>4515417.9961499302</v>
      </c>
      <c r="J346">
        <v>16579.476179004199</v>
      </c>
      <c r="K346">
        <v>9527.3587756851794</v>
      </c>
      <c r="L346">
        <v>3359787.1341518499</v>
      </c>
      <c r="M346">
        <v>1358208.33556376</v>
      </c>
      <c r="N346">
        <v>1.05476739911547</v>
      </c>
      <c r="O346">
        <v>1.08328045490993</v>
      </c>
      <c r="P346" t="s">
        <v>257</v>
      </c>
      <c r="Q346" t="s">
        <v>252</v>
      </c>
    </row>
    <row r="347" spans="1:17" x14ac:dyDescent="0.35">
      <c r="A347" t="s">
        <v>269</v>
      </c>
      <c r="B347" t="s">
        <v>265</v>
      </c>
      <c r="C347" t="s">
        <v>256</v>
      </c>
      <c r="D347">
        <v>1.08500668135844</v>
      </c>
      <c r="E347">
        <v>2035</v>
      </c>
      <c r="F347">
        <v>10793954.735455301</v>
      </c>
      <c r="G347">
        <v>4253955.9407621399</v>
      </c>
      <c r="H347">
        <v>12640674.0509766</v>
      </c>
      <c r="I347">
        <v>5124719.4284464596</v>
      </c>
      <c r="J347">
        <v>13134.1918698555</v>
      </c>
      <c r="K347">
        <v>8037.1442240844199</v>
      </c>
      <c r="L347">
        <v>3371505.5857619802</v>
      </c>
      <c r="M347">
        <v>1371260.4406858699</v>
      </c>
      <c r="N347">
        <v>1.17108829532658</v>
      </c>
      <c r="O347">
        <v>1.2046949944498799</v>
      </c>
      <c r="P347" t="s">
        <v>257</v>
      </c>
      <c r="Q347" t="s">
        <v>252</v>
      </c>
    </row>
    <row r="348" spans="1:17" x14ac:dyDescent="0.35">
      <c r="A348" t="s">
        <v>269</v>
      </c>
      <c r="B348" t="s">
        <v>265</v>
      </c>
      <c r="C348" t="s">
        <v>256</v>
      </c>
      <c r="D348">
        <v>1.2292198413270401</v>
      </c>
      <c r="E348">
        <v>2040</v>
      </c>
      <c r="F348">
        <v>10812264.976206601</v>
      </c>
      <c r="G348">
        <v>4262529.5917226197</v>
      </c>
      <c r="H348">
        <v>14103599.301677899</v>
      </c>
      <c r="I348">
        <v>5731505.5068585696</v>
      </c>
      <c r="J348">
        <v>6634.1526871902097</v>
      </c>
      <c r="K348">
        <v>4923.8186894583296</v>
      </c>
      <c r="L348">
        <v>3407288.6706864201</v>
      </c>
      <c r="M348">
        <v>1364272.03314125</v>
      </c>
      <c r="N348">
        <v>1.30440747916502</v>
      </c>
      <c r="O348">
        <v>1.3446253881705701</v>
      </c>
      <c r="P348" t="s">
        <v>257</v>
      </c>
      <c r="Q348" t="s">
        <v>252</v>
      </c>
    </row>
    <row r="349" spans="1:17" x14ac:dyDescent="0.35">
      <c r="A349" t="s">
        <v>269</v>
      </c>
      <c r="B349" t="s">
        <v>265</v>
      </c>
      <c r="C349" t="s">
        <v>256</v>
      </c>
      <c r="D349">
        <v>1.35085724597845</v>
      </c>
      <c r="E349">
        <v>2045</v>
      </c>
      <c r="F349">
        <v>10896112.5810722</v>
      </c>
      <c r="G349">
        <v>4297044.9064760497</v>
      </c>
      <c r="H349">
        <v>15443368.2174726</v>
      </c>
      <c r="I349">
        <v>6288786.2906228397</v>
      </c>
      <c r="J349">
        <v>281.6844515084</v>
      </c>
      <c r="K349">
        <v>392.15638599484799</v>
      </c>
      <c r="L349">
        <v>3396294.0556811299</v>
      </c>
      <c r="M349">
        <v>1330057.3481944699</v>
      </c>
      <c r="N349">
        <v>1.4173282537755201</v>
      </c>
      <c r="O349">
        <v>1.4635142120914399</v>
      </c>
      <c r="P349" t="s">
        <v>257</v>
      </c>
      <c r="Q349" t="s">
        <v>252</v>
      </c>
    </row>
    <row r="350" spans="1:17" x14ac:dyDescent="0.35">
      <c r="A350" t="s">
        <v>269</v>
      </c>
      <c r="B350" t="s">
        <v>265</v>
      </c>
      <c r="C350" t="s">
        <v>256</v>
      </c>
      <c r="D350">
        <v>1.53164784556419</v>
      </c>
      <c r="E350">
        <v>2050</v>
      </c>
      <c r="F350">
        <v>11002358.6830058</v>
      </c>
      <c r="G350">
        <v>4340521.6238023201</v>
      </c>
      <c r="H350">
        <v>17995211.1405374</v>
      </c>
      <c r="I350">
        <v>7339655.5712145604</v>
      </c>
      <c r="J350">
        <v>273.40565808437299</v>
      </c>
      <c r="K350">
        <v>380.63078814172098</v>
      </c>
      <c r="L350">
        <v>3510725.3674662299</v>
      </c>
      <c r="M350">
        <v>1367241.39384318</v>
      </c>
      <c r="N350">
        <v>1.63557757559138</v>
      </c>
      <c r="O350">
        <v>1.6909616417911</v>
      </c>
      <c r="P350" t="s">
        <v>257</v>
      </c>
      <c r="Q350" t="s">
        <v>252</v>
      </c>
    </row>
    <row r="351" spans="1:17" x14ac:dyDescent="0.35">
      <c r="A351" t="s">
        <v>269</v>
      </c>
      <c r="B351" t="s">
        <v>265</v>
      </c>
      <c r="C351" t="s">
        <v>256</v>
      </c>
      <c r="D351">
        <v>1.64170092024739</v>
      </c>
      <c r="E351">
        <v>2055</v>
      </c>
      <c r="F351">
        <v>11124453.937186601</v>
      </c>
      <c r="G351">
        <v>4390396.1000956995</v>
      </c>
      <c r="H351">
        <v>21305058.1753169</v>
      </c>
      <c r="I351">
        <v>8686572.9559370801</v>
      </c>
      <c r="J351">
        <v>266.31480267566099</v>
      </c>
      <c r="K351">
        <v>370.75901774118398</v>
      </c>
      <c r="L351">
        <v>3506201.37465727</v>
      </c>
      <c r="M351">
        <v>1372136.2571155599</v>
      </c>
      <c r="N351">
        <v>1.9151554130759401</v>
      </c>
      <c r="O351">
        <v>1.9785396938895199</v>
      </c>
      <c r="P351" t="s">
        <v>257</v>
      </c>
      <c r="Q351" t="s">
        <v>252</v>
      </c>
    </row>
    <row r="352" spans="1:17" x14ac:dyDescent="0.35">
      <c r="A352" t="s">
        <v>269</v>
      </c>
      <c r="B352" t="s">
        <v>265</v>
      </c>
      <c r="C352" t="s">
        <v>256</v>
      </c>
      <c r="D352">
        <v>1.79717289473674</v>
      </c>
      <c r="E352">
        <v>2060</v>
      </c>
      <c r="F352">
        <v>11290518.765458999</v>
      </c>
      <c r="G352">
        <v>4457724.6650821101</v>
      </c>
      <c r="H352">
        <v>26090966.844420001</v>
      </c>
      <c r="I352">
        <v>10634603.5151169</v>
      </c>
      <c r="J352">
        <v>0</v>
      </c>
      <c r="K352">
        <v>0</v>
      </c>
      <c r="L352">
        <v>3689090.21449245</v>
      </c>
      <c r="M352">
        <v>1469319.3270179499</v>
      </c>
      <c r="N352">
        <v>2.3108740516192898</v>
      </c>
      <c r="O352">
        <v>2.3856573283718001</v>
      </c>
      <c r="P352" t="s">
        <v>257</v>
      </c>
      <c r="Q352" t="s">
        <v>252</v>
      </c>
    </row>
    <row r="353" spans="1:17" x14ac:dyDescent="0.35">
      <c r="A353" t="s">
        <v>269</v>
      </c>
      <c r="B353" t="s">
        <v>265</v>
      </c>
      <c r="C353" t="s">
        <v>256</v>
      </c>
      <c r="D353">
        <v>1.90209664848524</v>
      </c>
      <c r="E353">
        <v>2065</v>
      </c>
      <c r="F353">
        <v>11420220.778443901</v>
      </c>
      <c r="G353">
        <v>4510700.3823368</v>
      </c>
      <c r="H353">
        <v>29460136.524153501</v>
      </c>
      <c r="I353">
        <v>12012421.037025999</v>
      </c>
      <c r="J353">
        <v>0</v>
      </c>
      <c r="K353">
        <v>0</v>
      </c>
      <c r="L353">
        <v>3723906.4645404601</v>
      </c>
      <c r="M353">
        <v>1480708.4839618399</v>
      </c>
      <c r="N353">
        <v>2.5796468470872802</v>
      </c>
      <c r="O353">
        <v>2.66309442410867</v>
      </c>
      <c r="P353" t="s">
        <v>257</v>
      </c>
      <c r="Q353" t="s">
        <v>252</v>
      </c>
    </row>
    <row r="354" spans="1:17" x14ac:dyDescent="0.35">
      <c r="A354" t="s">
        <v>269</v>
      </c>
      <c r="B354" t="s">
        <v>265</v>
      </c>
      <c r="C354" t="s">
        <v>256</v>
      </c>
      <c r="D354">
        <v>2.0539225003577899</v>
      </c>
      <c r="E354">
        <v>2070</v>
      </c>
      <c r="F354">
        <v>11603976.1599502</v>
      </c>
      <c r="G354">
        <v>4584954.3095051497</v>
      </c>
      <c r="H354">
        <v>34174016.442491002</v>
      </c>
      <c r="I354">
        <v>13937038.6110183</v>
      </c>
      <c r="J354">
        <v>0</v>
      </c>
      <c r="K354">
        <v>0</v>
      </c>
      <c r="L354">
        <v>3774720.87099496</v>
      </c>
      <c r="M354">
        <v>1513418.5920507601</v>
      </c>
      <c r="N354">
        <v>2.9450264264105201</v>
      </c>
      <c r="O354">
        <v>3.0397333692344901</v>
      </c>
      <c r="P354" t="s">
        <v>257</v>
      </c>
      <c r="Q354" t="s">
        <v>252</v>
      </c>
    </row>
    <row r="355" spans="1:17" x14ac:dyDescent="0.35">
      <c r="A355" t="s">
        <v>269</v>
      </c>
      <c r="B355" t="s">
        <v>265</v>
      </c>
      <c r="C355" t="s">
        <v>256</v>
      </c>
      <c r="D355">
        <v>2.15113208653396</v>
      </c>
      <c r="E355">
        <v>2075</v>
      </c>
      <c r="F355">
        <v>11828893.8380122</v>
      </c>
      <c r="G355">
        <v>4675427.9969091499</v>
      </c>
      <c r="H355">
        <v>37286022.345317699</v>
      </c>
      <c r="I355">
        <v>15212070.152719</v>
      </c>
      <c r="J355">
        <v>0</v>
      </c>
      <c r="K355">
        <v>0</v>
      </c>
      <c r="L355">
        <v>3738786.9835637701</v>
      </c>
      <c r="M355">
        <v>1493912.30266576</v>
      </c>
      <c r="N355">
        <v>3.1521140400718601</v>
      </c>
      <c r="O355">
        <v>3.2536208797944202</v>
      </c>
      <c r="P355" t="s">
        <v>257</v>
      </c>
      <c r="Q355" t="s">
        <v>252</v>
      </c>
    </row>
    <row r="356" spans="1:17" x14ac:dyDescent="0.35">
      <c r="A356" t="s">
        <v>269</v>
      </c>
      <c r="B356" t="s">
        <v>265</v>
      </c>
      <c r="C356" t="s">
        <v>256</v>
      </c>
      <c r="D356">
        <v>2.2802661727774698</v>
      </c>
      <c r="E356">
        <v>2080</v>
      </c>
      <c r="F356">
        <v>12029075.018780701</v>
      </c>
      <c r="G356">
        <v>4756181.78173861</v>
      </c>
      <c r="H356">
        <v>41200618.260549001</v>
      </c>
      <c r="I356">
        <v>16812754.854359102</v>
      </c>
      <c r="J356">
        <v>0</v>
      </c>
      <c r="K356">
        <v>0</v>
      </c>
      <c r="L356">
        <v>3884585.1382760098</v>
      </c>
      <c r="M356">
        <v>1553100.3876597099</v>
      </c>
      <c r="N356">
        <v>3.42508615136438</v>
      </c>
      <c r="O356">
        <v>3.5349268858712999</v>
      </c>
      <c r="P356" t="s">
        <v>257</v>
      </c>
      <c r="Q356" t="s">
        <v>252</v>
      </c>
    </row>
    <row r="357" spans="1:17" x14ac:dyDescent="0.35">
      <c r="A357" t="s">
        <v>269</v>
      </c>
      <c r="B357" t="s">
        <v>265</v>
      </c>
      <c r="C357" t="s">
        <v>256</v>
      </c>
      <c r="D357">
        <v>2.4085830961071801</v>
      </c>
      <c r="E357">
        <v>2085</v>
      </c>
      <c r="F357">
        <v>12263551.017023301</v>
      </c>
      <c r="G357">
        <v>4850602.1399391703</v>
      </c>
      <c r="H357">
        <v>45314692.6101887</v>
      </c>
      <c r="I357">
        <v>18495995.428052898</v>
      </c>
      <c r="J357">
        <v>0</v>
      </c>
      <c r="K357">
        <v>0</v>
      </c>
      <c r="L357">
        <v>3897604.43500607</v>
      </c>
      <c r="M357">
        <v>1518405.91926088</v>
      </c>
      <c r="N357">
        <v>3.6950710725862699</v>
      </c>
      <c r="O357">
        <v>3.8131338944003401</v>
      </c>
      <c r="P357" t="s">
        <v>257</v>
      </c>
      <c r="Q357" t="s">
        <v>252</v>
      </c>
    </row>
    <row r="358" spans="1:17" x14ac:dyDescent="0.35">
      <c r="A358" t="s">
        <v>269</v>
      </c>
      <c r="B358" t="s">
        <v>265</v>
      </c>
      <c r="C358" t="s">
        <v>256</v>
      </c>
      <c r="D358">
        <v>2.5200464505927802</v>
      </c>
      <c r="E358">
        <v>2090</v>
      </c>
      <c r="F358">
        <v>12538112.790658901</v>
      </c>
      <c r="G358">
        <v>4959551.9957266599</v>
      </c>
      <c r="H358">
        <v>49264593.588482402</v>
      </c>
      <c r="I358">
        <v>20104052.211723201</v>
      </c>
      <c r="J358">
        <v>0</v>
      </c>
      <c r="K358">
        <v>0</v>
      </c>
      <c r="L358">
        <v>4049251.5464217002</v>
      </c>
      <c r="M358">
        <v>1574240.8798515799</v>
      </c>
      <c r="N358">
        <v>3.92918730362558</v>
      </c>
      <c r="O358">
        <v>4.0536024683369796</v>
      </c>
      <c r="P358" t="s">
        <v>257</v>
      </c>
      <c r="Q358" t="s">
        <v>252</v>
      </c>
    </row>
    <row r="359" spans="1:17" x14ac:dyDescent="0.35">
      <c r="A359" t="s">
        <v>269</v>
      </c>
      <c r="B359" t="s">
        <v>266</v>
      </c>
      <c r="C359" t="s">
        <v>256</v>
      </c>
      <c r="D359">
        <v>0.42862795654826502</v>
      </c>
      <c r="E359">
        <v>2010</v>
      </c>
      <c r="F359">
        <v>8760839.3336111605</v>
      </c>
      <c r="G359">
        <v>4571985.2504350403</v>
      </c>
      <c r="H359">
        <v>3995208.2058995999</v>
      </c>
      <c r="I359">
        <v>2256538.47612336</v>
      </c>
      <c r="J359">
        <v>16112.397333569101</v>
      </c>
      <c r="K359">
        <v>3349.0826862127101</v>
      </c>
      <c r="L359">
        <v>2685750.5982170398</v>
      </c>
      <c r="M359">
        <v>1582189.3468160401</v>
      </c>
      <c r="N359">
        <v>0.45603030186524401</v>
      </c>
      <c r="O359">
        <v>0.49355768938857397</v>
      </c>
      <c r="P359" t="s">
        <v>257</v>
      </c>
      <c r="Q359" t="s">
        <v>252</v>
      </c>
    </row>
    <row r="360" spans="1:17" x14ac:dyDescent="0.35">
      <c r="A360" t="s">
        <v>269</v>
      </c>
      <c r="B360" t="s">
        <v>266</v>
      </c>
      <c r="C360" t="s">
        <v>256</v>
      </c>
      <c r="D360">
        <v>0.61285996481710903</v>
      </c>
      <c r="E360">
        <v>2015</v>
      </c>
      <c r="F360">
        <v>8925313.1841884702</v>
      </c>
      <c r="G360">
        <v>4737808.3231841903</v>
      </c>
      <c r="H360">
        <v>5834126.2850771695</v>
      </c>
      <c r="I360">
        <v>3343376.6273036501</v>
      </c>
      <c r="J360">
        <v>17592.527022519102</v>
      </c>
      <c r="K360">
        <v>3636.7312974377601</v>
      </c>
      <c r="L360">
        <v>2742184.6583752399</v>
      </c>
      <c r="M360">
        <v>1631575.59617056</v>
      </c>
      <c r="N360">
        <v>0.65366067998740296</v>
      </c>
      <c r="O360">
        <v>0.70568001051098395</v>
      </c>
      <c r="P360" t="s">
        <v>257</v>
      </c>
      <c r="Q360" t="s">
        <v>252</v>
      </c>
    </row>
    <row r="361" spans="1:17" x14ac:dyDescent="0.35">
      <c r="A361" t="s">
        <v>269</v>
      </c>
      <c r="B361" t="s">
        <v>266</v>
      </c>
      <c r="C361" t="s">
        <v>256</v>
      </c>
      <c r="D361">
        <v>0.76234411994100504</v>
      </c>
      <c r="E361">
        <v>2020</v>
      </c>
      <c r="F361">
        <v>9056887.5771707892</v>
      </c>
      <c r="G361">
        <v>4886206.3925384805</v>
      </c>
      <c r="H361">
        <v>7380736.9461778598</v>
      </c>
      <c r="I361">
        <v>4288196.7160249799</v>
      </c>
      <c r="J361">
        <v>18946.871075721399</v>
      </c>
      <c r="K361">
        <v>3903.8593513358401</v>
      </c>
      <c r="L361">
        <v>2788619.432854</v>
      </c>
      <c r="M361">
        <v>1674924.9503772601</v>
      </c>
      <c r="N361">
        <v>0.81493083394146204</v>
      </c>
      <c r="O361">
        <v>0.87761268590154295</v>
      </c>
      <c r="P361" t="s">
        <v>257</v>
      </c>
      <c r="Q361" t="s">
        <v>252</v>
      </c>
    </row>
    <row r="362" spans="1:17" x14ac:dyDescent="0.35">
      <c r="A362" t="s">
        <v>269</v>
      </c>
      <c r="B362" t="s">
        <v>266</v>
      </c>
      <c r="C362" t="s">
        <v>256</v>
      </c>
      <c r="D362">
        <v>0.91377128405771901</v>
      </c>
      <c r="E362">
        <v>2025</v>
      </c>
      <c r="F362">
        <v>9258655.9685322791</v>
      </c>
      <c r="G362">
        <v>5069920.7708117301</v>
      </c>
      <c r="H362">
        <v>9062113.9943215102</v>
      </c>
      <c r="I362">
        <v>5331360.6515139798</v>
      </c>
      <c r="J362">
        <v>20339.4645983882</v>
      </c>
      <c r="K362">
        <v>4181.8149315851197</v>
      </c>
      <c r="L362">
        <v>2856250.0617837999</v>
      </c>
      <c r="M362">
        <v>1729831.9947097499</v>
      </c>
      <c r="N362">
        <v>0.97877208367188995</v>
      </c>
      <c r="O362">
        <v>1.0515668572588699</v>
      </c>
      <c r="P362" t="s">
        <v>257</v>
      </c>
      <c r="Q362" t="s">
        <v>252</v>
      </c>
    </row>
    <row r="363" spans="1:17" x14ac:dyDescent="0.35">
      <c r="A363" t="s">
        <v>269</v>
      </c>
      <c r="B363" t="s">
        <v>266</v>
      </c>
      <c r="C363" t="s">
        <v>256</v>
      </c>
      <c r="D363">
        <v>0.96559376426806398</v>
      </c>
      <c r="E363">
        <v>2030</v>
      </c>
      <c r="F363">
        <v>9475228.5269865692</v>
      </c>
      <c r="G363">
        <v>5272881.8369690403</v>
      </c>
      <c r="H363">
        <v>9818346.8106168602</v>
      </c>
      <c r="I363">
        <v>5856329.64588698</v>
      </c>
      <c r="J363">
        <v>21652.288920826901</v>
      </c>
      <c r="K363">
        <v>4454.5460338625298</v>
      </c>
      <c r="L363">
        <v>2928265.8122522002</v>
      </c>
      <c r="M363">
        <v>1789729.6574634199</v>
      </c>
      <c r="N363">
        <v>1.03621213806644</v>
      </c>
      <c r="O363">
        <v>1.11065065119178</v>
      </c>
      <c r="P363" t="s">
        <v>257</v>
      </c>
      <c r="Q363" t="s">
        <v>252</v>
      </c>
    </row>
    <row r="364" spans="1:17" x14ac:dyDescent="0.35">
      <c r="A364" t="s">
        <v>269</v>
      </c>
      <c r="B364" t="s">
        <v>266</v>
      </c>
      <c r="C364" t="s">
        <v>256</v>
      </c>
      <c r="D364">
        <v>1.08500668135844</v>
      </c>
      <c r="E364">
        <v>2035</v>
      </c>
      <c r="F364">
        <v>9606801.6809909102</v>
      </c>
      <c r="G364">
        <v>5441108.9952264996</v>
      </c>
      <c r="H364">
        <v>10995565.259012001</v>
      </c>
      <c r="I364">
        <v>6769828.2204110501</v>
      </c>
      <c r="J364">
        <v>17259.224672899702</v>
      </c>
      <c r="K364">
        <v>3912.1114210402002</v>
      </c>
      <c r="L364">
        <v>2856825.38209813</v>
      </c>
      <c r="M364">
        <v>1885940.6443497201</v>
      </c>
      <c r="N364">
        <v>1.1445604504118201</v>
      </c>
      <c r="O364">
        <v>1.24420007508584</v>
      </c>
      <c r="P364" t="s">
        <v>257</v>
      </c>
      <c r="Q364" t="s">
        <v>252</v>
      </c>
    </row>
    <row r="365" spans="1:17" x14ac:dyDescent="0.35">
      <c r="A365" t="s">
        <v>269</v>
      </c>
      <c r="B365" t="s">
        <v>266</v>
      </c>
      <c r="C365" t="s">
        <v>256</v>
      </c>
      <c r="D365">
        <v>1.2292198413270401</v>
      </c>
      <c r="E365">
        <v>2040</v>
      </c>
      <c r="F365">
        <v>9563785.6979257502</v>
      </c>
      <c r="G365">
        <v>5511008.8700034898</v>
      </c>
      <c r="H365">
        <v>12098356.806817301</v>
      </c>
      <c r="I365">
        <v>7736748.0017192299</v>
      </c>
      <c r="J365">
        <v>10129.914603110799</v>
      </c>
      <c r="K365">
        <v>1428.0567735377299</v>
      </c>
      <c r="L365">
        <v>2859479.0177408601</v>
      </c>
      <c r="M365">
        <v>1912081.6860867999</v>
      </c>
      <c r="N365">
        <v>1.2650175556988099</v>
      </c>
      <c r="O365">
        <v>1.40387144789958</v>
      </c>
      <c r="P365" t="s">
        <v>257</v>
      </c>
      <c r="Q365" t="s">
        <v>252</v>
      </c>
    </row>
    <row r="366" spans="1:17" x14ac:dyDescent="0.35">
      <c r="A366" t="s">
        <v>269</v>
      </c>
      <c r="B366" t="s">
        <v>266</v>
      </c>
      <c r="C366" t="s">
        <v>256</v>
      </c>
      <c r="D366">
        <v>1.35085724597845</v>
      </c>
      <c r="E366">
        <v>2045</v>
      </c>
      <c r="F366">
        <v>9581768.5400976408</v>
      </c>
      <c r="G366">
        <v>5611388.9474506602</v>
      </c>
      <c r="H366">
        <v>13101918.2479367</v>
      </c>
      <c r="I366">
        <v>8630236.2601587698</v>
      </c>
      <c r="J366">
        <v>532.03806785283905</v>
      </c>
      <c r="K366">
        <v>141.802769650409</v>
      </c>
      <c r="L366">
        <v>2846710.57312667</v>
      </c>
      <c r="M366">
        <v>1879640.8307489399</v>
      </c>
      <c r="N366">
        <v>1.3673799563314399</v>
      </c>
      <c r="O366">
        <v>1.5379857537908901</v>
      </c>
      <c r="P366" t="s">
        <v>257</v>
      </c>
      <c r="Q366" t="s">
        <v>252</v>
      </c>
    </row>
    <row r="367" spans="1:17" x14ac:dyDescent="0.35">
      <c r="A367" t="s">
        <v>269</v>
      </c>
      <c r="B367" t="s">
        <v>266</v>
      </c>
      <c r="C367" t="s">
        <v>256</v>
      </c>
      <c r="D367">
        <v>1.53164784556419</v>
      </c>
      <c r="E367">
        <v>2050</v>
      </c>
      <c r="F367">
        <v>9623350.5614179801</v>
      </c>
      <c r="G367">
        <v>5719529.7453900902</v>
      </c>
      <c r="H367">
        <v>15057241.2042858</v>
      </c>
      <c r="I367">
        <v>10277625.5074661</v>
      </c>
      <c r="J367">
        <v>516.40130397082203</v>
      </c>
      <c r="K367">
        <v>137.63514225527101</v>
      </c>
      <c r="L367">
        <v>2902212.7456955202</v>
      </c>
      <c r="M367">
        <v>1975754.01561388</v>
      </c>
      <c r="N367">
        <v>1.5646568321695999</v>
      </c>
      <c r="O367">
        <v>1.7969354064029199</v>
      </c>
      <c r="P367" t="s">
        <v>257</v>
      </c>
      <c r="Q367" t="s">
        <v>252</v>
      </c>
    </row>
    <row r="368" spans="1:17" x14ac:dyDescent="0.35">
      <c r="A368" t="s">
        <v>269</v>
      </c>
      <c r="B368" t="s">
        <v>266</v>
      </c>
      <c r="C368" t="s">
        <v>256</v>
      </c>
      <c r="D368">
        <v>1.64170092024739</v>
      </c>
      <c r="E368">
        <v>2055</v>
      </c>
      <c r="F368">
        <v>9681999.6409850493</v>
      </c>
      <c r="G368">
        <v>5832850.3962972397</v>
      </c>
      <c r="H368">
        <v>17598930.0924391</v>
      </c>
      <c r="I368">
        <v>12392701.0388148</v>
      </c>
      <c r="J368">
        <v>503.00828568077299</v>
      </c>
      <c r="K368">
        <v>134.06553473607201</v>
      </c>
      <c r="L368">
        <v>2858255.97720552</v>
      </c>
      <c r="M368">
        <v>2020081.6545673001</v>
      </c>
      <c r="N368">
        <v>1.8176958009728501</v>
      </c>
      <c r="O368">
        <v>2.12463893239604</v>
      </c>
      <c r="P368" t="s">
        <v>257</v>
      </c>
      <c r="Q368" t="s">
        <v>252</v>
      </c>
    </row>
    <row r="369" spans="1:17" x14ac:dyDescent="0.35">
      <c r="A369" t="s">
        <v>269</v>
      </c>
      <c r="B369" t="s">
        <v>266</v>
      </c>
      <c r="C369" t="s">
        <v>256</v>
      </c>
      <c r="D369">
        <v>1.79717289473674</v>
      </c>
      <c r="E369">
        <v>2060</v>
      </c>
      <c r="F369">
        <v>9780803.2934415303</v>
      </c>
      <c r="G369">
        <v>5967440.13709962</v>
      </c>
      <c r="H369">
        <v>21279627.467995301</v>
      </c>
      <c r="I369">
        <v>15445942.8915416</v>
      </c>
      <c r="J369">
        <v>0</v>
      </c>
      <c r="K369">
        <v>0</v>
      </c>
      <c r="L369">
        <v>2949841.6953855902</v>
      </c>
      <c r="M369">
        <v>2208567.8461248199</v>
      </c>
      <c r="N369">
        <v>2.17565232931985</v>
      </c>
      <c r="O369">
        <v>2.5883699771890498</v>
      </c>
      <c r="P369" t="s">
        <v>257</v>
      </c>
      <c r="Q369" t="s">
        <v>252</v>
      </c>
    </row>
    <row r="370" spans="1:17" x14ac:dyDescent="0.35">
      <c r="A370" t="s">
        <v>269</v>
      </c>
      <c r="B370" t="s">
        <v>266</v>
      </c>
      <c r="C370" t="s">
        <v>256</v>
      </c>
      <c r="D370">
        <v>1.90209664848524</v>
      </c>
      <c r="E370">
        <v>2065</v>
      </c>
      <c r="F370">
        <v>9849560.1725303009</v>
      </c>
      <c r="G370">
        <v>6081360.98825044</v>
      </c>
      <c r="H370">
        <v>23831003.217915598</v>
      </c>
      <c r="I370">
        <v>17641554.343263902</v>
      </c>
      <c r="J370">
        <v>0</v>
      </c>
      <c r="K370">
        <v>0</v>
      </c>
      <c r="L370">
        <v>2961287.2115946799</v>
      </c>
      <c r="M370">
        <v>2243327.73690762</v>
      </c>
      <c r="N370">
        <v>2.4194992264099802</v>
      </c>
      <c r="O370">
        <v>2.90092207605311</v>
      </c>
      <c r="P370" t="s">
        <v>257</v>
      </c>
      <c r="Q370" t="s">
        <v>252</v>
      </c>
    </row>
    <row r="371" spans="1:17" x14ac:dyDescent="0.35">
      <c r="A371" t="s">
        <v>269</v>
      </c>
      <c r="B371" t="s">
        <v>266</v>
      </c>
      <c r="C371" t="s">
        <v>256</v>
      </c>
      <c r="D371">
        <v>2.0539225003577899</v>
      </c>
      <c r="E371">
        <v>2070</v>
      </c>
      <c r="F371">
        <v>9966374.2324656695</v>
      </c>
      <c r="G371">
        <v>6222556.2369896704</v>
      </c>
      <c r="H371">
        <v>27589271.936631501</v>
      </c>
      <c r="I371">
        <v>20521783.116877802</v>
      </c>
      <c r="J371">
        <v>0</v>
      </c>
      <c r="K371">
        <v>0</v>
      </c>
      <c r="L371">
        <v>3006980.9356514001</v>
      </c>
      <c r="M371">
        <v>2281158.5273943199</v>
      </c>
      <c r="N371">
        <v>2.76823559833413</v>
      </c>
      <c r="O371">
        <v>3.2979666772454599</v>
      </c>
      <c r="P371" t="s">
        <v>257</v>
      </c>
      <c r="Q371" t="s">
        <v>252</v>
      </c>
    </row>
    <row r="372" spans="1:17" x14ac:dyDescent="0.35">
      <c r="A372" t="s">
        <v>269</v>
      </c>
      <c r="B372" t="s">
        <v>266</v>
      </c>
      <c r="C372" t="s">
        <v>256</v>
      </c>
      <c r="D372">
        <v>2.15113208653396</v>
      </c>
      <c r="E372">
        <v>2075</v>
      </c>
      <c r="F372">
        <v>10119505.9996104</v>
      </c>
      <c r="G372">
        <v>6384815.8353108903</v>
      </c>
      <c r="H372">
        <v>30242166.166415501</v>
      </c>
      <c r="I372">
        <v>22255926.3316212</v>
      </c>
      <c r="J372">
        <v>0</v>
      </c>
      <c r="K372">
        <v>0</v>
      </c>
      <c r="L372">
        <v>3020322.62005478</v>
      </c>
      <c r="M372">
        <v>2212376.6661747401</v>
      </c>
      <c r="N372">
        <v>2.9885022221025199</v>
      </c>
      <c r="O372">
        <v>3.4857585411525802</v>
      </c>
      <c r="P372" t="s">
        <v>257</v>
      </c>
      <c r="Q372" t="s">
        <v>252</v>
      </c>
    </row>
    <row r="373" spans="1:17" x14ac:dyDescent="0.35">
      <c r="A373" t="s">
        <v>269</v>
      </c>
      <c r="B373" t="s">
        <v>266</v>
      </c>
      <c r="C373" t="s">
        <v>256</v>
      </c>
      <c r="D373">
        <v>2.2802661727774698</v>
      </c>
      <c r="E373">
        <v>2080</v>
      </c>
      <c r="F373">
        <v>10252251.7880709</v>
      </c>
      <c r="G373">
        <v>6533005.0124484096</v>
      </c>
      <c r="H373">
        <v>33615774.521174498</v>
      </c>
      <c r="I373">
        <v>24397598.593733501</v>
      </c>
      <c r="J373">
        <v>0</v>
      </c>
      <c r="K373">
        <v>0</v>
      </c>
      <c r="L373">
        <v>3183367.12010181</v>
      </c>
      <c r="M373">
        <v>2254318.4058339102</v>
      </c>
      <c r="N373">
        <v>3.2788674347901199</v>
      </c>
      <c r="O373">
        <v>3.73451398663323</v>
      </c>
      <c r="P373" t="s">
        <v>257</v>
      </c>
      <c r="Q373" t="s">
        <v>252</v>
      </c>
    </row>
    <row r="374" spans="1:17" x14ac:dyDescent="0.35">
      <c r="A374" t="s">
        <v>269</v>
      </c>
      <c r="B374" t="s">
        <v>266</v>
      </c>
      <c r="C374" t="s">
        <v>256</v>
      </c>
      <c r="D374">
        <v>2.4085830961071801</v>
      </c>
      <c r="E374">
        <v>2085</v>
      </c>
      <c r="F374">
        <v>10414373.0210138</v>
      </c>
      <c r="G374">
        <v>6699780.1359486599</v>
      </c>
      <c r="H374">
        <v>37143265.042669304</v>
      </c>
      <c r="I374">
        <v>26667422.995572299</v>
      </c>
      <c r="J374">
        <v>0</v>
      </c>
      <c r="K374">
        <v>0</v>
      </c>
      <c r="L374">
        <v>3298840.1007690202</v>
      </c>
      <c r="M374">
        <v>2117170.25349794</v>
      </c>
      <c r="N374">
        <v>3.5665387602040699</v>
      </c>
      <c r="O374">
        <v>3.98034300446432</v>
      </c>
      <c r="P374" t="s">
        <v>257</v>
      </c>
      <c r="Q374" t="s">
        <v>252</v>
      </c>
    </row>
    <row r="375" spans="1:17" x14ac:dyDescent="0.35">
      <c r="A375" t="s">
        <v>269</v>
      </c>
      <c r="B375" t="s">
        <v>266</v>
      </c>
      <c r="C375" t="s">
        <v>256</v>
      </c>
      <c r="D375">
        <v>2.5200464505927802</v>
      </c>
      <c r="E375">
        <v>2090</v>
      </c>
      <c r="F375">
        <v>10640017.498633901</v>
      </c>
      <c r="G375">
        <v>6857647.2877516001</v>
      </c>
      <c r="H375">
        <v>40533194.306073897</v>
      </c>
      <c r="I375">
        <v>28835451.494131699</v>
      </c>
      <c r="J375">
        <v>0</v>
      </c>
      <c r="K375">
        <v>0</v>
      </c>
      <c r="L375">
        <v>3452223.8674003799</v>
      </c>
      <c r="M375">
        <v>2171268.5588729102</v>
      </c>
      <c r="N375">
        <v>3.8095044779087899</v>
      </c>
      <c r="O375">
        <v>4.2048606882471899</v>
      </c>
      <c r="P375" t="s">
        <v>257</v>
      </c>
      <c r="Q375" t="s">
        <v>252</v>
      </c>
    </row>
    <row r="376" spans="1:17" x14ac:dyDescent="0.35">
      <c r="A376" t="s">
        <v>269</v>
      </c>
      <c r="B376" t="s">
        <v>267</v>
      </c>
      <c r="C376" t="s">
        <v>256</v>
      </c>
      <c r="D376">
        <v>0.42862795654826502</v>
      </c>
      <c r="E376">
        <v>2010</v>
      </c>
      <c r="F376">
        <v>11736943.191704899</v>
      </c>
      <c r="G376">
        <v>1595881.3923412999</v>
      </c>
      <c r="H376">
        <v>5490963.0828026701</v>
      </c>
      <c r="I376">
        <v>760783.59922029101</v>
      </c>
      <c r="J376">
        <v>17093.862381472802</v>
      </c>
      <c r="K376">
        <v>2367.6176383090201</v>
      </c>
      <c r="L376">
        <v>3766187.5590891698</v>
      </c>
      <c r="M376">
        <v>501752.38594391401</v>
      </c>
      <c r="N376">
        <v>0.46783587456429199</v>
      </c>
      <c r="O376">
        <v>0.476716880634942</v>
      </c>
      <c r="P376" t="s">
        <v>257</v>
      </c>
      <c r="Q376" t="s">
        <v>252</v>
      </c>
    </row>
    <row r="377" spans="1:17" x14ac:dyDescent="0.35">
      <c r="A377" t="s">
        <v>269</v>
      </c>
      <c r="B377" t="s">
        <v>267</v>
      </c>
      <c r="C377" t="s">
        <v>256</v>
      </c>
      <c r="D377">
        <v>0.61285996481710903</v>
      </c>
      <c r="E377">
        <v>2015</v>
      </c>
      <c r="F377">
        <v>12021242.6360808</v>
      </c>
      <c r="G377">
        <v>1641878.8712919001</v>
      </c>
      <c r="H377">
        <v>8056792.0193944499</v>
      </c>
      <c r="I377">
        <v>1120710.89298636</v>
      </c>
      <c r="J377">
        <v>18701.665625497699</v>
      </c>
      <c r="K377">
        <v>2527.5926944592302</v>
      </c>
      <c r="L377">
        <v>3858615.20089362</v>
      </c>
      <c r="M377">
        <v>515145.053652186</v>
      </c>
      <c r="N377">
        <v>0.67021291086935297</v>
      </c>
      <c r="O377">
        <v>0.68257830256658103</v>
      </c>
      <c r="P377" t="s">
        <v>257</v>
      </c>
      <c r="Q377" t="s">
        <v>252</v>
      </c>
    </row>
    <row r="378" spans="1:17" x14ac:dyDescent="0.35">
      <c r="A378" t="s">
        <v>269</v>
      </c>
      <c r="B378" t="s">
        <v>267</v>
      </c>
      <c r="C378" t="s">
        <v>256</v>
      </c>
      <c r="D378">
        <v>0.76234411994100504</v>
      </c>
      <c r="E378">
        <v>2020</v>
      </c>
      <c r="F378">
        <v>12261746.6033189</v>
      </c>
      <c r="G378">
        <v>1681347.3663904199</v>
      </c>
      <c r="H378">
        <v>10239672.227750599</v>
      </c>
      <c r="I378">
        <v>1429261.4344522899</v>
      </c>
      <c r="J378">
        <v>20182.031865048601</v>
      </c>
      <c r="K378">
        <v>2668.6985620087198</v>
      </c>
      <c r="L378">
        <v>3937008.6272787098</v>
      </c>
      <c r="M378">
        <v>526535.75595254696</v>
      </c>
      <c r="N378">
        <v>0.83509083648645999</v>
      </c>
      <c r="O378">
        <v>0.85006909519279505</v>
      </c>
      <c r="P378" t="s">
        <v>257</v>
      </c>
      <c r="Q378" t="s">
        <v>252</v>
      </c>
    </row>
    <row r="379" spans="1:17" x14ac:dyDescent="0.35">
      <c r="A379" t="s">
        <v>269</v>
      </c>
      <c r="B379" t="s">
        <v>267</v>
      </c>
      <c r="C379" t="s">
        <v>256</v>
      </c>
      <c r="D379">
        <v>0.91377128405771901</v>
      </c>
      <c r="E379">
        <v>2025</v>
      </c>
      <c r="F379">
        <v>12595069.5243902</v>
      </c>
      <c r="G379">
        <v>1733507.2149537799</v>
      </c>
      <c r="H379">
        <v>12625394.7095403</v>
      </c>
      <c r="I379">
        <v>1768079.9362951801</v>
      </c>
      <c r="J379">
        <v>21703.284453680499</v>
      </c>
      <c r="K379">
        <v>2817.9950762927501</v>
      </c>
      <c r="L379">
        <v>4044278.1559831901</v>
      </c>
      <c r="M379">
        <v>541803.90051035106</v>
      </c>
      <c r="N379">
        <v>1.0024077028786</v>
      </c>
      <c r="O379">
        <v>1.0199438000852601</v>
      </c>
      <c r="P379" t="s">
        <v>257</v>
      </c>
      <c r="Q379" t="s">
        <v>252</v>
      </c>
    </row>
    <row r="380" spans="1:17" x14ac:dyDescent="0.35">
      <c r="A380" t="s">
        <v>269</v>
      </c>
      <c r="B380" t="s">
        <v>267</v>
      </c>
      <c r="C380" t="s">
        <v>256</v>
      </c>
      <c r="D380">
        <v>0.96559376426806398</v>
      </c>
      <c r="E380">
        <v>2030</v>
      </c>
      <c r="F380">
        <v>12957443.581561999</v>
      </c>
      <c r="G380">
        <v>1790666.7823935801</v>
      </c>
      <c r="H380">
        <v>13743051.746325999</v>
      </c>
      <c r="I380">
        <v>1931624.71017788</v>
      </c>
      <c r="J380">
        <v>23147.4767627365</v>
      </c>
      <c r="K380">
        <v>2959.3581919528801</v>
      </c>
      <c r="L380">
        <v>4159713.15965715</v>
      </c>
      <c r="M380">
        <v>558282.31005845801</v>
      </c>
      <c r="N380">
        <v>1.06062987346376</v>
      </c>
      <c r="O380">
        <v>1.07871812286364</v>
      </c>
      <c r="P380" t="s">
        <v>257</v>
      </c>
      <c r="Q380" t="s">
        <v>252</v>
      </c>
    </row>
    <row r="381" spans="1:17" x14ac:dyDescent="0.35">
      <c r="A381" t="s">
        <v>269</v>
      </c>
      <c r="B381" t="s">
        <v>267</v>
      </c>
      <c r="C381" t="s">
        <v>256</v>
      </c>
      <c r="D381">
        <v>1.08500668135844</v>
      </c>
      <c r="E381">
        <v>2035</v>
      </c>
      <c r="F381">
        <v>13213710.333632801</v>
      </c>
      <c r="G381">
        <v>1834200.34258464</v>
      </c>
      <c r="H381">
        <v>15559809.1948782</v>
      </c>
      <c r="I381">
        <v>2205584.2845449098</v>
      </c>
      <c r="J381">
        <v>18836.6729390564</v>
      </c>
      <c r="K381">
        <v>2334.6631548835298</v>
      </c>
      <c r="L381">
        <v>4166463.1162348301</v>
      </c>
      <c r="M381">
        <v>576302.91021302098</v>
      </c>
      <c r="N381">
        <v>1.1775503474806699</v>
      </c>
      <c r="O381">
        <v>1.2024773048711499</v>
      </c>
      <c r="P381" t="s">
        <v>257</v>
      </c>
      <c r="Q381" t="s">
        <v>252</v>
      </c>
    </row>
    <row r="382" spans="1:17" x14ac:dyDescent="0.35">
      <c r="A382" t="s">
        <v>269</v>
      </c>
      <c r="B382" t="s">
        <v>267</v>
      </c>
      <c r="C382" t="s">
        <v>256</v>
      </c>
      <c r="D382">
        <v>1.2292198413270401</v>
      </c>
      <c r="E382">
        <v>2040</v>
      </c>
      <c r="F382">
        <v>13230253.921941301</v>
      </c>
      <c r="G382">
        <v>1844540.64598794</v>
      </c>
      <c r="H382">
        <v>17350319.927613899</v>
      </c>
      <c r="I382">
        <v>2484784.8809226099</v>
      </c>
      <c r="J382">
        <v>10470.8763003781</v>
      </c>
      <c r="K382">
        <v>1087.0950762704099</v>
      </c>
      <c r="L382">
        <v>4193321.10765323</v>
      </c>
      <c r="M382">
        <v>578239.59617443697</v>
      </c>
      <c r="N382">
        <v>1.31141246645613</v>
      </c>
      <c r="O382">
        <v>1.3471022643644499</v>
      </c>
      <c r="P382" t="s">
        <v>257</v>
      </c>
      <c r="Q382" t="s">
        <v>252</v>
      </c>
    </row>
    <row r="383" spans="1:17" x14ac:dyDescent="0.35">
      <c r="A383" t="s">
        <v>269</v>
      </c>
      <c r="B383" t="s">
        <v>267</v>
      </c>
      <c r="C383" t="s">
        <v>256</v>
      </c>
      <c r="D383">
        <v>1.35085724597845</v>
      </c>
      <c r="E383">
        <v>2045</v>
      </c>
      <c r="F383">
        <v>13327367.734942401</v>
      </c>
      <c r="G383">
        <v>1865789.75260594</v>
      </c>
      <c r="H383">
        <v>18990306.936428402</v>
      </c>
      <c r="I383">
        <v>2741847.57166703</v>
      </c>
      <c r="J383">
        <v>545.81107837763102</v>
      </c>
      <c r="K383">
        <v>128.02975912561701</v>
      </c>
      <c r="L383">
        <v>4158712.83624333</v>
      </c>
      <c r="M383">
        <v>567638.56763227202</v>
      </c>
      <c r="N383">
        <v>1.4249105535400399</v>
      </c>
      <c r="O383">
        <v>1.4695372658347501</v>
      </c>
      <c r="P383" t="s">
        <v>257</v>
      </c>
      <c r="Q383" t="s">
        <v>252</v>
      </c>
    </row>
    <row r="384" spans="1:17" x14ac:dyDescent="0.35">
      <c r="A384" t="s">
        <v>269</v>
      </c>
      <c r="B384" t="s">
        <v>267</v>
      </c>
      <c r="C384" t="s">
        <v>256</v>
      </c>
      <c r="D384">
        <v>1.53164784556419</v>
      </c>
      <c r="E384">
        <v>2050</v>
      </c>
      <c r="F384">
        <v>13452326.7720153</v>
      </c>
      <c r="G384">
        <v>1890553.5347927799</v>
      </c>
      <c r="H384">
        <v>22111150.612761501</v>
      </c>
      <c r="I384">
        <v>3223716.0989904301</v>
      </c>
      <c r="J384">
        <v>529.769521443136</v>
      </c>
      <c r="K384">
        <v>124.266924782958</v>
      </c>
      <c r="L384">
        <v>4285802.6901395703</v>
      </c>
      <c r="M384">
        <v>592164.07116983796</v>
      </c>
      <c r="N384">
        <v>1.6436673734954901</v>
      </c>
      <c r="O384">
        <v>1.7051704908973999</v>
      </c>
      <c r="P384" t="s">
        <v>257</v>
      </c>
      <c r="Q384" t="s">
        <v>252</v>
      </c>
    </row>
    <row r="385" spans="1:17" x14ac:dyDescent="0.35">
      <c r="A385" t="s">
        <v>269</v>
      </c>
      <c r="B385" t="s">
        <v>267</v>
      </c>
      <c r="C385" t="s">
        <v>256</v>
      </c>
      <c r="D385">
        <v>1.64170092024739</v>
      </c>
      <c r="E385">
        <v>2055</v>
      </c>
      <c r="F385">
        <v>13597012.3631233</v>
      </c>
      <c r="G385">
        <v>1917837.6741589999</v>
      </c>
      <c r="H385">
        <v>26147550.928110901</v>
      </c>
      <c r="I385">
        <v>3844080.2031430202</v>
      </c>
      <c r="J385">
        <v>516.02979453764499</v>
      </c>
      <c r="K385">
        <v>121.044025879201</v>
      </c>
      <c r="L385">
        <v>4278703.7519422201</v>
      </c>
      <c r="M385">
        <v>599633.87983060698</v>
      </c>
      <c r="N385">
        <v>1.9230364899149599</v>
      </c>
      <c r="O385">
        <v>2.0043824641356598</v>
      </c>
      <c r="P385" t="s">
        <v>257</v>
      </c>
      <c r="Q385" t="s">
        <v>252</v>
      </c>
    </row>
    <row r="386" spans="1:17" x14ac:dyDescent="0.35">
      <c r="A386" t="s">
        <v>269</v>
      </c>
      <c r="B386" t="s">
        <v>267</v>
      </c>
      <c r="C386" t="s">
        <v>256</v>
      </c>
      <c r="D386">
        <v>1.79717289473674</v>
      </c>
      <c r="E386">
        <v>2060</v>
      </c>
      <c r="F386">
        <v>13795640.920963399</v>
      </c>
      <c r="G386">
        <v>1952602.50957778</v>
      </c>
      <c r="H386">
        <v>31984456.912100501</v>
      </c>
      <c r="I386">
        <v>4741113.4474363402</v>
      </c>
      <c r="J386">
        <v>0</v>
      </c>
      <c r="K386">
        <v>0</v>
      </c>
      <c r="L386">
        <v>4507057.3444054397</v>
      </c>
      <c r="M386">
        <v>651352.19710496301</v>
      </c>
      <c r="N386">
        <v>2.31844660899357</v>
      </c>
      <c r="O386">
        <v>2.4280996383956999</v>
      </c>
      <c r="P386" t="s">
        <v>257</v>
      </c>
      <c r="Q386" t="s">
        <v>252</v>
      </c>
    </row>
    <row r="387" spans="1:17" x14ac:dyDescent="0.35">
      <c r="A387" t="s">
        <v>269</v>
      </c>
      <c r="B387" t="s">
        <v>267</v>
      </c>
      <c r="C387" t="s">
        <v>256</v>
      </c>
      <c r="D387">
        <v>1.90209664848524</v>
      </c>
      <c r="E387">
        <v>2065</v>
      </c>
      <c r="F387">
        <v>13949961.7467448</v>
      </c>
      <c r="G387">
        <v>1980959.4140359301</v>
      </c>
      <c r="H387">
        <v>36092399.130055502</v>
      </c>
      <c r="I387">
        <v>5380158.4311240399</v>
      </c>
      <c r="J387">
        <v>0</v>
      </c>
      <c r="K387">
        <v>0</v>
      </c>
      <c r="L387">
        <v>4546007.6581484498</v>
      </c>
      <c r="M387">
        <v>658607.29035385197</v>
      </c>
      <c r="N387">
        <v>2.5872758495898802</v>
      </c>
      <c r="O387">
        <v>2.7159357193304099</v>
      </c>
      <c r="P387" t="s">
        <v>257</v>
      </c>
      <c r="Q387" t="s">
        <v>252</v>
      </c>
    </row>
    <row r="388" spans="1:17" x14ac:dyDescent="0.35">
      <c r="A388" t="s">
        <v>269</v>
      </c>
      <c r="B388" t="s">
        <v>267</v>
      </c>
      <c r="C388" t="s">
        <v>256</v>
      </c>
      <c r="D388">
        <v>2.0539225003577899</v>
      </c>
      <c r="E388">
        <v>2070</v>
      </c>
      <c r="F388">
        <v>14170395.1361882</v>
      </c>
      <c r="G388">
        <v>2018535.3332670999</v>
      </c>
      <c r="H388">
        <v>41860419.426423296</v>
      </c>
      <c r="I388">
        <v>6250635.6270859698</v>
      </c>
      <c r="J388">
        <v>0</v>
      </c>
      <c r="K388">
        <v>0</v>
      </c>
      <c r="L388">
        <v>4615804.9295852697</v>
      </c>
      <c r="M388">
        <v>672334.53346045397</v>
      </c>
      <c r="N388">
        <v>2.9540756643772399</v>
      </c>
      <c r="O388">
        <v>3.0966193774616801</v>
      </c>
      <c r="P388" t="s">
        <v>257</v>
      </c>
      <c r="Q388" t="s">
        <v>252</v>
      </c>
    </row>
    <row r="389" spans="1:17" x14ac:dyDescent="0.35">
      <c r="A389" t="s">
        <v>269</v>
      </c>
      <c r="B389" t="s">
        <v>267</v>
      </c>
      <c r="C389" t="s">
        <v>256</v>
      </c>
      <c r="D389">
        <v>2.15113208653396</v>
      </c>
      <c r="E389">
        <v>2075</v>
      </c>
      <c r="F389">
        <v>14441137.8226314</v>
      </c>
      <c r="G389">
        <v>2063184.0122899699</v>
      </c>
      <c r="H389">
        <v>45691522.104725897</v>
      </c>
      <c r="I389">
        <v>6806570.3933107499</v>
      </c>
      <c r="J389">
        <v>0</v>
      </c>
      <c r="K389">
        <v>0</v>
      </c>
      <c r="L389">
        <v>4572855.1095883101</v>
      </c>
      <c r="M389">
        <v>659844.17664121895</v>
      </c>
      <c r="N389">
        <v>3.1639835216530301</v>
      </c>
      <c r="O389">
        <v>3.2990612338819001</v>
      </c>
      <c r="P389" t="s">
        <v>257</v>
      </c>
      <c r="Q389" t="s">
        <v>252</v>
      </c>
    </row>
    <row r="390" spans="1:17" x14ac:dyDescent="0.35">
      <c r="A390" t="s">
        <v>269</v>
      </c>
      <c r="B390" t="s">
        <v>267</v>
      </c>
      <c r="C390" t="s">
        <v>256</v>
      </c>
      <c r="D390">
        <v>2.2802661727774698</v>
      </c>
      <c r="E390">
        <v>2080</v>
      </c>
      <c r="F390">
        <v>14681756.640657101</v>
      </c>
      <c r="G390">
        <v>2103500.15986219</v>
      </c>
      <c r="H390">
        <v>50513050.121192202</v>
      </c>
      <c r="I390">
        <v>7500322.9937159102</v>
      </c>
      <c r="J390">
        <v>0</v>
      </c>
      <c r="K390">
        <v>0</v>
      </c>
      <c r="L390">
        <v>4756683.2215242703</v>
      </c>
      <c r="M390">
        <v>681002.30441144505</v>
      </c>
      <c r="N390">
        <v>3.4405317672484799</v>
      </c>
      <c r="O390">
        <v>3.5656393742357899</v>
      </c>
      <c r="P390" t="s">
        <v>257</v>
      </c>
      <c r="Q390" t="s">
        <v>252</v>
      </c>
    </row>
    <row r="391" spans="1:17" x14ac:dyDescent="0.35">
      <c r="A391" t="s">
        <v>269</v>
      </c>
      <c r="B391" t="s">
        <v>267</v>
      </c>
      <c r="C391" t="s">
        <v>256</v>
      </c>
      <c r="D391">
        <v>2.4085830961071801</v>
      </c>
      <c r="E391">
        <v>2085</v>
      </c>
      <c r="F391">
        <v>14964270.365757801</v>
      </c>
      <c r="G391">
        <v>2149882.79120467</v>
      </c>
      <c r="H391">
        <v>55578611.365194</v>
      </c>
      <c r="I391">
        <v>8232076.6730475603</v>
      </c>
      <c r="J391">
        <v>0</v>
      </c>
      <c r="K391">
        <v>0</v>
      </c>
      <c r="L391">
        <v>4760422.3711003</v>
      </c>
      <c r="M391">
        <v>655587.98316665599</v>
      </c>
      <c r="N391">
        <v>3.7140876238358098</v>
      </c>
      <c r="O391">
        <v>3.8290816163214201</v>
      </c>
      <c r="P391" t="s">
        <v>257</v>
      </c>
      <c r="Q391" t="s">
        <v>252</v>
      </c>
    </row>
    <row r="392" spans="1:17" x14ac:dyDescent="0.35">
      <c r="A392" t="s">
        <v>269</v>
      </c>
      <c r="B392" t="s">
        <v>267</v>
      </c>
      <c r="C392" t="s">
        <v>256</v>
      </c>
      <c r="D392">
        <v>2.5200464505927802</v>
      </c>
      <c r="E392">
        <v>2090</v>
      </c>
      <c r="F392">
        <v>15298568.5033592</v>
      </c>
      <c r="G392">
        <v>2199096.2830263199</v>
      </c>
      <c r="H392">
        <v>60437564.179314397</v>
      </c>
      <c r="I392">
        <v>8931081.6208912302</v>
      </c>
      <c r="J392">
        <v>0</v>
      </c>
      <c r="K392">
        <v>0</v>
      </c>
      <c r="L392">
        <v>4946229.0050910302</v>
      </c>
      <c r="M392">
        <v>677263.421182252</v>
      </c>
      <c r="N392">
        <v>3.9505372130760898</v>
      </c>
      <c r="O392">
        <v>4.06125083736696</v>
      </c>
      <c r="P392" t="s">
        <v>257</v>
      </c>
      <c r="Q392" t="s">
        <v>252</v>
      </c>
    </row>
    <row r="393" spans="1:17" x14ac:dyDescent="0.35">
      <c r="A393" t="s">
        <v>269</v>
      </c>
      <c r="B393" t="s">
        <v>268</v>
      </c>
      <c r="C393" t="s">
        <v>256</v>
      </c>
      <c r="D393">
        <v>0.42862795654826502</v>
      </c>
      <c r="E393">
        <v>2010</v>
      </c>
      <c r="F393">
        <v>11140241.1671838</v>
      </c>
      <c r="G393">
        <v>2192583.41686237</v>
      </c>
      <c r="H393">
        <v>5241772.4390015304</v>
      </c>
      <c r="I393">
        <v>1009974.24302143</v>
      </c>
      <c r="J393">
        <v>15901.101625912301</v>
      </c>
      <c r="K393">
        <v>3560.3783938695701</v>
      </c>
      <c r="L393">
        <v>3588085.3161659501</v>
      </c>
      <c r="M393">
        <v>679854.62886713701</v>
      </c>
      <c r="N393">
        <v>0.470525939280595</v>
      </c>
      <c r="O393">
        <v>0.46063207230980902</v>
      </c>
      <c r="P393" t="s">
        <v>257</v>
      </c>
      <c r="Q393" t="s">
        <v>252</v>
      </c>
    </row>
    <row r="394" spans="1:17" x14ac:dyDescent="0.35">
      <c r="A394" t="s">
        <v>269</v>
      </c>
      <c r="B394" t="s">
        <v>268</v>
      </c>
      <c r="C394" t="s">
        <v>256</v>
      </c>
      <c r="D394">
        <v>0.61285996481710903</v>
      </c>
      <c r="E394">
        <v>2015</v>
      </c>
      <c r="F394">
        <v>11421481.466073699</v>
      </c>
      <c r="G394">
        <v>2241640.0412989799</v>
      </c>
      <c r="H394">
        <v>7697699.2985461997</v>
      </c>
      <c r="I394">
        <v>1479803.61383461</v>
      </c>
      <c r="J394">
        <v>17322.544943434401</v>
      </c>
      <c r="K394">
        <v>3906.7133765224899</v>
      </c>
      <c r="L394">
        <v>3678081.11470915</v>
      </c>
      <c r="M394">
        <v>695679.13983665395</v>
      </c>
      <c r="N394">
        <v>0.67396679856386599</v>
      </c>
      <c r="O394">
        <v>0.66014328195935601</v>
      </c>
      <c r="P394" t="s">
        <v>257</v>
      </c>
      <c r="Q394" t="s">
        <v>252</v>
      </c>
    </row>
    <row r="395" spans="1:17" x14ac:dyDescent="0.35">
      <c r="A395" t="s">
        <v>269</v>
      </c>
      <c r="B395" t="s">
        <v>268</v>
      </c>
      <c r="C395" t="s">
        <v>256</v>
      </c>
      <c r="D395">
        <v>0.76234411994100504</v>
      </c>
      <c r="E395">
        <v>2020</v>
      </c>
      <c r="F395">
        <v>11660662.140318399</v>
      </c>
      <c r="G395">
        <v>2282431.8293908499</v>
      </c>
      <c r="H395">
        <v>9790855.3774893396</v>
      </c>
      <c r="I395">
        <v>1878078.28471351</v>
      </c>
      <c r="J395">
        <v>18627.763596058699</v>
      </c>
      <c r="K395">
        <v>4222.96683099859</v>
      </c>
      <c r="L395">
        <v>3754574.5343212299</v>
      </c>
      <c r="M395">
        <v>708969.84891002905</v>
      </c>
      <c r="N395">
        <v>0.83964832011005996</v>
      </c>
      <c r="O395">
        <v>0.82284091052775998</v>
      </c>
      <c r="P395" t="s">
        <v>257</v>
      </c>
      <c r="Q395" t="s">
        <v>252</v>
      </c>
    </row>
    <row r="396" spans="1:17" x14ac:dyDescent="0.35">
      <c r="A396" t="s">
        <v>269</v>
      </c>
      <c r="B396" t="s">
        <v>268</v>
      </c>
      <c r="C396" t="s">
        <v>256</v>
      </c>
      <c r="D396">
        <v>0.91377128405771901</v>
      </c>
      <c r="E396">
        <v>2025</v>
      </c>
      <c r="F396">
        <v>11987667.6869455</v>
      </c>
      <c r="G396">
        <v>2340909.05239848</v>
      </c>
      <c r="H396">
        <v>12080601.1609376</v>
      </c>
      <c r="I396">
        <v>2312873.4848979302</v>
      </c>
      <c r="J396">
        <v>19973.8275487596</v>
      </c>
      <c r="K396">
        <v>4547.4519812136896</v>
      </c>
      <c r="L396">
        <v>3858501.6967195598</v>
      </c>
      <c r="M396">
        <v>727580.35977397696</v>
      </c>
      <c r="N396">
        <v>1.00775242327523</v>
      </c>
      <c r="O396">
        <v>0.98802364087070005</v>
      </c>
      <c r="P396" t="s">
        <v>257</v>
      </c>
      <c r="Q396" t="s">
        <v>252</v>
      </c>
    </row>
    <row r="397" spans="1:17" x14ac:dyDescent="0.35">
      <c r="A397" t="s">
        <v>269</v>
      </c>
      <c r="B397" t="s">
        <v>268</v>
      </c>
      <c r="C397" t="s">
        <v>256</v>
      </c>
      <c r="D397">
        <v>0.96559376426806398</v>
      </c>
      <c r="E397">
        <v>2030</v>
      </c>
      <c r="F397">
        <v>12343577.168838801</v>
      </c>
      <c r="G397">
        <v>2404533.1951168198</v>
      </c>
      <c r="H397">
        <v>13160210.020568499</v>
      </c>
      <c r="I397">
        <v>2514466.4359353599</v>
      </c>
      <c r="J397">
        <v>21252.278616754698</v>
      </c>
      <c r="K397">
        <v>4854.5563379347304</v>
      </c>
      <c r="L397">
        <v>3970432.8642916102</v>
      </c>
      <c r="M397">
        <v>747562.605424001</v>
      </c>
      <c r="N397">
        <v>1.06615852443417</v>
      </c>
      <c r="O397">
        <v>1.04571916122505</v>
      </c>
      <c r="P397" t="s">
        <v>257</v>
      </c>
      <c r="Q397" t="s">
        <v>252</v>
      </c>
    </row>
    <row r="398" spans="1:17" x14ac:dyDescent="0.35">
      <c r="A398" t="s">
        <v>269</v>
      </c>
      <c r="B398" t="s">
        <v>268</v>
      </c>
      <c r="C398" t="s">
        <v>256</v>
      </c>
      <c r="D398">
        <v>1.08500668135844</v>
      </c>
      <c r="E398">
        <v>2035</v>
      </c>
      <c r="F398">
        <v>12599855.104280099</v>
      </c>
      <c r="G398">
        <v>2448055.57193729</v>
      </c>
      <c r="H398">
        <v>14926935.7126329</v>
      </c>
      <c r="I398">
        <v>2838457.76679014</v>
      </c>
      <c r="J398">
        <v>17152.8753312308</v>
      </c>
      <c r="K398">
        <v>4018.46076270912</v>
      </c>
      <c r="L398">
        <v>3997574.07102064</v>
      </c>
      <c r="M398">
        <v>745191.95542720996</v>
      </c>
      <c r="N398">
        <v>1.1846910610553201</v>
      </c>
      <c r="O398">
        <v>1.1594744005520701</v>
      </c>
      <c r="P398" t="s">
        <v>257</v>
      </c>
      <c r="Q398" t="s">
        <v>252</v>
      </c>
    </row>
    <row r="399" spans="1:17" x14ac:dyDescent="0.35">
      <c r="A399" t="s">
        <v>269</v>
      </c>
      <c r="B399" t="s">
        <v>268</v>
      </c>
      <c r="C399" t="s">
        <v>256</v>
      </c>
      <c r="D399">
        <v>1.2292198413270401</v>
      </c>
      <c r="E399">
        <v>2040</v>
      </c>
      <c r="F399">
        <v>12627549.4713061</v>
      </c>
      <c r="G399">
        <v>2447245.0966231399</v>
      </c>
      <c r="H399">
        <v>16681225.269347399</v>
      </c>
      <c r="I399">
        <v>3153879.53918911</v>
      </c>
      <c r="J399">
        <v>9265.9689148226607</v>
      </c>
      <c r="K399">
        <v>2292.0024618258799</v>
      </c>
      <c r="L399">
        <v>4024208.5504123298</v>
      </c>
      <c r="M399">
        <v>747352.15341533197</v>
      </c>
      <c r="N399">
        <v>1.3210184056101</v>
      </c>
      <c r="O399">
        <v>1.28874690301393</v>
      </c>
      <c r="P399" t="s">
        <v>257</v>
      </c>
      <c r="Q399" t="s">
        <v>252</v>
      </c>
    </row>
    <row r="400" spans="1:17" x14ac:dyDescent="0.35">
      <c r="A400" t="s">
        <v>269</v>
      </c>
      <c r="B400" t="s">
        <v>268</v>
      </c>
      <c r="C400" t="s">
        <v>256</v>
      </c>
      <c r="D400">
        <v>1.35085724597845</v>
      </c>
      <c r="E400">
        <v>2045</v>
      </c>
      <c r="F400">
        <v>12731518.067569399</v>
      </c>
      <c r="G400">
        <v>2461639.4199788501</v>
      </c>
      <c r="H400">
        <v>18289533.1909361</v>
      </c>
      <c r="I400">
        <v>3442621.3171592699</v>
      </c>
      <c r="J400">
        <v>552.58651097450399</v>
      </c>
      <c r="K400">
        <v>121.254326528744</v>
      </c>
      <c r="L400">
        <v>3985434.69159998</v>
      </c>
      <c r="M400">
        <v>740916.71227562102</v>
      </c>
      <c r="N400">
        <v>1.4365555697183101</v>
      </c>
      <c r="O400">
        <v>1.3985075511948299</v>
      </c>
      <c r="P400" t="s">
        <v>257</v>
      </c>
      <c r="Q400" t="s">
        <v>252</v>
      </c>
    </row>
    <row r="401" spans="1:17" x14ac:dyDescent="0.35">
      <c r="A401" t="s">
        <v>269</v>
      </c>
      <c r="B401" t="s">
        <v>268</v>
      </c>
      <c r="C401" t="s">
        <v>256</v>
      </c>
      <c r="D401">
        <v>1.53164784556419</v>
      </c>
      <c r="E401">
        <v>2050</v>
      </c>
      <c r="F401">
        <v>12861332.782425599</v>
      </c>
      <c r="G401">
        <v>2481547.5243824599</v>
      </c>
      <c r="H401">
        <v>21339528.780515902</v>
      </c>
      <c r="I401">
        <v>3995337.9312360301</v>
      </c>
      <c r="J401">
        <v>536.34582197387101</v>
      </c>
      <c r="K401">
        <v>117.690624252223</v>
      </c>
      <c r="L401">
        <v>4115855.9372495599</v>
      </c>
      <c r="M401">
        <v>762110.82405984902</v>
      </c>
      <c r="N401">
        <v>1.65920042203366</v>
      </c>
      <c r="O401">
        <v>1.6100187048524399</v>
      </c>
      <c r="P401" t="s">
        <v>257</v>
      </c>
      <c r="Q401" t="s">
        <v>252</v>
      </c>
    </row>
    <row r="402" spans="1:17" x14ac:dyDescent="0.35">
      <c r="A402" t="s">
        <v>269</v>
      </c>
      <c r="B402" t="s">
        <v>268</v>
      </c>
      <c r="C402" t="s">
        <v>256</v>
      </c>
      <c r="D402">
        <v>1.64170092024739</v>
      </c>
      <c r="E402">
        <v>2055</v>
      </c>
      <c r="F402">
        <v>13009434.8910989</v>
      </c>
      <c r="G402">
        <v>2505415.1461833999</v>
      </c>
      <c r="H402">
        <v>25279931.393488701</v>
      </c>
      <c r="I402">
        <v>4711699.73776522</v>
      </c>
      <c r="J402">
        <v>522.43553679787999</v>
      </c>
      <c r="K402">
        <v>114.638283618965</v>
      </c>
      <c r="L402">
        <v>4119540.0537373601</v>
      </c>
      <c r="M402">
        <v>758797.57803546602</v>
      </c>
      <c r="N402">
        <v>1.94319980883915</v>
      </c>
      <c r="O402">
        <v>1.8806063916963001</v>
      </c>
      <c r="P402" t="s">
        <v>257</v>
      </c>
      <c r="Q402" t="s">
        <v>252</v>
      </c>
    </row>
    <row r="403" spans="1:17" x14ac:dyDescent="0.35">
      <c r="A403" t="s">
        <v>269</v>
      </c>
      <c r="B403" t="s">
        <v>268</v>
      </c>
      <c r="C403" t="s">
        <v>256</v>
      </c>
      <c r="D403">
        <v>1.79717289473674</v>
      </c>
      <c r="E403">
        <v>2060</v>
      </c>
      <c r="F403">
        <v>13208821.699625401</v>
      </c>
      <c r="G403">
        <v>2539421.7309157099</v>
      </c>
      <c r="H403">
        <v>30977327.247014001</v>
      </c>
      <c r="I403">
        <v>5748243.1125228899</v>
      </c>
      <c r="J403">
        <v>0</v>
      </c>
      <c r="K403">
        <v>0</v>
      </c>
      <c r="L403">
        <v>4363263.0785034001</v>
      </c>
      <c r="M403">
        <v>795146.46300700598</v>
      </c>
      <c r="N403">
        <v>2.3451998937870702</v>
      </c>
      <c r="O403">
        <v>2.2636031827805501</v>
      </c>
      <c r="P403" t="s">
        <v>257</v>
      </c>
      <c r="Q403" t="s">
        <v>252</v>
      </c>
    </row>
    <row r="404" spans="1:17" x14ac:dyDescent="0.35">
      <c r="A404" t="s">
        <v>269</v>
      </c>
      <c r="B404" t="s">
        <v>268</v>
      </c>
      <c r="C404" t="s">
        <v>256</v>
      </c>
      <c r="D404">
        <v>1.90209664848524</v>
      </c>
      <c r="E404">
        <v>2065</v>
      </c>
      <c r="F404">
        <v>13365517.640021499</v>
      </c>
      <c r="G404">
        <v>2565403.52075919</v>
      </c>
      <c r="H404">
        <v>34996574.018742003</v>
      </c>
      <c r="I404">
        <v>6475983.5424375599</v>
      </c>
      <c r="J404">
        <v>0</v>
      </c>
      <c r="K404">
        <v>0</v>
      </c>
      <c r="L404">
        <v>4403415.2259982303</v>
      </c>
      <c r="M404">
        <v>801199.722504067</v>
      </c>
      <c r="N404">
        <v>2.61842264260298</v>
      </c>
      <c r="O404">
        <v>2.5243527928585201</v>
      </c>
      <c r="P404" t="s">
        <v>257</v>
      </c>
      <c r="Q404" t="s">
        <v>252</v>
      </c>
    </row>
    <row r="405" spans="1:17" x14ac:dyDescent="0.35">
      <c r="A405" t="s">
        <v>269</v>
      </c>
      <c r="B405" t="s">
        <v>268</v>
      </c>
      <c r="C405" t="s">
        <v>256</v>
      </c>
      <c r="D405">
        <v>2.0539225003577899</v>
      </c>
      <c r="E405">
        <v>2070</v>
      </c>
      <c r="F405">
        <v>13585285.28097</v>
      </c>
      <c r="G405">
        <v>2603645.1884853002</v>
      </c>
      <c r="H405">
        <v>40601898.891281903</v>
      </c>
      <c r="I405">
        <v>7509156.1622273503</v>
      </c>
      <c r="J405">
        <v>0</v>
      </c>
      <c r="K405">
        <v>0</v>
      </c>
      <c r="L405">
        <v>4474147.14782573</v>
      </c>
      <c r="M405">
        <v>813992.31521999906</v>
      </c>
      <c r="N405">
        <v>2.98866737440959</v>
      </c>
      <c r="O405">
        <v>2.8840934991591101</v>
      </c>
      <c r="P405" t="s">
        <v>257</v>
      </c>
      <c r="Q405" t="s">
        <v>252</v>
      </c>
    </row>
    <row r="406" spans="1:17" x14ac:dyDescent="0.35">
      <c r="A406" t="s">
        <v>269</v>
      </c>
      <c r="B406" t="s">
        <v>268</v>
      </c>
      <c r="C406" t="s">
        <v>256</v>
      </c>
      <c r="D406">
        <v>2.15113208653396</v>
      </c>
      <c r="E406">
        <v>2075</v>
      </c>
      <c r="F406">
        <v>13853122.288218999</v>
      </c>
      <c r="G406">
        <v>2651199.54670237</v>
      </c>
      <c r="H406">
        <v>44291963.9725895</v>
      </c>
      <c r="I406">
        <v>8206128.5254471404</v>
      </c>
      <c r="J406">
        <v>0</v>
      </c>
      <c r="K406">
        <v>0</v>
      </c>
      <c r="L406">
        <v>4420845.18142974</v>
      </c>
      <c r="M406">
        <v>811854.10479978798</v>
      </c>
      <c r="N406">
        <v>3.1972549618114998</v>
      </c>
      <c r="O406">
        <v>3.0952511800381601</v>
      </c>
      <c r="P406" t="s">
        <v>257</v>
      </c>
      <c r="Q406" t="s">
        <v>252</v>
      </c>
    </row>
    <row r="407" spans="1:17" x14ac:dyDescent="0.35">
      <c r="A407" t="s">
        <v>269</v>
      </c>
      <c r="B407" t="s">
        <v>268</v>
      </c>
      <c r="C407" t="s">
        <v>256</v>
      </c>
      <c r="D407">
        <v>2.2802661727774698</v>
      </c>
      <c r="E407">
        <v>2080</v>
      </c>
      <c r="F407">
        <v>14091967.753074599</v>
      </c>
      <c r="G407">
        <v>2693289.0474447198</v>
      </c>
      <c r="H407">
        <v>48928203.239337698</v>
      </c>
      <c r="I407">
        <v>9085169.8755704295</v>
      </c>
      <c r="J407">
        <v>0</v>
      </c>
      <c r="K407">
        <v>0</v>
      </c>
      <c r="L407">
        <v>4589866.0954151899</v>
      </c>
      <c r="M407">
        <v>847819.43052052602</v>
      </c>
      <c r="N407">
        <v>3.4720632417472301</v>
      </c>
      <c r="O407">
        <v>3.3732621027772902</v>
      </c>
      <c r="P407" t="s">
        <v>257</v>
      </c>
      <c r="Q407" t="s">
        <v>252</v>
      </c>
    </row>
    <row r="408" spans="1:17" x14ac:dyDescent="0.35">
      <c r="A408" t="s">
        <v>269</v>
      </c>
      <c r="B408" t="s">
        <v>268</v>
      </c>
      <c r="C408" t="s">
        <v>256</v>
      </c>
      <c r="D408">
        <v>2.4085830961071801</v>
      </c>
      <c r="E408">
        <v>2085</v>
      </c>
      <c r="F408">
        <v>14371061.1775297</v>
      </c>
      <c r="G408">
        <v>2743091.97943273</v>
      </c>
      <c r="H408">
        <v>53803102.577576101</v>
      </c>
      <c r="I408">
        <v>10007585.460665399</v>
      </c>
      <c r="J408">
        <v>0</v>
      </c>
      <c r="K408">
        <v>0</v>
      </c>
      <c r="L408">
        <v>4557689.8866083203</v>
      </c>
      <c r="M408">
        <v>858320.46765863302</v>
      </c>
      <c r="N408">
        <v>3.74385036100893</v>
      </c>
      <c r="O408">
        <v>3.6482865086919101</v>
      </c>
      <c r="P408" t="s">
        <v>257</v>
      </c>
      <c r="Q408" t="s">
        <v>252</v>
      </c>
    </row>
    <row r="409" spans="1:17" x14ac:dyDescent="0.35">
      <c r="A409" t="s">
        <v>269</v>
      </c>
      <c r="B409" t="s">
        <v>268</v>
      </c>
      <c r="C409" t="s">
        <v>256</v>
      </c>
      <c r="D409">
        <v>2.5200464505927802</v>
      </c>
      <c r="E409">
        <v>2090</v>
      </c>
      <c r="F409">
        <v>14693694.2647972</v>
      </c>
      <c r="G409">
        <v>2803970.5215883502</v>
      </c>
      <c r="H409">
        <v>58476745.045863397</v>
      </c>
      <c r="I409">
        <v>10891900.7543422</v>
      </c>
      <c r="J409">
        <v>0</v>
      </c>
      <c r="K409">
        <v>0</v>
      </c>
      <c r="L409">
        <v>4729645.1193848001</v>
      </c>
      <c r="M409">
        <v>893847.30688848905</v>
      </c>
      <c r="N409">
        <v>3.9797170127569998</v>
      </c>
      <c r="O409">
        <v>3.8844562275114001</v>
      </c>
      <c r="P409" t="s">
        <v>257</v>
      </c>
      <c r="Q409" t="s">
        <v>252</v>
      </c>
    </row>
    <row r="410" spans="1:17" x14ac:dyDescent="0.35">
      <c r="A410" t="s">
        <v>270</v>
      </c>
      <c r="B410" t="s">
        <v>255</v>
      </c>
      <c r="C410" t="s">
        <v>256</v>
      </c>
      <c r="D410">
        <v>0.42862795654826502</v>
      </c>
      <c r="E410">
        <v>2010</v>
      </c>
      <c r="F410">
        <v>1313947.4157680799</v>
      </c>
      <c r="G410">
        <v>47098.412742059503</v>
      </c>
      <c r="H410">
        <v>1010534.60228932</v>
      </c>
      <c r="I410">
        <v>30065.999299925799</v>
      </c>
      <c r="J410">
        <v>129396.538683256</v>
      </c>
      <c r="K410">
        <v>2906.5697444432299</v>
      </c>
      <c r="L410">
        <v>426236.01585291</v>
      </c>
      <c r="M410">
        <v>9827.03132197183</v>
      </c>
      <c r="N410">
        <v>0.76908298624614002</v>
      </c>
      <c r="O410">
        <v>0.63836544693313002</v>
      </c>
      <c r="P410" t="s">
        <v>257</v>
      </c>
      <c r="Q410" t="s">
        <v>252</v>
      </c>
    </row>
    <row r="411" spans="1:17" x14ac:dyDescent="0.35">
      <c r="A411" t="s">
        <v>270</v>
      </c>
      <c r="B411" t="s">
        <v>255</v>
      </c>
      <c r="C411" t="s">
        <v>256</v>
      </c>
      <c r="D411">
        <v>0.61285996481710903</v>
      </c>
      <c r="E411">
        <v>2015</v>
      </c>
      <c r="F411">
        <v>1387520.6503467001</v>
      </c>
      <c r="G411">
        <v>49811.477773116902</v>
      </c>
      <c r="H411">
        <v>1518733.51249387</v>
      </c>
      <c r="I411">
        <v>45949.238432428901</v>
      </c>
      <c r="J411">
        <v>135730.587854843</v>
      </c>
      <c r="K411">
        <v>3118.7731672139298</v>
      </c>
      <c r="L411">
        <v>445871.58485101198</v>
      </c>
      <c r="M411">
        <v>10583.2860451179</v>
      </c>
      <c r="N411">
        <v>1.09456642112994</v>
      </c>
      <c r="O411">
        <v>0.922462863714264</v>
      </c>
      <c r="P411" t="s">
        <v>257</v>
      </c>
      <c r="Q411" t="s">
        <v>252</v>
      </c>
    </row>
    <row r="412" spans="1:17" x14ac:dyDescent="0.35">
      <c r="A412" t="s">
        <v>270</v>
      </c>
      <c r="B412" t="s">
        <v>255</v>
      </c>
      <c r="C412" t="s">
        <v>256</v>
      </c>
      <c r="D412">
        <v>0.76234411994100504</v>
      </c>
      <c r="E412">
        <v>2020</v>
      </c>
      <c r="F412">
        <v>1455356.3922736</v>
      </c>
      <c r="G412">
        <v>52468.837328494701</v>
      </c>
      <c r="H412">
        <v>1978466.4344887</v>
      </c>
      <c r="I412">
        <v>60947.381528873499</v>
      </c>
      <c r="J412">
        <v>142470.508179055</v>
      </c>
      <c r="K412">
        <v>3366.9574618977699</v>
      </c>
      <c r="L412">
        <v>464986.31325489399</v>
      </c>
      <c r="M412">
        <v>11407.4977103288</v>
      </c>
      <c r="N412">
        <v>1.35943776039481</v>
      </c>
      <c r="O412">
        <v>1.1615919969275601</v>
      </c>
      <c r="P412" t="s">
        <v>257</v>
      </c>
      <c r="Q412" t="s">
        <v>252</v>
      </c>
    </row>
    <row r="413" spans="1:17" x14ac:dyDescent="0.35">
      <c r="A413" t="s">
        <v>270</v>
      </c>
      <c r="B413" t="s">
        <v>255</v>
      </c>
      <c r="C413" t="s">
        <v>256</v>
      </c>
      <c r="D413">
        <v>0.91377128405771901</v>
      </c>
      <c r="E413">
        <v>2025</v>
      </c>
      <c r="F413">
        <v>1534987.3090383599</v>
      </c>
      <c r="G413">
        <v>55551.321991630597</v>
      </c>
      <c r="H413">
        <v>2501782.2796811499</v>
      </c>
      <c r="I413">
        <v>78187.566685552199</v>
      </c>
      <c r="J413">
        <v>151259.357542832</v>
      </c>
      <c r="K413">
        <v>3650.6522462937601</v>
      </c>
      <c r="L413">
        <v>489352.39620515198</v>
      </c>
      <c r="M413">
        <v>12328.450856736599</v>
      </c>
      <c r="N413">
        <v>1.6298390644340099</v>
      </c>
      <c r="O413">
        <v>1.4074834564212899</v>
      </c>
      <c r="P413" t="s">
        <v>257</v>
      </c>
      <c r="Q413" t="s">
        <v>252</v>
      </c>
    </row>
    <row r="414" spans="1:17" x14ac:dyDescent="0.35">
      <c r="A414" t="s">
        <v>270</v>
      </c>
      <c r="B414" t="s">
        <v>255</v>
      </c>
      <c r="C414" t="s">
        <v>256</v>
      </c>
      <c r="D414">
        <v>0.96559376426806398</v>
      </c>
      <c r="E414">
        <v>2030</v>
      </c>
      <c r="F414">
        <v>1616967.3510215001</v>
      </c>
      <c r="G414">
        <v>58692.370751873103</v>
      </c>
      <c r="H414">
        <v>2788590.1406350099</v>
      </c>
      <c r="I414">
        <v>88101.961453671101</v>
      </c>
      <c r="J414">
        <v>160833.60031980899</v>
      </c>
      <c r="K414">
        <v>3939.0829734840299</v>
      </c>
      <c r="L414">
        <v>515585.37541048398</v>
      </c>
      <c r="M414">
        <v>13255.006115890899</v>
      </c>
      <c r="N414">
        <v>1.7245803626606</v>
      </c>
      <c r="O414">
        <v>1.5010802992799399</v>
      </c>
      <c r="P414" t="s">
        <v>257</v>
      </c>
      <c r="Q414" t="s">
        <v>252</v>
      </c>
    </row>
    <row r="415" spans="1:17" x14ac:dyDescent="0.35">
      <c r="A415" t="s">
        <v>270</v>
      </c>
      <c r="B415" t="s">
        <v>255</v>
      </c>
      <c r="C415" t="s">
        <v>256</v>
      </c>
      <c r="D415">
        <v>1.08500668135844</v>
      </c>
      <c r="E415">
        <v>2035</v>
      </c>
      <c r="F415">
        <v>1681397.8985010399</v>
      </c>
      <c r="G415">
        <v>61075.598725966498</v>
      </c>
      <c r="H415">
        <v>3390215.49106109</v>
      </c>
      <c r="I415">
        <v>108009.758718906</v>
      </c>
      <c r="J415">
        <v>213915.10917244299</v>
      </c>
      <c r="K415">
        <v>5653.3730768754103</v>
      </c>
      <c r="L415">
        <v>563366.48814800801</v>
      </c>
      <c r="M415">
        <v>15959.9488715512</v>
      </c>
      <c r="N415">
        <v>2.0163076771319002</v>
      </c>
      <c r="O415">
        <v>1.7684600883492501</v>
      </c>
      <c r="P415" t="s">
        <v>257</v>
      </c>
      <c r="Q415" t="s">
        <v>252</v>
      </c>
    </row>
    <row r="416" spans="1:17" x14ac:dyDescent="0.35">
      <c r="A416" t="s">
        <v>270</v>
      </c>
      <c r="B416" t="s">
        <v>255</v>
      </c>
      <c r="C416" t="s">
        <v>256</v>
      </c>
      <c r="D416">
        <v>1.2292198413270401</v>
      </c>
      <c r="E416">
        <v>2040</v>
      </c>
      <c r="F416">
        <v>1711884.1119879901</v>
      </c>
      <c r="G416">
        <v>62139.970628532901</v>
      </c>
      <c r="H416">
        <v>4119954.7300597602</v>
      </c>
      <c r="I416">
        <v>132074.02105461201</v>
      </c>
      <c r="J416">
        <v>255144.60820493801</v>
      </c>
      <c r="K416">
        <v>5145.0671378580701</v>
      </c>
      <c r="L416">
        <v>567456.42863580899</v>
      </c>
      <c r="M416">
        <v>16442.806620053801</v>
      </c>
      <c r="N416">
        <v>2.4066785252626199</v>
      </c>
      <c r="O416">
        <v>2.1254277998317401</v>
      </c>
      <c r="P416" t="s">
        <v>257</v>
      </c>
      <c r="Q416" t="s">
        <v>252</v>
      </c>
    </row>
    <row r="417" spans="1:17" x14ac:dyDescent="0.35">
      <c r="A417" t="s">
        <v>270</v>
      </c>
      <c r="B417" t="s">
        <v>255</v>
      </c>
      <c r="C417" t="s">
        <v>256</v>
      </c>
      <c r="D417">
        <v>1.35085724597845</v>
      </c>
      <c r="E417">
        <v>2045</v>
      </c>
      <c r="F417">
        <v>1749820.8696469599</v>
      </c>
      <c r="G417">
        <v>63435.287796710501</v>
      </c>
      <c r="H417">
        <v>4792027.9695758801</v>
      </c>
      <c r="I417">
        <v>154250.28104380699</v>
      </c>
      <c r="J417">
        <v>301806.12278272101</v>
      </c>
      <c r="K417">
        <v>5596.9148975530397</v>
      </c>
      <c r="L417">
        <v>591859.22703359695</v>
      </c>
      <c r="M417">
        <v>19215.0346001576</v>
      </c>
      <c r="N417">
        <v>2.73858201870841</v>
      </c>
      <c r="O417">
        <v>2.43161631958113</v>
      </c>
      <c r="P417" t="s">
        <v>257</v>
      </c>
      <c r="Q417" t="s">
        <v>252</v>
      </c>
    </row>
    <row r="418" spans="1:17" x14ac:dyDescent="0.35">
      <c r="A418" t="s">
        <v>270</v>
      </c>
      <c r="B418" t="s">
        <v>255</v>
      </c>
      <c r="C418" t="s">
        <v>256</v>
      </c>
      <c r="D418">
        <v>1.53164784556419</v>
      </c>
      <c r="E418">
        <v>2050</v>
      </c>
      <c r="F418">
        <v>1790082.67341412</v>
      </c>
      <c r="G418">
        <v>64805.199392910501</v>
      </c>
      <c r="H418">
        <v>5827065.07611039</v>
      </c>
      <c r="I418">
        <v>188642.21843774701</v>
      </c>
      <c r="J418">
        <v>308294.49089529301</v>
      </c>
      <c r="K418">
        <v>5630.2230665767402</v>
      </c>
      <c r="L418">
        <v>608412.65688585502</v>
      </c>
      <c r="M418">
        <v>19941.3297922079</v>
      </c>
      <c r="N418">
        <v>3.2551932727200699</v>
      </c>
      <c r="O418">
        <v>2.9109117818466901</v>
      </c>
      <c r="P418" t="s">
        <v>257</v>
      </c>
      <c r="Q418" t="s">
        <v>252</v>
      </c>
    </row>
    <row r="419" spans="1:17" x14ac:dyDescent="0.35">
      <c r="A419" t="s">
        <v>270</v>
      </c>
      <c r="B419" t="s">
        <v>255</v>
      </c>
      <c r="C419" t="s">
        <v>256</v>
      </c>
      <c r="D419">
        <v>1.64170092024739</v>
      </c>
      <c r="E419">
        <v>2055</v>
      </c>
      <c r="F419">
        <v>1832175.5294220799</v>
      </c>
      <c r="G419">
        <v>66233.418617410702</v>
      </c>
      <c r="H419">
        <v>6672749.0483030202</v>
      </c>
      <c r="I419">
        <v>217921.05797282999</v>
      </c>
      <c r="J419">
        <v>294467.17729407502</v>
      </c>
      <c r="K419">
        <v>4648.77152610956</v>
      </c>
      <c r="L419">
        <v>631170.753101927</v>
      </c>
      <c r="M419">
        <v>20797.139133054701</v>
      </c>
      <c r="N419">
        <v>3.6419813173728999</v>
      </c>
      <c r="O419">
        <v>3.29019794722698</v>
      </c>
      <c r="P419" t="s">
        <v>257</v>
      </c>
      <c r="Q419" t="s">
        <v>252</v>
      </c>
    </row>
    <row r="420" spans="1:17" x14ac:dyDescent="0.35">
      <c r="A420" t="s">
        <v>270</v>
      </c>
      <c r="B420" t="s">
        <v>255</v>
      </c>
      <c r="C420" t="s">
        <v>256</v>
      </c>
      <c r="D420">
        <v>1.79717289473674</v>
      </c>
      <c r="E420">
        <v>2060</v>
      </c>
      <c r="F420">
        <v>1880647.08668082</v>
      </c>
      <c r="G420">
        <v>67876.570346454406</v>
      </c>
      <c r="H420">
        <v>7875213.9000023399</v>
      </c>
      <c r="I420">
        <v>259382.95611910801</v>
      </c>
      <c r="J420">
        <v>262180.46545724</v>
      </c>
      <c r="K420">
        <v>4165.7250377261298</v>
      </c>
      <c r="L420">
        <v>650661.30403977598</v>
      </c>
      <c r="M420">
        <v>22019.100325827101</v>
      </c>
      <c r="N420">
        <v>4.18750224631534</v>
      </c>
      <c r="O420">
        <v>3.82139160530902</v>
      </c>
      <c r="P420" t="s">
        <v>257</v>
      </c>
      <c r="Q420" t="s">
        <v>252</v>
      </c>
    </row>
    <row r="421" spans="1:17" x14ac:dyDescent="0.35">
      <c r="A421" t="s">
        <v>270</v>
      </c>
      <c r="B421" t="s">
        <v>255</v>
      </c>
      <c r="C421" t="s">
        <v>256</v>
      </c>
      <c r="D421">
        <v>1.90209664848524</v>
      </c>
      <c r="E421">
        <v>2065</v>
      </c>
      <c r="F421">
        <v>1921505.2789372799</v>
      </c>
      <c r="G421">
        <v>69232.488734868602</v>
      </c>
      <c r="H421">
        <v>8761255.3883812893</v>
      </c>
      <c r="I421">
        <v>289802.78457497602</v>
      </c>
      <c r="J421">
        <v>255829.39431426901</v>
      </c>
      <c r="K421">
        <v>4253.0764396737804</v>
      </c>
      <c r="L421">
        <v>672840.18614401401</v>
      </c>
      <c r="M421">
        <v>23189.411749365401</v>
      </c>
      <c r="N421">
        <v>4.5595791405927697</v>
      </c>
      <c r="O421">
        <v>4.18593625436172</v>
      </c>
      <c r="P421" t="s">
        <v>257</v>
      </c>
      <c r="Q421" t="s">
        <v>252</v>
      </c>
    </row>
    <row r="422" spans="1:17" x14ac:dyDescent="0.35">
      <c r="A422" t="s">
        <v>270</v>
      </c>
      <c r="B422" t="s">
        <v>255</v>
      </c>
      <c r="C422" t="s">
        <v>256</v>
      </c>
      <c r="D422">
        <v>2.0539225003577899</v>
      </c>
      <c r="E422">
        <v>2070</v>
      </c>
      <c r="F422">
        <v>1969812.87850271</v>
      </c>
      <c r="G422">
        <v>70851.379044292698</v>
      </c>
      <c r="H422">
        <v>10177442.308995999</v>
      </c>
      <c r="I422">
        <v>338795.84914940502</v>
      </c>
      <c r="J422">
        <v>236649.115075282</v>
      </c>
      <c r="K422">
        <v>4176.9196440954302</v>
      </c>
      <c r="L422">
        <v>689796.90237690695</v>
      </c>
      <c r="M422">
        <v>23580.791432407601</v>
      </c>
      <c r="N422">
        <v>5.16670513228242</v>
      </c>
      <c r="O422">
        <v>4.7817820022614796</v>
      </c>
      <c r="P422" t="s">
        <v>257</v>
      </c>
      <c r="Q422" t="s">
        <v>252</v>
      </c>
    </row>
    <row r="423" spans="1:17" x14ac:dyDescent="0.35">
      <c r="A423" t="s">
        <v>270</v>
      </c>
      <c r="B423" t="s">
        <v>255</v>
      </c>
      <c r="C423" t="s">
        <v>256</v>
      </c>
      <c r="D423">
        <v>2.15113208653396</v>
      </c>
      <c r="E423">
        <v>2075</v>
      </c>
      <c r="F423">
        <v>2023642.0330560401</v>
      </c>
      <c r="G423">
        <v>72664.245060360496</v>
      </c>
      <c r="H423">
        <v>11415890.288622299</v>
      </c>
      <c r="I423">
        <v>381883.12483792403</v>
      </c>
      <c r="J423">
        <v>246752.18383664999</v>
      </c>
      <c r="K423">
        <v>4365.6455450071699</v>
      </c>
      <c r="L423">
        <v>686241.41887962003</v>
      </c>
      <c r="M423">
        <v>24127.594075893401</v>
      </c>
      <c r="N423">
        <v>5.6412597199230596</v>
      </c>
      <c r="O423">
        <v>5.2554474971934697</v>
      </c>
      <c r="P423" t="s">
        <v>257</v>
      </c>
      <c r="Q423" t="s">
        <v>252</v>
      </c>
    </row>
    <row r="424" spans="1:17" x14ac:dyDescent="0.35">
      <c r="A424" t="s">
        <v>270</v>
      </c>
      <c r="B424" t="s">
        <v>255</v>
      </c>
      <c r="C424" t="s">
        <v>256</v>
      </c>
      <c r="D424">
        <v>2.2802661727774698</v>
      </c>
      <c r="E424">
        <v>2080</v>
      </c>
      <c r="F424">
        <v>2072701.2363704999</v>
      </c>
      <c r="G424">
        <v>74300.803569135605</v>
      </c>
      <c r="H424">
        <v>12993074.7266535</v>
      </c>
      <c r="I424">
        <v>436942.07100081397</v>
      </c>
      <c r="J424">
        <v>228909.83569338999</v>
      </c>
      <c r="K424">
        <v>4273.3664446142202</v>
      </c>
      <c r="L424">
        <v>715934.93968589604</v>
      </c>
      <c r="M424">
        <v>24737.053444653498</v>
      </c>
      <c r="N424">
        <v>6.26866742715203</v>
      </c>
      <c r="O424">
        <v>5.8807179735848596</v>
      </c>
      <c r="P424" t="s">
        <v>257</v>
      </c>
      <c r="Q424" t="s">
        <v>252</v>
      </c>
    </row>
    <row r="425" spans="1:17" x14ac:dyDescent="0.35">
      <c r="A425" t="s">
        <v>270</v>
      </c>
      <c r="B425" t="s">
        <v>255</v>
      </c>
      <c r="C425" t="s">
        <v>256</v>
      </c>
      <c r="D425">
        <v>2.4085830961071801</v>
      </c>
      <c r="E425">
        <v>2085</v>
      </c>
      <c r="F425">
        <v>2127422.5269517498</v>
      </c>
      <c r="G425">
        <v>76133.590339418195</v>
      </c>
      <c r="H425">
        <v>14661964.576256</v>
      </c>
      <c r="I425">
        <v>495108.446390567</v>
      </c>
      <c r="J425">
        <v>225096.08132115999</v>
      </c>
      <c r="K425">
        <v>4263.0744328307501</v>
      </c>
      <c r="L425">
        <v>736239.60210519796</v>
      </c>
      <c r="M425">
        <v>25502.7771679791</v>
      </c>
      <c r="N425">
        <v>6.89189119251464</v>
      </c>
      <c r="O425">
        <v>6.50315378774701</v>
      </c>
      <c r="P425" t="s">
        <v>257</v>
      </c>
      <c r="Q425" t="s">
        <v>252</v>
      </c>
    </row>
    <row r="426" spans="1:17" x14ac:dyDescent="0.35">
      <c r="A426" t="s">
        <v>270</v>
      </c>
      <c r="B426" t="s">
        <v>255</v>
      </c>
      <c r="C426" t="s">
        <v>256</v>
      </c>
      <c r="D426">
        <v>2.5200464505927802</v>
      </c>
      <c r="E426">
        <v>2090</v>
      </c>
      <c r="F426">
        <v>2177928.7105104099</v>
      </c>
      <c r="G426">
        <v>77914.1200569379</v>
      </c>
      <c r="H426">
        <v>16133127.350587901</v>
      </c>
      <c r="I426">
        <v>546066.46774038696</v>
      </c>
      <c r="J426">
        <v>220111.406310274</v>
      </c>
      <c r="K426">
        <v>4359.1833437690002</v>
      </c>
      <c r="L426">
        <v>754112.49507465702</v>
      </c>
      <c r="M426">
        <v>26064.5402635051</v>
      </c>
      <c r="N426">
        <v>7.4075552945013596</v>
      </c>
      <c r="O426">
        <v>7.0085687593126096</v>
      </c>
      <c r="P426" t="s">
        <v>257</v>
      </c>
      <c r="Q426" t="s">
        <v>252</v>
      </c>
    </row>
    <row r="427" spans="1:17" x14ac:dyDescent="0.35">
      <c r="A427" t="s">
        <v>270</v>
      </c>
      <c r="B427" t="s">
        <v>258</v>
      </c>
      <c r="C427" t="s">
        <v>256</v>
      </c>
      <c r="D427">
        <v>0.42862795654826502</v>
      </c>
      <c r="E427">
        <v>2010</v>
      </c>
      <c r="F427">
        <v>1344216.01940227</v>
      </c>
      <c r="G427">
        <v>16829.809107872999</v>
      </c>
      <c r="H427">
        <v>1026117.98113348</v>
      </c>
      <c r="I427">
        <v>14482.620455763599</v>
      </c>
      <c r="J427">
        <v>131588.485908089</v>
      </c>
      <c r="K427">
        <v>714.62251961060304</v>
      </c>
      <c r="L427">
        <v>430215.48896457098</v>
      </c>
      <c r="M427">
        <v>5847.5582103117604</v>
      </c>
      <c r="N427">
        <v>0.76335794717709204</v>
      </c>
      <c r="O427">
        <v>0.86053385174693597</v>
      </c>
      <c r="P427" t="s">
        <v>257</v>
      </c>
      <c r="Q427" t="s">
        <v>252</v>
      </c>
    </row>
    <row r="428" spans="1:17" x14ac:dyDescent="0.35">
      <c r="A428" t="s">
        <v>270</v>
      </c>
      <c r="B428" t="s">
        <v>258</v>
      </c>
      <c r="C428" t="s">
        <v>256</v>
      </c>
      <c r="D428">
        <v>0.61285996481710903</v>
      </c>
      <c r="E428">
        <v>2015</v>
      </c>
      <c r="F428">
        <v>1419678.71929681</v>
      </c>
      <c r="G428">
        <v>17653.4088230056</v>
      </c>
      <c r="H428">
        <v>1543073.8484845799</v>
      </c>
      <c r="I428">
        <v>21608.902441717</v>
      </c>
      <c r="J428">
        <v>138097.32429034699</v>
      </c>
      <c r="K428">
        <v>752.03673171014702</v>
      </c>
      <c r="L428">
        <v>450356.07054623502</v>
      </c>
      <c r="M428">
        <v>6098.8003498945</v>
      </c>
      <c r="N428">
        <v>1.0869176437672401</v>
      </c>
      <c r="O428">
        <v>1.22406401269973</v>
      </c>
      <c r="P428" t="s">
        <v>257</v>
      </c>
      <c r="Q428" t="s">
        <v>252</v>
      </c>
    </row>
    <row r="429" spans="1:17" x14ac:dyDescent="0.35">
      <c r="A429" t="s">
        <v>270</v>
      </c>
      <c r="B429" t="s">
        <v>258</v>
      </c>
      <c r="C429" t="s">
        <v>256</v>
      </c>
      <c r="D429">
        <v>0.76234411994100504</v>
      </c>
      <c r="E429">
        <v>2020</v>
      </c>
      <c r="F429">
        <v>1489455.0567061999</v>
      </c>
      <c r="G429">
        <v>18370.172895895801</v>
      </c>
      <c r="H429">
        <v>2011538.5592670799</v>
      </c>
      <c r="I429">
        <v>27875.256750492699</v>
      </c>
      <c r="J429">
        <v>145050.332701815</v>
      </c>
      <c r="K429">
        <v>787.13293913840005</v>
      </c>
      <c r="L429">
        <v>470092.73971622298</v>
      </c>
      <c r="M429">
        <v>6301.0712490004898</v>
      </c>
      <c r="N429">
        <v>1.3505198093827799</v>
      </c>
      <c r="O429">
        <v>1.5174194009203099</v>
      </c>
      <c r="P429" t="s">
        <v>257</v>
      </c>
      <c r="Q429" t="s">
        <v>252</v>
      </c>
    </row>
    <row r="430" spans="1:17" x14ac:dyDescent="0.35">
      <c r="A430" t="s">
        <v>270</v>
      </c>
      <c r="B430" t="s">
        <v>258</v>
      </c>
      <c r="C430" t="s">
        <v>256</v>
      </c>
      <c r="D430">
        <v>0.91377128405771901</v>
      </c>
      <c r="E430">
        <v>2025</v>
      </c>
      <c r="F430">
        <v>1571340.47748565</v>
      </c>
      <c r="G430">
        <v>19198.153544338202</v>
      </c>
      <c r="H430">
        <v>2545126.1303346502</v>
      </c>
      <c r="I430">
        <v>34843.716032057302</v>
      </c>
      <c r="J430">
        <v>154078.06333647799</v>
      </c>
      <c r="K430">
        <v>831.94645264700898</v>
      </c>
      <c r="L430">
        <v>495128.36197964998</v>
      </c>
      <c r="M430">
        <v>6552.4850822386998</v>
      </c>
      <c r="N430">
        <v>1.6197165202586701</v>
      </c>
      <c r="O430">
        <v>1.81495141975949</v>
      </c>
      <c r="P430" t="s">
        <v>257</v>
      </c>
      <c r="Q430" t="s">
        <v>252</v>
      </c>
    </row>
    <row r="431" spans="1:17" x14ac:dyDescent="0.35">
      <c r="A431" t="s">
        <v>270</v>
      </c>
      <c r="B431" t="s">
        <v>258</v>
      </c>
      <c r="C431" t="s">
        <v>256</v>
      </c>
      <c r="D431">
        <v>0.96559376426806398</v>
      </c>
      <c r="E431">
        <v>2030</v>
      </c>
      <c r="F431">
        <v>1655620.72995674</v>
      </c>
      <c r="G431">
        <v>20038.991816637499</v>
      </c>
      <c r="H431">
        <v>2838302.1453893902</v>
      </c>
      <c r="I431">
        <v>38389.956699292401</v>
      </c>
      <c r="J431">
        <v>163892.943136471</v>
      </c>
      <c r="K431">
        <v>879.74015682203401</v>
      </c>
      <c r="L431">
        <v>522021.57585806103</v>
      </c>
      <c r="M431">
        <v>6818.80566831332</v>
      </c>
      <c r="N431">
        <v>1.71434320314627</v>
      </c>
      <c r="O431">
        <v>1.91576288121536</v>
      </c>
      <c r="P431" t="s">
        <v>257</v>
      </c>
      <c r="Q431" t="s">
        <v>252</v>
      </c>
    </row>
    <row r="432" spans="1:17" x14ac:dyDescent="0.35">
      <c r="A432" t="s">
        <v>270</v>
      </c>
      <c r="B432" t="s">
        <v>258</v>
      </c>
      <c r="C432" t="s">
        <v>256</v>
      </c>
      <c r="D432">
        <v>1.08500668135844</v>
      </c>
      <c r="E432">
        <v>2035</v>
      </c>
      <c r="F432">
        <v>1721800.2947444101</v>
      </c>
      <c r="G432">
        <v>20673.2024826009</v>
      </c>
      <c r="H432">
        <v>3452108.5638087601</v>
      </c>
      <c r="I432">
        <v>46116.685971235704</v>
      </c>
      <c r="J432">
        <v>218349.793008754</v>
      </c>
      <c r="K432">
        <v>1218.6892405646599</v>
      </c>
      <c r="L432">
        <v>571841.71440712502</v>
      </c>
      <c r="M432">
        <v>7484.7226124343597</v>
      </c>
      <c r="N432">
        <v>2.0049413246971302</v>
      </c>
      <c r="O432">
        <v>2.2307470751108198</v>
      </c>
      <c r="P432" t="s">
        <v>257</v>
      </c>
      <c r="Q432" t="s">
        <v>252</v>
      </c>
    </row>
    <row r="433" spans="1:17" x14ac:dyDescent="0.35">
      <c r="A433" t="s">
        <v>270</v>
      </c>
      <c r="B433" t="s">
        <v>258</v>
      </c>
      <c r="C433" t="s">
        <v>256</v>
      </c>
      <c r="D433">
        <v>1.2292198413270401</v>
      </c>
      <c r="E433">
        <v>2040</v>
      </c>
      <c r="F433">
        <v>1753121.04425951</v>
      </c>
      <c r="G433">
        <v>20903.038357007801</v>
      </c>
      <c r="H433">
        <v>4196641.1398481</v>
      </c>
      <c r="I433">
        <v>55387.611266268403</v>
      </c>
      <c r="J433">
        <v>257744.28828509399</v>
      </c>
      <c r="K433">
        <v>2545.3870577019902</v>
      </c>
      <c r="L433">
        <v>576417.73808049795</v>
      </c>
      <c r="M433">
        <v>7481.4971753650298</v>
      </c>
      <c r="N433">
        <v>2.3938113991556702</v>
      </c>
      <c r="O433">
        <v>2.6497397325829199</v>
      </c>
      <c r="P433" t="s">
        <v>257</v>
      </c>
      <c r="Q433" t="s">
        <v>252</v>
      </c>
    </row>
    <row r="434" spans="1:17" x14ac:dyDescent="0.35">
      <c r="A434" t="s">
        <v>270</v>
      </c>
      <c r="B434" t="s">
        <v>258</v>
      </c>
      <c r="C434" t="s">
        <v>256</v>
      </c>
      <c r="D434">
        <v>1.35085724597845</v>
      </c>
      <c r="E434">
        <v>2045</v>
      </c>
      <c r="F434">
        <v>1792025.5745910699</v>
      </c>
      <c r="G434">
        <v>21230.582852600601</v>
      </c>
      <c r="H434">
        <v>4882530.2667122204</v>
      </c>
      <c r="I434">
        <v>63747.983907461901</v>
      </c>
      <c r="J434">
        <v>303285.43289566098</v>
      </c>
      <c r="K434">
        <v>4117.6047846135098</v>
      </c>
      <c r="L434">
        <v>603278.79021893605</v>
      </c>
      <c r="M434">
        <v>7795.4714148191797</v>
      </c>
      <c r="N434">
        <v>2.7245873808616801</v>
      </c>
      <c r="O434">
        <v>3.0026487897223899</v>
      </c>
      <c r="P434" t="s">
        <v>257</v>
      </c>
      <c r="Q434" t="s">
        <v>252</v>
      </c>
    </row>
    <row r="435" spans="1:17" x14ac:dyDescent="0.35">
      <c r="A435" t="s">
        <v>270</v>
      </c>
      <c r="B435" t="s">
        <v>258</v>
      </c>
      <c r="C435" t="s">
        <v>256</v>
      </c>
      <c r="D435">
        <v>1.53164784556419</v>
      </c>
      <c r="E435">
        <v>2050</v>
      </c>
      <c r="F435">
        <v>1833303.03417344</v>
      </c>
      <c r="G435">
        <v>21584.838633590502</v>
      </c>
      <c r="H435">
        <v>5939220.6708528502</v>
      </c>
      <c r="I435">
        <v>76486.623695289105</v>
      </c>
      <c r="J435">
        <v>309734.69774183299</v>
      </c>
      <c r="K435">
        <v>4190.0162200371096</v>
      </c>
      <c r="L435">
        <v>620443.16535563802</v>
      </c>
      <c r="M435">
        <v>7910.8213224255996</v>
      </c>
      <c r="N435">
        <v>3.2396284521127199</v>
      </c>
      <c r="O435">
        <v>3.5435346538222401</v>
      </c>
      <c r="P435" t="s">
        <v>257</v>
      </c>
      <c r="Q435" t="s">
        <v>252</v>
      </c>
    </row>
    <row r="436" spans="1:17" x14ac:dyDescent="0.35">
      <c r="A436" t="s">
        <v>270</v>
      </c>
      <c r="B436" t="s">
        <v>258</v>
      </c>
      <c r="C436" t="s">
        <v>256</v>
      </c>
      <c r="D436">
        <v>1.64170092024739</v>
      </c>
      <c r="E436">
        <v>2055</v>
      </c>
      <c r="F436">
        <v>1876449.75752258</v>
      </c>
      <c r="G436">
        <v>21959.190516907802</v>
      </c>
      <c r="H436">
        <v>6804611.8740856303</v>
      </c>
      <c r="I436">
        <v>86058.232190217095</v>
      </c>
      <c r="J436">
        <v>294948.34544290602</v>
      </c>
      <c r="K436">
        <v>4167.6033772781802</v>
      </c>
      <c r="L436">
        <v>643866.98355840601</v>
      </c>
      <c r="M436">
        <v>8100.9086765756001</v>
      </c>
      <c r="N436">
        <v>3.6263224457816299</v>
      </c>
      <c r="O436">
        <v>3.9190074936485102</v>
      </c>
      <c r="P436" t="s">
        <v>257</v>
      </c>
      <c r="Q436" t="s">
        <v>252</v>
      </c>
    </row>
    <row r="437" spans="1:17" x14ac:dyDescent="0.35">
      <c r="A437" t="s">
        <v>270</v>
      </c>
      <c r="B437" t="s">
        <v>258</v>
      </c>
      <c r="C437" t="s">
        <v>256</v>
      </c>
      <c r="D437">
        <v>1.79717289473674</v>
      </c>
      <c r="E437">
        <v>2060</v>
      </c>
      <c r="F437">
        <v>1926112.4166123101</v>
      </c>
      <c r="G437">
        <v>22411.240414962798</v>
      </c>
      <c r="H437">
        <v>8034843.2964057699</v>
      </c>
      <c r="I437">
        <v>99753.559715682597</v>
      </c>
      <c r="J437">
        <v>262631.99848036701</v>
      </c>
      <c r="K437">
        <v>3714.1920145989902</v>
      </c>
      <c r="L437">
        <v>664398.27051396202</v>
      </c>
      <c r="M437">
        <v>8282.1338516412507</v>
      </c>
      <c r="N437">
        <v>4.1715339287089099</v>
      </c>
      <c r="O437">
        <v>4.4510503599382396</v>
      </c>
      <c r="P437" t="s">
        <v>257</v>
      </c>
      <c r="Q437" t="s">
        <v>252</v>
      </c>
    </row>
    <row r="438" spans="1:17" x14ac:dyDescent="0.35">
      <c r="A438" t="s">
        <v>270</v>
      </c>
      <c r="B438" t="s">
        <v>258</v>
      </c>
      <c r="C438" t="s">
        <v>256</v>
      </c>
      <c r="D438">
        <v>1.90209664848524</v>
      </c>
      <c r="E438">
        <v>2065</v>
      </c>
      <c r="F438">
        <v>1967960.36175265</v>
      </c>
      <c r="G438">
        <v>22777.4059194972</v>
      </c>
      <c r="H438">
        <v>8941468.7444480006</v>
      </c>
      <c r="I438">
        <v>109589.42850826601</v>
      </c>
      <c r="J438">
        <v>256360.00231576199</v>
      </c>
      <c r="K438">
        <v>3722.46843818048</v>
      </c>
      <c r="L438">
        <v>687755.30350282299</v>
      </c>
      <c r="M438">
        <v>8274.2943905569191</v>
      </c>
      <c r="N438">
        <v>4.5435207528696404</v>
      </c>
      <c r="O438">
        <v>4.81132174996534</v>
      </c>
      <c r="P438" t="s">
        <v>257</v>
      </c>
      <c r="Q438" t="s">
        <v>252</v>
      </c>
    </row>
    <row r="439" spans="1:17" x14ac:dyDescent="0.35">
      <c r="A439" t="s">
        <v>270</v>
      </c>
      <c r="B439" t="s">
        <v>258</v>
      </c>
      <c r="C439" t="s">
        <v>256</v>
      </c>
      <c r="D439">
        <v>2.0539225003577899</v>
      </c>
      <c r="E439">
        <v>2070</v>
      </c>
      <c r="F439">
        <v>2017426.20766928</v>
      </c>
      <c r="G439">
        <v>23238.0498777229</v>
      </c>
      <c r="H439">
        <v>10389934.204326499</v>
      </c>
      <c r="I439">
        <v>126303.95381893301</v>
      </c>
      <c r="J439">
        <v>237977.706976683</v>
      </c>
      <c r="K439">
        <v>2848.32774269435</v>
      </c>
      <c r="L439">
        <v>704971.14687921305</v>
      </c>
      <c r="M439">
        <v>8406.5469301016892</v>
      </c>
      <c r="N439">
        <v>5.1500938001245897</v>
      </c>
      <c r="O439">
        <v>5.4352217369157803</v>
      </c>
      <c r="P439" t="s">
        <v>257</v>
      </c>
      <c r="Q439" t="s">
        <v>252</v>
      </c>
    </row>
    <row r="440" spans="1:17" x14ac:dyDescent="0.35">
      <c r="A440" t="s">
        <v>270</v>
      </c>
      <c r="B440" t="s">
        <v>258</v>
      </c>
      <c r="C440" t="s">
        <v>256</v>
      </c>
      <c r="D440">
        <v>2.15113208653396</v>
      </c>
      <c r="E440">
        <v>2075</v>
      </c>
      <c r="F440">
        <v>2072536.9668427401</v>
      </c>
      <c r="G440">
        <v>23769.3112736605</v>
      </c>
      <c r="H440">
        <v>11656252.8562732</v>
      </c>
      <c r="I440">
        <v>141520.55718695701</v>
      </c>
      <c r="J440">
        <v>248126.71259874001</v>
      </c>
      <c r="K440">
        <v>2991.11678291715</v>
      </c>
      <c r="L440">
        <v>701901.338898191</v>
      </c>
      <c r="M440">
        <v>8467.6740573221105</v>
      </c>
      <c r="N440">
        <v>5.6241471408011199</v>
      </c>
      <c r="O440">
        <v>5.9539191336931996</v>
      </c>
      <c r="P440" t="s">
        <v>257</v>
      </c>
      <c r="Q440" t="s">
        <v>252</v>
      </c>
    </row>
    <row r="441" spans="1:17" x14ac:dyDescent="0.35">
      <c r="A441" t="s">
        <v>270</v>
      </c>
      <c r="B441" t="s">
        <v>258</v>
      </c>
      <c r="C441" t="s">
        <v>256</v>
      </c>
      <c r="D441">
        <v>2.2802661727774698</v>
      </c>
      <c r="E441">
        <v>2080</v>
      </c>
      <c r="F441">
        <v>2122752.7023610501</v>
      </c>
      <c r="G441">
        <v>24249.337578580202</v>
      </c>
      <c r="H441">
        <v>13268951.643707801</v>
      </c>
      <c r="I441">
        <v>161065.15394652801</v>
      </c>
      <c r="J441">
        <v>230210.86547307699</v>
      </c>
      <c r="K441">
        <v>2972.3366649272298</v>
      </c>
      <c r="L441">
        <v>731519.74336530804</v>
      </c>
      <c r="M441">
        <v>9152.2497652418297</v>
      </c>
      <c r="N441">
        <v>6.2508231076324803</v>
      </c>
      <c r="O441">
        <v>6.6420434547787002</v>
      </c>
      <c r="P441" t="s">
        <v>257</v>
      </c>
      <c r="Q441" t="s">
        <v>252</v>
      </c>
    </row>
    <row r="442" spans="1:17" x14ac:dyDescent="0.35">
      <c r="A442" t="s">
        <v>270</v>
      </c>
      <c r="B442" t="s">
        <v>258</v>
      </c>
      <c r="C442" t="s">
        <v>256</v>
      </c>
      <c r="D442">
        <v>2.4085830961071801</v>
      </c>
      <c r="E442">
        <v>2085</v>
      </c>
      <c r="F442">
        <v>2178756.0914988299</v>
      </c>
      <c r="G442">
        <v>24800.025792340999</v>
      </c>
      <c r="H442">
        <v>14975403.9235963</v>
      </c>
      <c r="I442">
        <v>181669.09905024301</v>
      </c>
      <c r="J442">
        <v>226420.171096654</v>
      </c>
      <c r="K442">
        <v>2938.9846573372201</v>
      </c>
      <c r="L442">
        <v>752385.82467774104</v>
      </c>
      <c r="M442">
        <v>9356.5545954366808</v>
      </c>
      <c r="N442">
        <v>6.8733732894783701</v>
      </c>
      <c r="O442">
        <v>7.3253592787128703</v>
      </c>
      <c r="P442" t="s">
        <v>257</v>
      </c>
      <c r="Q442" t="s">
        <v>252</v>
      </c>
    </row>
    <row r="443" spans="1:17" x14ac:dyDescent="0.35">
      <c r="A443" t="s">
        <v>270</v>
      </c>
      <c r="B443" t="s">
        <v>258</v>
      </c>
      <c r="C443" t="s">
        <v>256</v>
      </c>
      <c r="D443">
        <v>2.5200464505927802</v>
      </c>
      <c r="E443">
        <v>2090</v>
      </c>
      <c r="F443">
        <v>2230471.3181095701</v>
      </c>
      <c r="G443">
        <v>25371.5124577805</v>
      </c>
      <c r="H443">
        <v>16479115.2989631</v>
      </c>
      <c r="I443">
        <v>200078.51936517001</v>
      </c>
      <c r="J443">
        <v>221975.30213423501</v>
      </c>
      <c r="K443">
        <v>2495.2875198080401</v>
      </c>
      <c r="L443">
        <v>770567.75271453895</v>
      </c>
      <c r="M443">
        <v>9609.2826236223591</v>
      </c>
      <c r="N443">
        <v>7.3881762859564502</v>
      </c>
      <c r="O443">
        <v>7.8859516041115496</v>
      </c>
      <c r="P443" t="s">
        <v>257</v>
      </c>
      <c r="Q443" t="s">
        <v>252</v>
      </c>
    </row>
    <row r="444" spans="1:17" x14ac:dyDescent="0.35">
      <c r="A444" t="s">
        <v>270</v>
      </c>
      <c r="B444" t="s">
        <v>259</v>
      </c>
      <c r="C444" t="s">
        <v>256</v>
      </c>
      <c r="D444">
        <v>0.42862795654826502</v>
      </c>
      <c r="E444">
        <v>2010</v>
      </c>
      <c r="F444">
        <v>1331032.5695895699</v>
      </c>
      <c r="G444">
        <v>30013.2589205689</v>
      </c>
      <c r="H444">
        <v>1014388.8445729</v>
      </c>
      <c r="I444">
        <v>26211.757016339699</v>
      </c>
      <c r="J444">
        <v>130497.209827832</v>
      </c>
      <c r="K444">
        <v>1805.8985998672499</v>
      </c>
      <c r="L444">
        <v>428605.01985298598</v>
      </c>
      <c r="M444">
        <v>7458.0273218967604</v>
      </c>
      <c r="N444">
        <v>0.76210670403481595</v>
      </c>
      <c r="O444">
        <v>0.87333924935342799</v>
      </c>
      <c r="P444" t="s">
        <v>257</v>
      </c>
      <c r="Q444" t="s">
        <v>252</v>
      </c>
    </row>
    <row r="445" spans="1:17" x14ac:dyDescent="0.35">
      <c r="A445" t="s">
        <v>270</v>
      </c>
      <c r="B445" t="s">
        <v>259</v>
      </c>
      <c r="C445" t="s">
        <v>256</v>
      </c>
      <c r="D445">
        <v>0.61285996481710903</v>
      </c>
      <c r="E445">
        <v>2015</v>
      </c>
      <c r="F445">
        <v>1405920.2633724101</v>
      </c>
      <c r="G445">
        <v>31411.8647474071</v>
      </c>
      <c r="H445">
        <v>1525710.2234993901</v>
      </c>
      <c r="I445">
        <v>38972.5274269152</v>
      </c>
      <c r="J445">
        <v>136913.964242591</v>
      </c>
      <c r="K445">
        <v>1935.39677946547</v>
      </c>
      <c r="L445">
        <v>448669.54422846402</v>
      </c>
      <c r="M445">
        <v>7785.3266676656704</v>
      </c>
      <c r="N445">
        <v>1.08520395021524</v>
      </c>
      <c r="O445">
        <v>1.2406944872679699</v>
      </c>
      <c r="P445" t="s">
        <v>257</v>
      </c>
      <c r="Q445" t="s">
        <v>252</v>
      </c>
    </row>
    <row r="446" spans="1:17" x14ac:dyDescent="0.35">
      <c r="A446" t="s">
        <v>270</v>
      </c>
      <c r="B446" t="s">
        <v>259</v>
      </c>
      <c r="C446" t="s">
        <v>256</v>
      </c>
      <c r="D446">
        <v>0.76234411994100504</v>
      </c>
      <c r="E446">
        <v>2020</v>
      </c>
      <c r="F446">
        <v>1475149.6835978001</v>
      </c>
      <c r="G446">
        <v>32675.5460042942</v>
      </c>
      <c r="H446">
        <v>1989253.2221363799</v>
      </c>
      <c r="I446">
        <v>50160.593881195098</v>
      </c>
      <c r="J446">
        <v>143793.68926091699</v>
      </c>
      <c r="K446">
        <v>2043.77638003621</v>
      </c>
      <c r="L446">
        <v>468343.811106148</v>
      </c>
      <c r="M446">
        <v>8049.9998590749301</v>
      </c>
      <c r="N446">
        <v>1.34850940501489</v>
      </c>
      <c r="O446">
        <v>1.53511111565215</v>
      </c>
      <c r="P446" t="s">
        <v>257</v>
      </c>
      <c r="Q446" t="s">
        <v>252</v>
      </c>
    </row>
    <row r="447" spans="1:17" x14ac:dyDescent="0.35">
      <c r="A447" t="s">
        <v>270</v>
      </c>
      <c r="B447" t="s">
        <v>259</v>
      </c>
      <c r="C447" t="s">
        <v>256</v>
      </c>
      <c r="D447">
        <v>0.91377128405771901</v>
      </c>
      <c r="E447">
        <v>2025</v>
      </c>
      <c r="F447">
        <v>1556378.4724777299</v>
      </c>
      <c r="G447">
        <v>34160.158552260204</v>
      </c>
      <c r="H447">
        <v>2517347.10318491</v>
      </c>
      <c r="I447">
        <v>62622.743181799502</v>
      </c>
      <c r="J447">
        <v>152724.447348797</v>
      </c>
      <c r="K447">
        <v>2185.5624403279899</v>
      </c>
      <c r="L447">
        <v>493288.57636444003</v>
      </c>
      <c r="M447">
        <v>8392.2706974491502</v>
      </c>
      <c r="N447">
        <v>1.6174389120002</v>
      </c>
      <c r="O447">
        <v>1.83320996844894</v>
      </c>
      <c r="P447" t="s">
        <v>257</v>
      </c>
      <c r="Q447" t="s">
        <v>252</v>
      </c>
    </row>
    <row r="448" spans="1:17" x14ac:dyDescent="0.35">
      <c r="A448" t="s">
        <v>270</v>
      </c>
      <c r="B448" t="s">
        <v>259</v>
      </c>
      <c r="C448" t="s">
        <v>256</v>
      </c>
      <c r="D448">
        <v>0.96559376426806398</v>
      </c>
      <c r="E448">
        <v>2030</v>
      </c>
      <c r="F448">
        <v>1639959.0543053299</v>
      </c>
      <c r="G448">
        <v>35700.667468038599</v>
      </c>
      <c r="H448">
        <v>2807697.2596312799</v>
      </c>
      <c r="I448">
        <v>68994.842457397099</v>
      </c>
      <c r="J448">
        <v>162425.60156694599</v>
      </c>
      <c r="K448">
        <v>2347.0817263466702</v>
      </c>
      <c r="L448">
        <v>520071.97388678702</v>
      </c>
      <c r="M448">
        <v>8768.40763958762</v>
      </c>
      <c r="N448">
        <v>1.7120532688059</v>
      </c>
      <c r="O448">
        <v>1.9325925073856201</v>
      </c>
      <c r="P448" t="s">
        <v>257</v>
      </c>
      <c r="Q448" t="s">
        <v>252</v>
      </c>
    </row>
    <row r="449" spans="1:17" x14ac:dyDescent="0.35">
      <c r="A449" t="s">
        <v>270</v>
      </c>
      <c r="B449" t="s">
        <v>259</v>
      </c>
      <c r="C449" t="s">
        <v>256</v>
      </c>
      <c r="D449">
        <v>1.08500668135844</v>
      </c>
      <c r="E449">
        <v>2035</v>
      </c>
      <c r="F449">
        <v>1705597.5506385099</v>
      </c>
      <c r="G449">
        <v>36875.946588498598</v>
      </c>
      <c r="H449">
        <v>3415039.0494492799</v>
      </c>
      <c r="I449">
        <v>83186.2003307204</v>
      </c>
      <c r="J449">
        <v>216464.174512194</v>
      </c>
      <c r="K449">
        <v>3104.3077371243598</v>
      </c>
      <c r="L449">
        <v>569891.62627056194</v>
      </c>
      <c r="M449">
        <v>9434.8107489980994</v>
      </c>
      <c r="N449">
        <v>2.0022537251949202</v>
      </c>
      <c r="O449">
        <v>2.2558390502893699</v>
      </c>
      <c r="P449" t="s">
        <v>257</v>
      </c>
      <c r="Q449" t="s">
        <v>252</v>
      </c>
    </row>
    <row r="450" spans="1:17" x14ac:dyDescent="0.35">
      <c r="A450" t="s">
        <v>270</v>
      </c>
      <c r="B450" t="s">
        <v>259</v>
      </c>
      <c r="C450" t="s">
        <v>256</v>
      </c>
      <c r="D450">
        <v>1.2292198413270401</v>
      </c>
      <c r="E450">
        <v>2040</v>
      </c>
      <c r="F450">
        <v>1736714.49603913</v>
      </c>
      <c r="G450">
        <v>37309.586577384704</v>
      </c>
      <c r="H450">
        <v>4151697.9211773202</v>
      </c>
      <c r="I450">
        <v>100330.82993705101</v>
      </c>
      <c r="J450">
        <v>256014.57489756501</v>
      </c>
      <c r="K450">
        <v>4275.1004452302204</v>
      </c>
      <c r="L450">
        <v>574363.11487997696</v>
      </c>
      <c r="M450">
        <v>9536.1203758856791</v>
      </c>
      <c r="N450">
        <v>2.3905471686025299</v>
      </c>
      <c r="O450">
        <v>2.6891434384820099</v>
      </c>
      <c r="P450" t="s">
        <v>257</v>
      </c>
      <c r="Q450" t="s">
        <v>252</v>
      </c>
    </row>
    <row r="451" spans="1:17" x14ac:dyDescent="0.35">
      <c r="A451" t="s">
        <v>270</v>
      </c>
      <c r="B451" t="s">
        <v>259</v>
      </c>
      <c r="C451" t="s">
        <v>256</v>
      </c>
      <c r="D451">
        <v>1.35085724597845</v>
      </c>
      <c r="E451">
        <v>2045</v>
      </c>
      <c r="F451">
        <v>1775355.9203007</v>
      </c>
      <c r="G451">
        <v>37900.237142968101</v>
      </c>
      <c r="H451">
        <v>4830541.4212500304</v>
      </c>
      <c r="I451">
        <v>115736.829369652</v>
      </c>
      <c r="J451">
        <v>301288.46350825299</v>
      </c>
      <c r="K451">
        <v>6114.5741720209498</v>
      </c>
      <c r="L451">
        <v>601162.01255519304</v>
      </c>
      <c r="M451">
        <v>9912.2490785620103</v>
      </c>
      <c r="N451">
        <v>2.7208861986569199</v>
      </c>
      <c r="O451">
        <v>3.0537230923666101</v>
      </c>
      <c r="P451" t="s">
        <v>257</v>
      </c>
      <c r="Q451" t="s">
        <v>252</v>
      </c>
    </row>
    <row r="452" spans="1:17" x14ac:dyDescent="0.35">
      <c r="A452" t="s">
        <v>270</v>
      </c>
      <c r="B452" t="s">
        <v>259</v>
      </c>
      <c r="C452" t="s">
        <v>256</v>
      </c>
      <c r="D452">
        <v>1.53164784556419</v>
      </c>
      <c r="E452">
        <v>2050</v>
      </c>
      <c r="F452">
        <v>1816357.3039047599</v>
      </c>
      <c r="G452">
        <v>38530.568902265601</v>
      </c>
      <c r="H452">
        <v>5876624.6120276302</v>
      </c>
      <c r="I452">
        <v>139082.68252050501</v>
      </c>
      <c r="J452">
        <v>307704.812903527</v>
      </c>
      <c r="K452">
        <v>6219.9010583428499</v>
      </c>
      <c r="L452">
        <v>618222.19551473798</v>
      </c>
      <c r="M452">
        <v>10131.791163325801</v>
      </c>
      <c r="N452">
        <v>3.2353901951968398</v>
      </c>
      <c r="O452">
        <v>3.60967113860411</v>
      </c>
      <c r="P452" t="s">
        <v>257</v>
      </c>
      <c r="Q452" t="s">
        <v>252</v>
      </c>
    </row>
    <row r="453" spans="1:17" x14ac:dyDescent="0.35">
      <c r="A453" t="s">
        <v>270</v>
      </c>
      <c r="B453" t="s">
        <v>259</v>
      </c>
      <c r="C453" t="s">
        <v>256</v>
      </c>
      <c r="D453">
        <v>1.64170092024739</v>
      </c>
      <c r="E453">
        <v>2055</v>
      </c>
      <c r="F453">
        <v>1859214.4589867999</v>
      </c>
      <c r="G453">
        <v>39194.489052686498</v>
      </c>
      <c r="H453">
        <v>6734478.1620539203</v>
      </c>
      <c r="I453">
        <v>156191.944221924</v>
      </c>
      <c r="J453">
        <v>292901.62954390899</v>
      </c>
      <c r="K453">
        <v>6214.3192762747103</v>
      </c>
      <c r="L453">
        <v>641611.55746643501</v>
      </c>
      <c r="M453">
        <v>10356.3347685466</v>
      </c>
      <c r="N453">
        <v>3.6222169688396</v>
      </c>
      <c r="O453">
        <v>3.9850486126242401</v>
      </c>
      <c r="P453" t="s">
        <v>257</v>
      </c>
      <c r="Q453" t="s">
        <v>252</v>
      </c>
    </row>
    <row r="454" spans="1:17" x14ac:dyDescent="0.35">
      <c r="A454" t="s">
        <v>270</v>
      </c>
      <c r="B454" t="s">
        <v>259</v>
      </c>
      <c r="C454" t="s">
        <v>256</v>
      </c>
      <c r="D454">
        <v>1.79717289473674</v>
      </c>
      <c r="E454">
        <v>2060</v>
      </c>
      <c r="F454">
        <v>1908528.3305294199</v>
      </c>
      <c r="G454">
        <v>39995.326497858601</v>
      </c>
      <c r="H454">
        <v>7953904.6075600898</v>
      </c>
      <c r="I454">
        <v>180692.248561363</v>
      </c>
      <c r="J454">
        <v>260236.28945048599</v>
      </c>
      <c r="K454">
        <v>6109.9010444802698</v>
      </c>
      <c r="L454">
        <v>662118.22593184502</v>
      </c>
      <c r="M454">
        <v>10562.178433758199</v>
      </c>
      <c r="N454">
        <v>4.1675590979326502</v>
      </c>
      <c r="O454">
        <v>4.5178340667137098</v>
      </c>
      <c r="P454" t="s">
        <v>257</v>
      </c>
      <c r="Q454" t="s">
        <v>252</v>
      </c>
    </row>
    <row r="455" spans="1:17" x14ac:dyDescent="0.35">
      <c r="A455" t="s">
        <v>270</v>
      </c>
      <c r="B455" t="s">
        <v>259</v>
      </c>
      <c r="C455" t="s">
        <v>256</v>
      </c>
      <c r="D455">
        <v>1.90209664848524</v>
      </c>
      <c r="E455">
        <v>2065</v>
      </c>
      <c r="F455">
        <v>1950098.75236115</v>
      </c>
      <c r="G455">
        <v>40639.015310998802</v>
      </c>
      <c r="H455">
        <v>8852808.6371310707</v>
      </c>
      <c r="I455">
        <v>198249.535825197</v>
      </c>
      <c r="J455">
        <v>253879.61898094299</v>
      </c>
      <c r="K455">
        <v>6202.8517729988798</v>
      </c>
      <c r="L455">
        <v>685211.71150293096</v>
      </c>
      <c r="M455">
        <v>10817.886390449001</v>
      </c>
      <c r="N455">
        <v>4.5396719660541498</v>
      </c>
      <c r="O455">
        <v>4.8783055964336297</v>
      </c>
      <c r="P455" t="s">
        <v>257</v>
      </c>
      <c r="Q455" t="s">
        <v>252</v>
      </c>
    </row>
    <row r="456" spans="1:17" x14ac:dyDescent="0.35">
      <c r="A456" t="s">
        <v>270</v>
      </c>
      <c r="B456" t="s">
        <v>259</v>
      </c>
      <c r="C456" t="s">
        <v>256</v>
      </c>
      <c r="D456">
        <v>2.0539225003577899</v>
      </c>
      <c r="E456">
        <v>2070</v>
      </c>
      <c r="F456">
        <v>1999216.6233665</v>
      </c>
      <c r="G456">
        <v>41447.634180505898</v>
      </c>
      <c r="H456">
        <v>10288107.5616534</v>
      </c>
      <c r="I456">
        <v>228130.59649201599</v>
      </c>
      <c r="J456">
        <v>235794.05037944199</v>
      </c>
      <c r="K456">
        <v>5031.9843399355996</v>
      </c>
      <c r="L456">
        <v>702322.04235483496</v>
      </c>
      <c r="M456">
        <v>11055.651454480399</v>
      </c>
      <c r="N456">
        <v>5.1460694361019899</v>
      </c>
      <c r="O456">
        <v>5.5040679885008501</v>
      </c>
      <c r="P456" t="s">
        <v>257</v>
      </c>
      <c r="Q456" t="s">
        <v>252</v>
      </c>
    </row>
    <row r="457" spans="1:17" x14ac:dyDescent="0.35">
      <c r="A457" t="s">
        <v>270</v>
      </c>
      <c r="B457" t="s">
        <v>259</v>
      </c>
      <c r="C457" t="s">
        <v>256</v>
      </c>
      <c r="D457">
        <v>2.15113208653396</v>
      </c>
      <c r="E457">
        <v>2075</v>
      </c>
      <c r="F457">
        <v>2053926.65950493</v>
      </c>
      <c r="G457">
        <v>42379.618611468301</v>
      </c>
      <c r="H457">
        <v>11542485.3531204</v>
      </c>
      <c r="I457">
        <v>255288.06033977299</v>
      </c>
      <c r="J457">
        <v>245879.23652504699</v>
      </c>
      <c r="K457">
        <v>5238.5928566094299</v>
      </c>
      <c r="L457">
        <v>699203.29472816305</v>
      </c>
      <c r="M457">
        <v>11165.7182273503</v>
      </c>
      <c r="N457">
        <v>5.6197164098851298</v>
      </c>
      <c r="O457">
        <v>6.0238404380234201</v>
      </c>
      <c r="P457" t="s">
        <v>257</v>
      </c>
      <c r="Q457" t="s">
        <v>252</v>
      </c>
    </row>
    <row r="458" spans="1:17" x14ac:dyDescent="0.35">
      <c r="A458" t="s">
        <v>270</v>
      </c>
      <c r="B458" t="s">
        <v>259</v>
      </c>
      <c r="C458" t="s">
        <v>256</v>
      </c>
      <c r="D458">
        <v>2.2802661727774698</v>
      </c>
      <c r="E458">
        <v>2080</v>
      </c>
      <c r="F458">
        <v>2103783.62192932</v>
      </c>
      <c r="G458">
        <v>43218.418010312897</v>
      </c>
      <c r="H458">
        <v>13139905.4100377</v>
      </c>
      <c r="I458">
        <v>290111.38761655003</v>
      </c>
      <c r="J458">
        <v>229353.35780240499</v>
      </c>
      <c r="K458">
        <v>3829.84433559939</v>
      </c>
      <c r="L458">
        <v>728943.98883713898</v>
      </c>
      <c r="M458">
        <v>11728.0042934106</v>
      </c>
      <c r="N458">
        <v>6.2458445217800103</v>
      </c>
      <c r="O458">
        <v>6.7126794772386802</v>
      </c>
      <c r="P458" t="s">
        <v>257</v>
      </c>
      <c r="Q458" t="s">
        <v>252</v>
      </c>
    </row>
    <row r="459" spans="1:17" x14ac:dyDescent="0.35">
      <c r="A459" t="s">
        <v>270</v>
      </c>
      <c r="B459" t="s">
        <v>259</v>
      </c>
      <c r="C459" t="s">
        <v>256</v>
      </c>
      <c r="D459">
        <v>2.4085830961071801</v>
      </c>
      <c r="E459">
        <v>2085</v>
      </c>
      <c r="F459">
        <v>2159374.7720488501</v>
      </c>
      <c r="G459">
        <v>44181.345242322401</v>
      </c>
      <c r="H459">
        <v>14830328.9905905</v>
      </c>
      <c r="I459">
        <v>326744.03205609001</v>
      </c>
      <c r="J459">
        <v>225511.08652978699</v>
      </c>
      <c r="K459">
        <v>3848.0692242038799</v>
      </c>
      <c r="L459">
        <v>749686.01908968098</v>
      </c>
      <c r="M459">
        <v>12056.360183496699</v>
      </c>
      <c r="N459">
        <v>6.8678810100755401</v>
      </c>
      <c r="O459">
        <v>7.3955202193140703</v>
      </c>
      <c r="P459" t="s">
        <v>257</v>
      </c>
      <c r="Q459" t="s">
        <v>252</v>
      </c>
    </row>
    <row r="460" spans="1:17" x14ac:dyDescent="0.35">
      <c r="A460" t="s">
        <v>270</v>
      </c>
      <c r="B460" t="s">
        <v>259</v>
      </c>
      <c r="C460" t="s">
        <v>256</v>
      </c>
      <c r="D460">
        <v>2.5200464505927802</v>
      </c>
      <c r="E460">
        <v>2090</v>
      </c>
      <c r="F460">
        <v>2210647.19494869</v>
      </c>
      <c r="G460">
        <v>45195.635618658504</v>
      </c>
      <c r="H460">
        <v>16319474.872614101</v>
      </c>
      <c r="I460">
        <v>359718.94571418402</v>
      </c>
      <c r="J460">
        <v>221218.85726792799</v>
      </c>
      <c r="K460">
        <v>3251.73238611442</v>
      </c>
      <c r="L460">
        <v>767749.50304444402</v>
      </c>
      <c r="M460">
        <v>12427.532293718001</v>
      </c>
      <c r="N460">
        <v>7.3822159003498999</v>
      </c>
      <c r="O460">
        <v>7.9591522674742103</v>
      </c>
      <c r="P460" t="s">
        <v>257</v>
      </c>
      <c r="Q460" t="s">
        <v>252</v>
      </c>
    </row>
    <row r="461" spans="1:17" x14ac:dyDescent="0.35">
      <c r="A461" t="s">
        <v>270</v>
      </c>
      <c r="B461" t="s">
        <v>260</v>
      </c>
      <c r="C461" t="s">
        <v>256</v>
      </c>
      <c r="D461">
        <v>0.42862795654826502</v>
      </c>
      <c r="E461">
        <v>2010</v>
      </c>
      <c r="F461">
        <v>1261521.4589851401</v>
      </c>
      <c r="G461">
        <v>99524.369525003</v>
      </c>
      <c r="H461">
        <v>952380.87848063104</v>
      </c>
      <c r="I461">
        <v>88219.723108610793</v>
      </c>
      <c r="J461">
        <v>118980.116406307</v>
      </c>
      <c r="K461">
        <v>13322.9920213921</v>
      </c>
      <c r="L461">
        <v>394335.22770648397</v>
      </c>
      <c r="M461">
        <v>41727.819468397996</v>
      </c>
      <c r="N461">
        <v>0.75494623709912601</v>
      </c>
      <c r="O461">
        <v>0.88641328279349496</v>
      </c>
      <c r="P461" t="s">
        <v>257</v>
      </c>
      <c r="Q461" t="s">
        <v>252</v>
      </c>
    </row>
    <row r="462" spans="1:17" x14ac:dyDescent="0.35">
      <c r="A462" t="s">
        <v>270</v>
      </c>
      <c r="B462" t="s">
        <v>260</v>
      </c>
      <c r="C462" t="s">
        <v>256</v>
      </c>
      <c r="D462">
        <v>0.61285996481710903</v>
      </c>
      <c r="E462">
        <v>2015</v>
      </c>
      <c r="F462">
        <v>1332133.2181575899</v>
      </c>
      <c r="G462">
        <v>105198.909962227</v>
      </c>
      <c r="H462">
        <v>1432462.43595931</v>
      </c>
      <c r="I462">
        <v>132220.314966993</v>
      </c>
      <c r="J462">
        <v>124772.66581573</v>
      </c>
      <c r="K462">
        <v>14076.6952063267</v>
      </c>
      <c r="L462">
        <v>412795.51331759099</v>
      </c>
      <c r="M462">
        <v>43659.357578539297</v>
      </c>
      <c r="N462">
        <v>1.07531470308989</v>
      </c>
      <c r="O462">
        <v>1.25686012349812</v>
      </c>
      <c r="P462" t="s">
        <v>257</v>
      </c>
      <c r="Q462" t="s">
        <v>252</v>
      </c>
    </row>
    <row r="463" spans="1:17" x14ac:dyDescent="0.35">
      <c r="A463" t="s">
        <v>270</v>
      </c>
      <c r="B463" t="s">
        <v>260</v>
      </c>
      <c r="C463" t="s">
        <v>256</v>
      </c>
      <c r="D463">
        <v>0.76234411994100504</v>
      </c>
      <c r="E463">
        <v>2020</v>
      </c>
      <c r="F463">
        <v>1397509.39386106</v>
      </c>
      <c r="G463">
        <v>110315.835741039</v>
      </c>
      <c r="H463">
        <v>1867964.8407318899</v>
      </c>
      <c r="I463">
        <v>171448.975285683</v>
      </c>
      <c r="J463">
        <v>131097.78582263499</v>
      </c>
      <c r="K463">
        <v>14739.6798183178</v>
      </c>
      <c r="L463">
        <v>431143.71224208397</v>
      </c>
      <c r="M463">
        <v>45250.098723139003</v>
      </c>
      <c r="N463">
        <v>1.33663848625092</v>
      </c>
      <c r="O463">
        <v>1.5541646775731299</v>
      </c>
      <c r="P463" t="s">
        <v>257</v>
      </c>
      <c r="Q463" t="s">
        <v>252</v>
      </c>
    </row>
    <row r="464" spans="1:17" x14ac:dyDescent="0.35">
      <c r="A464" t="s">
        <v>270</v>
      </c>
      <c r="B464" t="s">
        <v>260</v>
      </c>
      <c r="C464" t="s">
        <v>256</v>
      </c>
      <c r="D464">
        <v>0.91377128405771901</v>
      </c>
      <c r="E464">
        <v>2025</v>
      </c>
      <c r="F464">
        <v>1474187.7900735601</v>
      </c>
      <c r="G464">
        <v>116350.84095642599</v>
      </c>
      <c r="H464">
        <v>2363947.3484374201</v>
      </c>
      <c r="I464">
        <v>216022.49792928601</v>
      </c>
      <c r="J464">
        <v>139265.46246269401</v>
      </c>
      <c r="K464">
        <v>15644.547326431401</v>
      </c>
      <c r="L464">
        <v>454287.11348258198</v>
      </c>
      <c r="M464">
        <v>47393.733579307001</v>
      </c>
      <c r="N464">
        <v>1.6035591695678499</v>
      </c>
      <c r="O464">
        <v>1.8566474995241999</v>
      </c>
      <c r="P464" t="s">
        <v>257</v>
      </c>
      <c r="Q464" t="s">
        <v>252</v>
      </c>
    </row>
    <row r="465" spans="1:17" x14ac:dyDescent="0.35">
      <c r="A465" t="s">
        <v>270</v>
      </c>
      <c r="B465" t="s">
        <v>260</v>
      </c>
      <c r="C465" t="s">
        <v>256</v>
      </c>
      <c r="D465">
        <v>0.96559376426806398</v>
      </c>
      <c r="E465">
        <v>2030</v>
      </c>
      <c r="F465">
        <v>1552998.6827116299</v>
      </c>
      <c r="G465">
        <v>122661.039061747</v>
      </c>
      <c r="H465">
        <v>2636367.75238339</v>
      </c>
      <c r="I465">
        <v>240324.34970529101</v>
      </c>
      <c r="J465">
        <v>148083.37450809201</v>
      </c>
      <c r="K465">
        <v>16689.3087852014</v>
      </c>
      <c r="L465">
        <v>479042.409600691</v>
      </c>
      <c r="M465">
        <v>49797.971925684004</v>
      </c>
      <c r="N465">
        <v>1.6975981897036401</v>
      </c>
      <c r="O465">
        <v>1.9592557795333301</v>
      </c>
      <c r="P465" t="s">
        <v>257</v>
      </c>
      <c r="Q465" t="s">
        <v>252</v>
      </c>
    </row>
    <row r="466" spans="1:17" x14ac:dyDescent="0.35">
      <c r="A466" t="s">
        <v>270</v>
      </c>
      <c r="B466" t="s">
        <v>260</v>
      </c>
      <c r="C466" t="s">
        <v>256</v>
      </c>
      <c r="D466">
        <v>1.08500668135844</v>
      </c>
      <c r="E466">
        <v>2035</v>
      </c>
      <c r="F466">
        <v>1614799.2584933699</v>
      </c>
      <c r="G466">
        <v>127674.238733637</v>
      </c>
      <c r="H466">
        <v>3206337.99235762</v>
      </c>
      <c r="I466">
        <v>291887.25742237997</v>
      </c>
      <c r="J466">
        <v>196346.70702997199</v>
      </c>
      <c r="K466">
        <v>23221.775219346899</v>
      </c>
      <c r="L466">
        <v>526407.84719636198</v>
      </c>
      <c r="M466">
        <v>52918.589823197399</v>
      </c>
      <c r="N466">
        <v>1.9855954079079601</v>
      </c>
      <c r="O466">
        <v>2.2861875685927302</v>
      </c>
      <c r="P466" t="s">
        <v>257</v>
      </c>
      <c r="Q466" t="s">
        <v>252</v>
      </c>
    </row>
    <row r="467" spans="1:17" x14ac:dyDescent="0.35">
      <c r="A467" t="s">
        <v>270</v>
      </c>
      <c r="B467" t="s">
        <v>260</v>
      </c>
      <c r="C467" t="s">
        <v>256</v>
      </c>
      <c r="D467">
        <v>1.2292198413270401</v>
      </c>
      <c r="E467">
        <v>2040</v>
      </c>
      <c r="F467">
        <v>1643978.2564065501</v>
      </c>
      <c r="G467">
        <v>130045.826209964</v>
      </c>
      <c r="H467">
        <v>3897860.6857802598</v>
      </c>
      <c r="I467">
        <v>354168.06533411401</v>
      </c>
      <c r="J467">
        <v>232618.76747640499</v>
      </c>
      <c r="K467">
        <v>27670.9078663906</v>
      </c>
      <c r="L467">
        <v>530225.77653257304</v>
      </c>
      <c r="M467">
        <v>53673.458723289797</v>
      </c>
      <c r="N467">
        <v>2.3709928465235901</v>
      </c>
      <c r="O467">
        <v>2.72340970607004</v>
      </c>
      <c r="P467" t="s">
        <v>257</v>
      </c>
      <c r="Q467" t="s">
        <v>252</v>
      </c>
    </row>
    <row r="468" spans="1:17" x14ac:dyDescent="0.35">
      <c r="A468" t="s">
        <v>270</v>
      </c>
      <c r="B468" t="s">
        <v>260</v>
      </c>
      <c r="C468" t="s">
        <v>256</v>
      </c>
      <c r="D468">
        <v>1.35085724597845</v>
      </c>
      <c r="E468">
        <v>2045</v>
      </c>
      <c r="F468">
        <v>1680335.7281306901</v>
      </c>
      <c r="G468">
        <v>132920.429312981</v>
      </c>
      <c r="H468">
        <v>4535157.0181686198</v>
      </c>
      <c r="I468">
        <v>411121.23245106899</v>
      </c>
      <c r="J468">
        <v>274547.20229050802</v>
      </c>
      <c r="K468">
        <v>32855.835389765802</v>
      </c>
      <c r="L468">
        <v>555231.91174211598</v>
      </c>
      <c r="M468">
        <v>55842.349891639402</v>
      </c>
      <c r="N468">
        <v>2.6989588700906899</v>
      </c>
      <c r="O468">
        <v>3.0929875458273002</v>
      </c>
      <c r="P468" t="s">
        <v>257</v>
      </c>
      <c r="Q468" t="s">
        <v>252</v>
      </c>
    </row>
    <row r="469" spans="1:17" x14ac:dyDescent="0.35">
      <c r="A469" t="s">
        <v>270</v>
      </c>
      <c r="B469" t="s">
        <v>260</v>
      </c>
      <c r="C469" t="s">
        <v>256</v>
      </c>
      <c r="D469">
        <v>1.53164784556419</v>
      </c>
      <c r="E469">
        <v>2050</v>
      </c>
      <c r="F469">
        <v>1718957.2462677599</v>
      </c>
      <c r="G469">
        <v>135930.62653926699</v>
      </c>
      <c r="H469">
        <v>5516939.95582195</v>
      </c>
      <c r="I469">
        <v>498767.33872618497</v>
      </c>
      <c r="J469">
        <v>279919.13893029297</v>
      </c>
      <c r="K469">
        <v>34005.575031576198</v>
      </c>
      <c r="L469">
        <v>571197.32228009496</v>
      </c>
      <c r="M469">
        <v>57156.664397968001</v>
      </c>
      <c r="N469">
        <v>3.2094689776609999</v>
      </c>
      <c r="O469">
        <v>3.6692785976536499</v>
      </c>
      <c r="P469" t="s">
        <v>257</v>
      </c>
      <c r="Q469" t="s">
        <v>252</v>
      </c>
    </row>
    <row r="470" spans="1:17" x14ac:dyDescent="0.35">
      <c r="A470" t="s">
        <v>270</v>
      </c>
      <c r="B470" t="s">
        <v>260</v>
      </c>
      <c r="C470" t="s">
        <v>256</v>
      </c>
      <c r="D470">
        <v>1.64170092024739</v>
      </c>
      <c r="E470">
        <v>2055</v>
      </c>
      <c r="F470">
        <v>1759351.1838044899</v>
      </c>
      <c r="G470">
        <v>139057.76423499899</v>
      </c>
      <c r="H470">
        <v>6320835.7680362295</v>
      </c>
      <c r="I470">
        <v>569834.33823961206</v>
      </c>
      <c r="J470">
        <v>265965.183820793</v>
      </c>
      <c r="K470">
        <v>33150.764999390703</v>
      </c>
      <c r="L470">
        <v>592889.05060810701</v>
      </c>
      <c r="M470">
        <v>59078.841626875103</v>
      </c>
      <c r="N470">
        <v>3.5927083951299701</v>
      </c>
      <c r="O470">
        <v>4.09782468008496</v>
      </c>
      <c r="P470" t="s">
        <v>257</v>
      </c>
      <c r="Q470" t="s">
        <v>252</v>
      </c>
    </row>
    <row r="471" spans="1:17" x14ac:dyDescent="0.35">
      <c r="A471" t="s">
        <v>270</v>
      </c>
      <c r="B471" t="s">
        <v>260</v>
      </c>
      <c r="C471" t="s">
        <v>256</v>
      </c>
      <c r="D471">
        <v>1.79717289473674</v>
      </c>
      <c r="E471">
        <v>2060</v>
      </c>
      <c r="F471">
        <v>1805871.6314968099</v>
      </c>
      <c r="G471">
        <v>142652.02553046899</v>
      </c>
      <c r="H471">
        <v>7463540.1783549804</v>
      </c>
      <c r="I471">
        <v>671056.67776647198</v>
      </c>
      <c r="J471">
        <v>233963.50236488201</v>
      </c>
      <c r="K471">
        <v>32382.688130084702</v>
      </c>
      <c r="L471">
        <v>611471.71079277399</v>
      </c>
      <c r="M471">
        <v>61208.693572829303</v>
      </c>
      <c r="N471">
        <v>4.13292952177824</v>
      </c>
      <c r="O471">
        <v>4.7041510645997997</v>
      </c>
      <c r="P471" t="s">
        <v>257</v>
      </c>
      <c r="Q471" t="s">
        <v>252</v>
      </c>
    </row>
    <row r="472" spans="1:17" x14ac:dyDescent="0.35">
      <c r="A472" t="s">
        <v>270</v>
      </c>
      <c r="B472" t="s">
        <v>260</v>
      </c>
      <c r="C472" t="s">
        <v>256</v>
      </c>
      <c r="D472">
        <v>1.90209664848524</v>
      </c>
      <c r="E472">
        <v>2065</v>
      </c>
      <c r="F472">
        <v>1845085.15622654</v>
      </c>
      <c r="G472">
        <v>145652.61144560401</v>
      </c>
      <c r="H472">
        <v>8305873.0649044504</v>
      </c>
      <c r="I472">
        <v>745185.10805182299</v>
      </c>
      <c r="J472">
        <v>227169.569093517</v>
      </c>
      <c r="K472">
        <v>32912.901660425603</v>
      </c>
      <c r="L472">
        <v>632404.73979398201</v>
      </c>
      <c r="M472">
        <v>63624.858099398203</v>
      </c>
      <c r="N472">
        <v>4.5016204465549601</v>
      </c>
      <c r="O472">
        <v>5.1161808954597499</v>
      </c>
      <c r="P472" t="s">
        <v>257</v>
      </c>
      <c r="Q472" t="s">
        <v>252</v>
      </c>
    </row>
    <row r="473" spans="1:17" x14ac:dyDescent="0.35">
      <c r="A473" t="s">
        <v>270</v>
      </c>
      <c r="B473" t="s">
        <v>260</v>
      </c>
      <c r="C473" t="s">
        <v>256</v>
      </c>
      <c r="D473">
        <v>2.0539225003577899</v>
      </c>
      <c r="E473">
        <v>2070</v>
      </c>
      <c r="F473">
        <v>1891460.9350219199</v>
      </c>
      <c r="G473">
        <v>149203.322525089</v>
      </c>
      <c r="H473">
        <v>9654952.4277914893</v>
      </c>
      <c r="I473">
        <v>861285.73035389895</v>
      </c>
      <c r="J473">
        <v>209161.205157916</v>
      </c>
      <c r="K473">
        <v>31664.8295614616</v>
      </c>
      <c r="L473">
        <v>647933.09080773999</v>
      </c>
      <c r="M473">
        <v>65444.603001575197</v>
      </c>
      <c r="N473">
        <v>5.10449475800546</v>
      </c>
      <c r="O473">
        <v>5.7725640138413903</v>
      </c>
      <c r="P473" t="s">
        <v>257</v>
      </c>
      <c r="Q473" t="s">
        <v>252</v>
      </c>
    </row>
    <row r="474" spans="1:17" x14ac:dyDescent="0.35">
      <c r="A474" t="s">
        <v>270</v>
      </c>
      <c r="B474" t="s">
        <v>260</v>
      </c>
      <c r="C474" t="s">
        <v>256</v>
      </c>
      <c r="D474">
        <v>2.15113208653396</v>
      </c>
      <c r="E474">
        <v>2075</v>
      </c>
      <c r="F474">
        <v>1943141.3829183199</v>
      </c>
      <c r="G474">
        <v>153164.89519807501</v>
      </c>
      <c r="H474">
        <v>10838147.920825001</v>
      </c>
      <c r="I474">
        <v>959625.49263518106</v>
      </c>
      <c r="J474">
        <v>218735.138977772</v>
      </c>
      <c r="K474">
        <v>32382.690403884801</v>
      </c>
      <c r="L474">
        <v>644522.78568941297</v>
      </c>
      <c r="M474">
        <v>65846.227266099697</v>
      </c>
      <c r="N474">
        <v>5.5776424793895503</v>
      </c>
      <c r="O474">
        <v>6.2653096285162304</v>
      </c>
      <c r="P474" t="s">
        <v>257</v>
      </c>
      <c r="Q474" t="s">
        <v>252</v>
      </c>
    </row>
    <row r="475" spans="1:17" x14ac:dyDescent="0.35">
      <c r="A475" t="s">
        <v>270</v>
      </c>
      <c r="B475" t="s">
        <v>260</v>
      </c>
      <c r="C475" t="s">
        <v>256</v>
      </c>
      <c r="D475">
        <v>2.2802661727774698</v>
      </c>
      <c r="E475">
        <v>2080</v>
      </c>
      <c r="F475">
        <v>1990237.1980872699</v>
      </c>
      <c r="G475">
        <v>156764.84185236099</v>
      </c>
      <c r="H475">
        <v>12345651.6602773</v>
      </c>
      <c r="I475">
        <v>1084365.1373769999</v>
      </c>
      <c r="J475">
        <v>208617.03143596399</v>
      </c>
      <c r="K475">
        <v>24566.170702039999</v>
      </c>
      <c r="L475">
        <v>672672.68249782303</v>
      </c>
      <c r="M475">
        <v>67999.310632727094</v>
      </c>
      <c r="N475">
        <v>6.2031056761184802</v>
      </c>
      <c r="O475">
        <v>6.9171449705428101</v>
      </c>
      <c r="P475" t="s">
        <v>257</v>
      </c>
      <c r="Q475" t="s">
        <v>252</v>
      </c>
    </row>
    <row r="476" spans="1:17" x14ac:dyDescent="0.35">
      <c r="A476" t="s">
        <v>270</v>
      </c>
      <c r="B476" t="s">
        <v>260</v>
      </c>
      <c r="C476" t="s">
        <v>256</v>
      </c>
      <c r="D476">
        <v>2.4085830961071801</v>
      </c>
      <c r="E476">
        <v>2085</v>
      </c>
      <c r="F476">
        <v>2042764.3571286099</v>
      </c>
      <c r="G476">
        <v>160791.760162558</v>
      </c>
      <c r="H476">
        <v>13940865.1151821</v>
      </c>
      <c r="I476">
        <v>1216207.90746449</v>
      </c>
      <c r="J476">
        <v>205985.27712477799</v>
      </c>
      <c r="K476">
        <v>23373.878629212701</v>
      </c>
      <c r="L476">
        <v>692129.013017811</v>
      </c>
      <c r="M476">
        <v>69613.366255366796</v>
      </c>
      <c r="N476">
        <v>6.8245096731460002</v>
      </c>
      <c r="O476">
        <v>7.5638696052268202</v>
      </c>
      <c r="P476" t="s">
        <v>257</v>
      </c>
      <c r="Q476" t="s">
        <v>252</v>
      </c>
    </row>
    <row r="477" spans="1:17" x14ac:dyDescent="0.35">
      <c r="A477" t="s">
        <v>270</v>
      </c>
      <c r="B477" t="s">
        <v>260</v>
      </c>
      <c r="C477" t="s">
        <v>256</v>
      </c>
      <c r="D477">
        <v>2.5200464505927802</v>
      </c>
      <c r="E477">
        <v>2090</v>
      </c>
      <c r="F477">
        <v>2091256.42255855</v>
      </c>
      <c r="G477">
        <v>164586.40800879701</v>
      </c>
      <c r="H477">
        <v>15345421.866880201</v>
      </c>
      <c r="I477">
        <v>1333771.9514480899</v>
      </c>
      <c r="J477">
        <v>201687.58391093899</v>
      </c>
      <c r="K477">
        <v>22783.005743103698</v>
      </c>
      <c r="L477">
        <v>709151.08364701504</v>
      </c>
      <c r="M477">
        <v>71025.951691146503</v>
      </c>
      <c r="N477">
        <v>7.3378958703236501</v>
      </c>
      <c r="O477">
        <v>8.1037794528987295</v>
      </c>
      <c r="P477" t="s">
        <v>257</v>
      </c>
      <c r="Q477" t="s">
        <v>252</v>
      </c>
    </row>
    <row r="478" spans="1:17" x14ac:dyDescent="0.35">
      <c r="A478" t="s">
        <v>270</v>
      </c>
      <c r="B478" t="s">
        <v>261</v>
      </c>
      <c r="C478" t="s">
        <v>256</v>
      </c>
      <c r="D478">
        <v>0.42862795654826502</v>
      </c>
      <c r="E478">
        <v>2010</v>
      </c>
      <c r="F478">
        <v>1327559.34139735</v>
      </c>
      <c r="G478">
        <v>33486.487112796502</v>
      </c>
      <c r="H478">
        <v>1016269.83084003</v>
      </c>
      <c r="I478">
        <v>24330.770749207499</v>
      </c>
      <c r="J478">
        <v>129931.23971813099</v>
      </c>
      <c r="K478">
        <v>2371.86870956854</v>
      </c>
      <c r="L478">
        <v>426901.84413723298</v>
      </c>
      <c r="M478">
        <v>9161.2030376492694</v>
      </c>
      <c r="N478">
        <v>0.76551744178180503</v>
      </c>
      <c r="O478">
        <v>0.72658474647553595</v>
      </c>
      <c r="P478" t="s">
        <v>257</v>
      </c>
      <c r="Q478" t="s">
        <v>252</v>
      </c>
    </row>
    <row r="479" spans="1:17" x14ac:dyDescent="0.35">
      <c r="A479" t="s">
        <v>270</v>
      </c>
      <c r="B479" t="s">
        <v>261</v>
      </c>
      <c r="C479" t="s">
        <v>256</v>
      </c>
      <c r="D479">
        <v>0.61285996481710903</v>
      </c>
      <c r="E479">
        <v>2015</v>
      </c>
      <c r="F479">
        <v>1401979.4187131501</v>
      </c>
      <c r="G479">
        <v>35352.709406661103</v>
      </c>
      <c r="H479">
        <v>1528197.6478315301</v>
      </c>
      <c r="I479">
        <v>36485.103094771803</v>
      </c>
      <c r="J479">
        <v>136377.96556533</v>
      </c>
      <c r="K479">
        <v>2471.3954567271298</v>
      </c>
      <c r="L479">
        <v>446945.64831226598</v>
      </c>
      <c r="M479">
        <v>9509.2225838637096</v>
      </c>
      <c r="N479">
        <v>1.0900285891744601</v>
      </c>
      <c r="O479">
        <v>1.0320313126523</v>
      </c>
      <c r="P479" t="s">
        <v>257</v>
      </c>
      <c r="Q479" t="s">
        <v>252</v>
      </c>
    </row>
    <row r="480" spans="1:17" x14ac:dyDescent="0.35">
      <c r="A480" t="s">
        <v>270</v>
      </c>
      <c r="B480" t="s">
        <v>261</v>
      </c>
      <c r="C480" t="s">
        <v>256</v>
      </c>
      <c r="D480">
        <v>0.76234411994100504</v>
      </c>
      <c r="E480">
        <v>2020</v>
      </c>
      <c r="F480">
        <v>1470792.85559592</v>
      </c>
      <c r="G480">
        <v>37032.374006179598</v>
      </c>
      <c r="H480">
        <v>1992025.3752721499</v>
      </c>
      <c r="I480">
        <v>47388.4407454268</v>
      </c>
      <c r="J480">
        <v>143258.71547442599</v>
      </c>
      <c r="K480">
        <v>2578.7501665271002</v>
      </c>
      <c r="L480">
        <v>466549.49470387999</v>
      </c>
      <c r="M480">
        <v>9844.3162613426593</v>
      </c>
      <c r="N480">
        <v>1.3543888030820199</v>
      </c>
      <c r="O480">
        <v>1.2796490102827101</v>
      </c>
      <c r="P480" t="s">
        <v>257</v>
      </c>
      <c r="Q480" t="s">
        <v>252</v>
      </c>
    </row>
    <row r="481" spans="1:17" x14ac:dyDescent="0.35">
      <c r="A481" t="s">
        <v>270</v>
      </c>
      <c r="B481" t="s">
        <v>261</v>
      </c>
      <c r="C481" t="s">
        <v>256</v>
      </c>
      <c r="D481">
        <v>0.91377128405771901</v>
      </c>
      <c r="E481">
        <v>2025</v>
      </c>
      <c r="F481">
        <v>1551558.5897304099</v>
      </c>
      <c r="G481">
        <v>38980.041299577897</v>
      </c>
      <c r="H481">
        <v>2520272.55363897</v>
      </c>
      <c r="I481">
        <v>59697.292727733096</v>
      </c>
      <c r="J481">
        <v>152186.06594653899</v>
      </c>
      <c r="K481">
        <v>2723.9438425859298</v>
      </c>
      <c r="L481">
        <v>491400.51862973301</v>
      </c>
      <c r="M481">
        <v>10280.328432156301</v>
      </c>
      <c r="N481">
        <v>1.62434894197381</v>
      </c>
      <c r="O481">
        <v>1.53148356793505</v>
      </c>
      <c r="P481" t="s">
        <v>257</v>
      </c>
      <c r="Q481" t="s">
        <v>252</v>
      </c>
    </row>
    <row r="482" spans="1:17" x14ac:dyDescent="0.35">
      <c r="A482" t="s">
        <v>270</v>
      </c>
      <c r="B482" t="s">
        <v>261</v>
      </c>
      <c r="C482" t="s">
        <v>256</v>
      </c>
      <c r="D482">
        <v>0.96559376426806398</v>
      </c>
      <c r="E482">
        <v>2030</v>
      </c>
      <c r="F482">
        <v>1634689.0110444799</v>
      </c>
      <c r="G482">
        <v>40970.710728894002</v>
      </c>
      <c r="H482">
        <v>2810410.1026152</v>
      </c>
      <c r="I482">
        <v>66281.999473475196</v>
      </c>
      <c r="J482">
        <v>161888.52659087899</v>
      </c>
      <c r="K482">
        <v>2884.1567024136002</v>
      </c>
      <c r="L482">
        <v>518089.32143255603</v>
      </c>
      <c r="M482">
        <v>10751.0600938188</v>
      </c>
      <c r="N482">
        <v>1.71923227208795</v>
      </c>
      <c r="O482">
        <v>1.6177898380154501</v>
      </c>
      <c r="P482" t="s">
        <v>257</v>
      </c>
      <c r="Q482" t="s">
        <v>252</v>
      </c>
    </row>
    <row r="483" spans="1:17" x14ac:dyDescent="0.35">
      <c r="A483" t="s">
        <v>270</v>
      </c>
      <c r="B483" t="s">
        <v>261</v>
      </c>
      <c r="C483" t="s">
        <v>256</v>
      </c>
      <c r="D483">
        <v>1.08500668135844</v>
      </c>
      <c r="E483">
        <v>2035</v>
      </c>
      <c r="F483">
        <v>1699964.9808750099</v>
      </c>
      <c r="G483">
        <v>42508.516351998303</v>
      </c>
      <c r="H483">
        <v>3417659.2700456302</v>
      </c>
      <c r="I483">
        <v>80565.979734370296</v>
      </c>
      <c r="J483">
        <v>215866.34380700401</v>
      </c>
      <c r="K483">
        <v>3702.13844231437</v>
      </c>
      <c r="L483">
        <v>567442.80274451897</v>
      </c>
      <c r="M483">
        <v>11883.6342750404</v>
      </c>
      <c r="N483">
        <v>2.0104292197163298</v>
      </c>
      <c r="O483">
        <v>1.89529032411368</v>
      </c>
      <c r="P483" t="s">
        <v>257</v>
      </c>
      <c r="Q483" t="s">
        <v>252</v>
      </c>
    </row>
    <row r="484" spans="1:17" x14ac:dyDescent="0.35">
      <c r="A484" t="s">
        <v>270</v>
      </c>
      <c r="B484" t="s">
        <v>261</v>
      </c>
      <c r="C484" t="s">
        <v>256</v>
      </c>
      <c r="D484">
        <v>1.2292198413270401</v>
      </c>
      <c r="E484">
        <v>2040</v>
      </c>
      <c r="F484">
        <v>1730839.97807783</v>
      </c>
      <c r="G484">
        <v>43184.104538688603</v>
      </c>
      <c r="H484">
        <v>4154034.4568385999</v>
      </c>
      <c r="I484">
        <v>97994.294275772496</v>
      </c>
      <c r="J484">
        <v>255633.041125649</v>
      </c>
      <c r="K484">
        <v>4656.6342171472097</v>
      </c>
      <c r="L484">
        <v>571903.03708108305</v>
      </c>
      <c r="M484">
        <v>11996.1981747803</v>
      </c>
      <c r="N484">
        <v>2.4000106939128099</v>
      </c>
      <c r="O484">
        <v>2.2692214027033799</v>
      </c>
      <c r="P484" t="s">
        <v>257</v>
      </c>
      <c r="Q484" t="s">
        <v>252</v>
      </c>
    </row>
    <row r="485" spans="1:17" x14ac:dyDescent="0.35">
      <c r="A485" t="s">
        <v>270</v>
      </c>
      <c r="B485" t="s">
        <v>261</v>
      </c>
      <c r="C485" t="s">
        <v>256</v>
      </c>
      <c r="D485">
        <v>1.35085724597845</v>
      </c>
      <c r="E485">
        <v>2045</v>
      </c>
      <c r="F485">
        <v>1769211.7884642</v>
      </c>
      <c r="G485">
        <v>44044.368979469</v>
      </c>
      <c r="H485">
        <v>4832376.5104794297</v>
      </c>
      <c r="I485">
        <v>113901.74014025</v>
      </c>
      <c r="J485">
        <v>301412.91775375803</v>
      </c>
      <c r="K485">
        <v>5990.1199265156602</v>
      </c>
      <c r="L485">
        <v>597772.82192355103</v>
      </c>
      <c r="M485">
        <v>13301.4397102042</v>
      </c>
      <c r="N485">
        <v>2.7313725479267101</v>
      </c>
      <c r="O485">
        <v>2.5860681576195401</v>
      </c>
      <c r="P485" t="s">
        <v>257</v>
      </c>
      <c r="Q485" t="s">
        <v>252</v>
      </c>
    </row>
    <row r="486" spans="1:17" x14ac:dyDescent="0.35">
      <c r="A486" t="s">
        <v>270</v>
      </c>
      <c r="B486" t="s">
        <v>261</v>
      </c>
      <c r="C486" t="s">
        <v>256</v>
      </c>
      <c r="D486">
        <v>1.53164784556419</v>
      </c>
      <c r="E486">
        <v>2050</v>
      </c>
      <c r="F486">
        <v>1809928.07638936</v>
      </c>
      <c r="G486">
        <v>44959.796417668003</v>
      </c>
      <c r="H486">
        <v>5877085.0034041097</v>
      </c>
      <c r="I486">
        <v>138622.291144021</v>
      </c>
      <c r="J486">
        <v>307894.37315979198</v>
      </c>
      <c r="K486">
        <v>6030.3408020776697</v>
      </c>
      <c r="L486">
        <v>614728.08637598704</v>
      </c>
      <c r="M486">
        <v>13625.900302076299</v>
      </c>
      <c r="N486">
        <v>3.2471373200245401</v>
      </c>
      <c r="O486">
        <v>3.0832499741823902</v>
      </c>
      <c r="P486" t="s">
        <v>257</v>
      </c>
      <c r="Q486" t="s">
        <v>252</v>
      </c>
    </row>
    <row r="487" spans="1:17" x14ac:dyDescent="0.35">
      <c r="A487" t="s">
        <v>270</v>
      </c>
      <c r="B487" t="s">
        <v>261</v>
      </c>
      <c r="C487" t="s">
        <v>256</v>
      </c>
      <c r="D487">
        <v>1.64170092024739</v>
      </c>
      <c r="E487">
        <v>2055</v>
      </c>
      <c r="F487">
        <v>1852489.1981196699</v>
      </c>
      <c r="G487">
        <v>45919.749919814902</v>
      </c>
      <c r="H487">
        <v>6731646.7259030696</v>
      </c>
      <c r="I487">
        <v>159023.38037277199</v>
      </c>
      <c r="J487">
        <v>293323.71279605501</v>
      </c>
      <c r="K487">
        <v>5792.2360241287297</v>
      </c>
      <c r="L487">
        <v>637861.033869765</v>
      </c>
      <c r="M487">
        <v>14106.8583652169</v>
      </c>
      <c r="N487">
        <v>3.6338385847193502</v>
      </c>
      <c r="O487">
        <v>3.4630715683438802</v>
      </c>
      <c r="P487" t="s">
        <v>257</v>
      </c>
      <c r="Q487" t="s">
        <v>252</v>
      </c>
    </row>
    <row r="488" spans="1:17" x14ac:dyDescent="0.35">
      <c r="A488" t="s">
        <v>270</v>
      </c>
      <c r="B488" t="s">
        <v>261</v>
      </c>
      <c r="C488" t="s">
        <v>256</v>
      </c>
      <c r="D488">
        <v>1.79717289473674</v>
      </c>
      <c r="E488">
        <v>2060</v>
      </c>
      <c r="F488">
        <v>1901483.82071881</v>
      </c>
      <c r="G488">
        <v>47039.836308465798</v>
      </c>
      <c r="H488">
        <v>7946426.53751399</v>
      </c>
      <c r="I488">
        <v>188170.318607455</v>
      </c>
      <c r="J488">
        <v>261147.66558365399</v>
      </c>
      <c r="K488">
        <v>5198.5249113126301</v>
      </c>
      <c r="L488">
        <v>657956.85573386401</v>
      </c>
      <c r="M488">
        <v>14723.548631739801</v>
      </c>
      <c r="N488">
        <v>4.1790660803571997</v>
      </c>
      <c r="O488">
        <v>4.0002332783116001</v>
      </c>
      <c r="P488" t="s">
        <v>257</v>
      </c>
      <c r="Q488" t="s">
        <v>252</v>
      </c>
    </row>
    <row r="489" spans="1:17" x14ac:dyDescent="0.35">
      <c r="A489" t="s">
        <v>270</v>
      </c>
      <c r="B489" t="s">
        <v>261</v>
      </c>
      <c r="C489" t="s">
        <v>256</v>
      </c>
      <c r="D489">
        <v>1.90209664848524</v>
      </c>
      <c r="E489">
        <v>2065</v>
      </c>
      <c r="F489">
        <v>1942766.1277989401</v>
      </c>
      <c r="G489">
        <v>47971.639873209402</v>
      </c>
      <c r="H489">
        <v>8841633.5797382202</v>
      </c>
      <c r="I489">
        <v>209424.593218044</v>
      </c>
      <c r="J489">
        <v>254960.16318164399</v>
      </c>
      <c r="K489">
        <v>5122.3075722979402</v>
      </c>
      <c r="L489">
        <v>680761.75610782695</v>
      </c>
      <c r="M489">
        <v>15267.841785552801</v>
      </c>
      <c r="N489">
        <v>4.5510540117123597</v>
      </c>
      <c r="O489">
        <v>4.3655917073412596</v>
      </c>
      <c r="P489" t="s">
        <v>257</v>
      </c>
      <c r="Q489" t="s">
        <v>252</v>
      </c>
    </row>
    <row r="490" spans="1:17" x14ac:dyDescent="0.35">
      <c r="A490" t="s">
        <v>270</v>
      </c>
      <c r="B490" t="s">
        <v>261</v>
      </c>
      <c r="C490" t="s">
        <v>256</v>
      </c>
      <c r="D490">
        <v>2.0539225003577899</v>
      </c>
      <c r="E490">
        <v>2070</v>
      </c>
      <c r="F490">
        <v>1991572.6032272701</v>
      </c>
      <c r="G490">
        <v>49091.654319735302</v>
      </c>
      <c r="H490">
        <v>10272625.5669479</v>
      </c>
      <c r="I490">
        <v>243612.59119745801</v>
      </c>
      <c r="J490">
        <v>236171.03360282001</v>
      </c>
      <c r="K490">
        <v>4655.0011165579699</v>
      </c>
      <c r="L490">
        <v>697877.29138233105</v>
      </c>
      <c r="M490">
        <v>15500.402426983699</v>
      </c>
      <c r="N490">
        <v>5.15804723880089</v>
      </c>
      <c r="O490">
        <v>4.9624033773806602</v>
      </c>
      <c r="P490" t="s">
        <v>257</v>
      </c>
      <c r="Q490" t="s">
        <v>252</v>
      </c>
    </row>
    <row r="491" spans="1:17" x14ac:dyDescent="0.35">
      <c r="A491" t="s">
        <v>270</v>
      </c>
      <c r="B491" t="s">
        <v>261</v>
      </c>
      <c r="C491" t="s">
        <v>256</v>
      </c>
      <c r="D491">
        <v>2.15113208653396</v>
      </c>
      <c r="E491">
        <v>2075</v>
      </c>
      <c r="F491">
        <v>2045955.2884637001</v>
      </c>
      <c r="G491">
        <v>50350.989652696699</v>
      </c>
      <c r="H491">
        <v>11524536.196063001</v>
      </c>
      <c r="I491">
        <v>273237.21739722299</v>
      </c>
      <c r="J491">
        <v>246329.39238931501</v>
      </c>
      <c r="K491">
        <v>4788.4369923416198</v>
      </c>
      <c r="L491">
        <v>694944.02249044494</v>
      </c>
      <c r="M491">
        <v>15424.9904650684</v>
      </c>
      <c r="N491">
        <v>5.6328387335955297</v>
      </c>
      <c r="O491">
        <v>5.4266503852638603</v>
      </c>
      <c r="P491" t="s">
        <v>257</v>
      </c>
      <c r="Q491" t="s">
        <v>252</v>
      </c>
    </row>
    <row r="492" spans="1:17" x14ac:dyDescent="0.35">
      <c r="A492" t="s">
        <v>270</v>
      </c>
      <c r="B492" t="s">
        <v>261</v>
      </c>
      <c r="C492" t="s">
        <v>256</v>
      </c>
      <c r="D492">
        <v>2.2802661727774698</v>
      </c>
      <c r="E492">
        <v>2080</v>
      </c>
      <c r="F492">
        <v>2095508.5704805099</v>
      </c>
      <c r="G492">
        <v>51493.469459120701</v>
      </c>
      <c r="H492">
        <v>13118932.312146099</v>
      </c>
      <c r="I492">
        <v>311084.485508207</v>
      </c>
      <c r="J492">
        <v>228409.88947774001</v>
      </c>
      <c r="K492">
        <v>4773.3126602639004</v>
      </c>
      <c r="L492">
        <v>724767.14223757002</v>
      </c>
      <c r="M492">
        <v>15904.850892979901</v>
      </c>
      <c r="N492">
        <v>6.2605004326648199</v>
      </c>
      <c r="O492">
        <v>6.0412415161726098</v>
      </c>
      <c r="P492" t="s">
        <v>257</v>
      </c>
      <c r="Q492" t="s">
        <v>252</v>
      </c>
    </row>
    <row r="493" spans="1:17" x14ac:dyDescent="0.35">
      <c r="A493" t="s">
        <v>270</v>
      </c>
      <c r="B493" t="s">
        <v>261</v>
      </c>
      <c r="C493" t="s">
        <v>256</v>
      </c>
      <c r="D493">
        <v>2.4085830961071801</v>
      </c>
      <c r="E493">
        <v>2085</v>
      </c>
      <c r="F493">
        <v>2150777.8863764</v>
      </c>
      <c r="G493">
        <v>52778.230914767199</v>
      </c>
      <c r="H493">
        <v>14806013.5334916</v>
      </c>
      <c r="I493">
        <v>351059.48915499402</v>
      </c>
      <c r="J493">
        <v>224699.87720715199</v>
      </c>
      <c r="K493">
        <v>4659.2785468383499</v>
      </c>
      <c r="L493">
        <v>745696.10966001195</v>
      </c>
      <c r="M493">
        <v>16046.269613165099</v>
      </c>
      <c r="N493">
        <v>6.8840272290675797</v>
      </c>
      <c r="O493">
        <v>6.6515963697595</v>
      </c>
      <c r="P493" t="s">
        <v>257</v>
      </c>
      <c r="Q493" t="s">
        <v>252</v>
      </c>
    </row>
    <row r="494" spans="1:17" x14ac:dyDescent="0.35">
      <c r="A494" t="s">
        <v>270</v>
      </c>
      <c r="B494" t="s">
        <v>261</v>
      </c>
      <c r="C494" t="s">
        <v>256</v>
      </c>
      <c r="D494">
        <v>2.5200464505927802</v>
      </c>
      <c r="E494">
        <v>2090</v>
      </c>
      <c r="F494">
        <v>2201826.3820503601</v>
      </c>
      <c r="G494">
        <v>54016.448516986296</v>
      </c>
      <c r="H494">
        <v>16292533.390385401</v>
      </c>
      <c r="I494">
        <v>386660.427942943</v>
      </c>
      <c r="J494">
        <v>220249.45920269401</v>
      </c>
      <c r="K494">
        <v>4221.1304513488003</v>
      </c>
      <c r="L494">
        <v>763740.39840884495</v>
      </c>
      <c r="M494">
        <v>16436.636929316901</v>
      </c>
      <c r="N494">
        <v>7.3995540807416402</v>
      </c>
      <c r="O494">
        <v>7.1581978926539804</v>
      </c>
      <c r="P494" t="s">
        <v>257</v>
      </c>
      <c r="Q494" t="s">
        <v>252</v>
      </c>
    </row>
    <row r="495" spans="1:17" x14ac:dyDescent="0.35">
      <c r="A495" t="s">
        <v>270</v>
      </c>
      <c r="B495" t="s">
        <v>262</v>
      </c>
      <c r="C495" t="s">
        <v>256</v>
      </c>
      <c r="D495">
        <v>0.42862795654826502</v>
      </c>
      <c r="E495">
        <v>2010</v>
      </c>
      <c r="F495">
        <v>1342150.18186806</v>
      </c>
      <c r="G495">
        <v>18895.646642078998</v>
      </c>
      <c r="H495">
        <v>1023633.55849918</v>
      </c>
      <c r="I495">
        <v>16967.0430900664</v>
      </c>
      <c r="J495">
        <v>130079.17985274299</v>
      </c>
      <c r="K495">
        <v>2223.9285749566902</v>
      </c>
      <c r="L495">
        <v>428545.89195200801</v>
      </c>
      <c r="M495">
        <v>7517.1552228747196</v>
      </c>
      <c r="N495">
        <v>0.76268183123474098</v>
      </c>
      <c r="O495">
        <v>0.89793397449983303</v>
      </c>
      <c r="P495" t="s">
        <v>257</v>
      </c>
      <c r="Q495" t="s">
        <v>252</v>
      </c>
    </row>
    <row r="496" spans="1:17" x14ac:dyDescent="0.35">
      <c r="A496" t="s">
        <v>270</v>
      </c>
      <c r="B496" t="s">
        <v>262</v>
      </c>
      <c r="C496" t="s">
        <v>256</v>
      </c>
      <c r="D496">
        <v>0.61285996481710903</v>
      </c>
      <c r="E496">
        <v>2015</v>
      </c>
      <c r="F496">
        <v>1417409.7293807601</v>
      </c>
      <c r="G496">
        <v>19922.398739049098</v>
      </c>
      <c r="H496">
        <v>1539336.7251671399</v>
      </c>
      <c r="I496">
        <v>25346.025759156801</v>
      </c>
      <c r="J496">
        <v>136523.07521310699</v>
      </c>
      <c r="K496">
        <v>2326.2858089495298</v>
      </c>
      <c r="L496">
        <v>448603.857122752</v>
      </c>
      <c r="M496">
        <v>7851.0137733777001</v>
      </c>
      <c r="N496">
        <v>1.0860209953826501</v>
      </c>
      <c r="O496">
        <v>1.2722376502522801</v>
      </c>
      <c r="P496" t="s">
        <v>257</v>
      </c>
      <c r="Q496" t="s">
        <v>252</v>
      </c>
    </row>
    <row r="497" spans="1:17" x14ac:dyDescent="0.35">
      <c r="A497" t="s">
        <v>270</v>
      </c>
      <c r="B497" t="s">
        <v>262</v>
      </c>
      <c r="C497" t="s">
        <v>256</v>
      </c>
      <c r="D497">
        <v>0.76234411994100504</v>
      </c>
      <c r="E497">
        <v>2020</v>
      </c>
      <c r="F497">
        <v>1486829.6874407099</v>
      </c>
      <c r="G497">
        <v>20995.542161388399</v>
      </c>
      <c r="H497">
        <v>2006393.17087376</v>
      </c>
      <c r="I497">
        <v>33020.645143816</v>
      </c>
      <c r="J497">
        <v>143417.50956073299</v>
      </c>
      <c r="K497">
        <v>2419.9560802201399</v>
      </c>
      <c r="L497">
        <v>468265.96039034298</v>
      </c>
      <c r="M497">
        <v>8127.8505748798498</v>
      </c>
      <c r="N497">
        <v>1.3494438453992501</v>
      </c>
      <c r="O497">
        <v>1.5727455328370701</v>
      </c>
      <c r="P497" t="s">
        <v>257</v>
      </c>
      <c r="Q497" t="s">
        <v>252</v>
      </c>
    </row>
    <row r="498" spans="1:17" x14ac:dyDescent="0.35">
      <c r="A498" t="s">
        <v>270</v>
      </c>
      <c r="B498" t="s">
        <v>262</v>
      </c>
      <c r="C498" t="s">
        <v>256</v>
      </c>
      <c r="D498">
        <v>0.91377128405771901</v>
      </c>
      <c r="E498">
        <v>2025</v>
      </c>
      <c r="F498">
        <v>1568311.10930129</v>
      </c>
      <c r="G498">
        <v>22227.521728698299</v>
      </c>
      <c r="H498">
        <v>2538227.6326349298</v>
      </c>
      <c r="I498">
        <v>41742.213731772397</v>
      </c>
      <c r="J498">
        <v>152357.32394873301</v>
      </c>
      <c r="K498">
        <v>2552.6858403924498</v>
      </c>
      <c r="L498">
        <v>493181.794998225</v>
      </c>
      <c r="M498">
        <v>8499.0520636641195</v>
      </c>
      <c r="N498">
        <v>1.6184465043837899</v>
      </c>
      <c r="O498">
        <v>1.87795176813969</v>
      </c>
      <c r="P498" t="s">
        <v>257</v>
      </c>
      <c r="Q498" t="s">
        <v>252</v>
      </c>
    </row>
    <row r="499" spans="1:17" x14ac:dyDescent="0.35">
      <c r="A499" t="s">
        <v>270</v>
      </c>
      <c r="B499" t="s">
        <v>262</v>
      </c>
      <c r="C499" t="s">
        <v>256</v>
      </c>
      <c r="D499">
        <v>0.96559376426806398</v>
      </c>
      <c r="E499">
        <v>2030</v>
      </c>
      <c r="F499">
        <v>1652162.3932993601</v>
      </c>
      <c r="G499">
        <v>23497.328474009199</v>
      </c>
      <c r="H499">
        <v>2830159.8573965798</v>
      </c>
      <c r="I499">
        <v>46532.2446920976</v>
      </c>
      <c r="J499">
        <v>162066.638437516</v>
      </c>
      <c r="K499">
        <v>2706.04485577696</v>
      </c>
      <c r="L499">
        <v>519929.06955454301</v>
      </c>
      <c r="M499">
        <v>8911.3119718318594</v>
      </c>
      <c r="N499">
        <v>1.71300343651132</v>
      </c>
      <c r="O499">
        <v>1.9803206455392499</v>
      </c>
      <c r="P499" t="s">
        <v>257</v>
      </c>
      <c r="Q499" t="s">
        <v>252</v>
      </c>
    </row>
    <row r="500" spans="1:17" x14ac:dyDescent="0.35">
      <c r="A500" t="s">
        <v>270</v>
      </c>
      <c r="B500" t="s">
        <v>262</v>
      </c>
      <c r="C500" t="s">
        <v>256</v>
      </c>
      <c r="D500">
        <v>1.08500668135844</v>
      </c>
      <c r="E500">
        <v>2035</v>
      </c>
      <c r="F500">
        <v>1717964.4285472301</v>
      </c>
      <c r="G500">
        <v>24509.068679774999</v>
      </c>
      <c r="H500">
        <v>3441954.38773472</v>
      </c>
      <c r="I500">
        <v>56270.862045276299</v>
      </c>
      <c r="J500">
        <v>215617.250490281</v>
      </c>
      <c r="K500">
        <v>3951.23175903725</v>
      </c>
      <c r="L500">
        <v>569881.37688222702</v>
      </c>
      <c r="M500">
        <v>9445.0601373321697</v>
      </c>
      <c r="N500">
        <v>2.00350736635761</v>
      </c>
      <c r="O500">
        <v>2.2959200441472198</v>
      </c>
      <c r="P500" t="s">
        <v>257</v>
      </c>
      <c r="Q500" t="s">
        <v>252</v>
      </c>
    </row>
    <row r="501" spans="1:17" x14ac:dyDescent="0.35">
      <c r="A501" t="s">
        <v>270</v>
      </c>
      <c r="B501" t="s">
        <v>262</v>
      </c>
      <c r="C501" t="s">
        <v>256</v>
      </c>
      <c r="D501">
        <v>1.2292198413270401</v>
      </c>
      <c r="E501">
        <v>2040</v>
      </c>
      <c r="F501">
        <v>1749016.9129977501</v>
      </c>
      <c r="G501">
        <v>25007.169618768301</v>
      </c>
      <c r="H501">
        <v>4184196.0648748898</v>
      </c>
      <c r="I501">
        <v>67832.686239477494</v>
      </c>
      <c r="J501">
        <v>255149.19417413001</v>
      </c>
      <c r="K501">
        <v>5140.4811686654202</v>
      </c>
      <c r="L501">
        <v>574512.30624445295</v>
      </c>
      <c r="M501">
        <v>9386.9290114094092</v>
      </c>
      <c r="N501">
        <v>2.3923130953052598</v>
      </c>
      <c r="O501">
        <v>2.7125295374718501</v>
      </c>
      <c r="P501" t="s">
        <v>257</v>
      </c>
      <c r="Q501" t="s">
        <v>252</v>
      </c>
    </row>
    <row r="502" spans="1:17" x14ac:dyDescent="0.35">
      <c r="A502" t="s">
        <v>270</v>
      </c>
      <c r="B502" t="s">
        <v>262</v>
      </c>
      <c r="C502" t="s">
        <v>256</v>
      </c>
      <c r="D502">
        <v>1.35085724597845</v>
      </c>
      <c r="E502">
        <v>2045</v>
      </c>
      <c r="F502">
        <v>1787660.15504451</v>
      </c>
      <c r="G502">
        <v>25596.002399155401</v>
      </c>
      <c r="H502">
        <v>4867875.7673329702</v>
      </c>
      <c r="I502">
        <v>78402.483286717295</v>
      </c>
      <c r="J502">
        <v>301326.245684019</v>
      </c>
      <c r="K502">
        <v>6076.7919962551996</v>
      </c>
      <c r="L502">
        <v>601415.95031798806</v>
      </c>
      <c r="M502">
        <v>9658.3113157672997</v>
      </c>
      <c r="N502">
        <v>2.72304316544537</v>
      </c>
      <c r="O502">
        <v>3.06307532184417</v>
      </c>
      <c r="P502" t="s">
        <v>257</v>
      </c>
      <c r="Q502" t="s">
        <v>252</v>
      </c>
    </row>
    <row r="503" spans="1:17" x14ac:dyDescent="0.35">
      <c r="A503" t="s">
        <v>270</v>
      </c>
      <c r="B503" t="s">
        <v>262</v>
      </c>
      <c r="C503" t="s">
        <v>256</v>
      </c>
      <c r="D503">
        <v>1.53164784556419</v>
      </c>
      <c r="E503">
        <v>2050</v>
      </c>
      <c r="F503">
        <v>1828683.3670697601</v>
      </c>
      <c r="G503">
        <v>26204.5057372671</v>
      </c>
      <c r="H503">
        <v>5921116.7352262903</v>
      </c>
      <c r="I503">
        <v>94590.559321847497</v>
      </c>
      <c r="J503">
        <v>307668.125438958</v>
      </c>
      <c r="K503">
        <v>6256.5885229116802</v>
      </c>
      <c r="L503">
        <v>618553.20198574197</v>
      </c>
      <c r="M503">
        <v>9800.7846923217494</v>
      </c>
      <c r="N503">
        <v>3.2379125013392298</v>
      </c>
      <c r="O503">
        <v>3.60970591356448</v>
      </c>
      <c r="P503" t="s">
        <v>257</v>
      </c>
      <c r="Q503" t="s">
        <v>252</v>
      </c>
    </row>
    <row r="504" spans="1:17" x14ac:dyDescent="0.35">
      <c r="A504" t="s">
        <v>270</v>
      </c>
      <c r="B504" t="s">
        <v>262</v>
      </c>
      <c r="C504" t="s">
        <v>256</v>
      </c>
      <c r="D504">
        <v>1.64170092024739</v>
      </c>
      <c r="E504">
        <v>2055</v>
      </c>
      <c r="F504">
        <v>1871579.60422963</v>
      </c>
      <c r="G504">
        <v>26829.343809858601</v>
      </c>
      <c r="H504">
        <v>6782988.1822134499</v>
      </c>
      <c r="I504">
        <v>107681.924062398</v>
      </c>
      <c r="J504">
        <v>292847.98975241202</v>
      </c>
      <c r="K504">
        <v>6267.9590677719298</v>
      </c>
      <c r="L504">
        <v>641843.208777625</v>
      </c>
      <c r="M504">
        <v>10124.6834573572</v>
      </c>
      <c r="N504">
        <v>3.6242050121108398</v>
      </c>
      <c r="O504">
        <v>4.0135876906102101</v>
      </c>
      <c r="P504" t="s">
        <v>257</v>
      </c>
      <c r="Q504" t="s">
        <v>252</v>
      </c>
    </row>
    <row r="505" spans="1:17" x14ac:dyDescent="0.35">
      <c r="A505" t="s">
        <v>270</v>
      </c>
      <c r="B505" t="s">
        <v>262</v>
      </c>
      <c r="C505" t="s">
        <v>256</v>
      </c>
      <c r="D505">
        <v>1.79717289473674</v>
      </c>
      <c r="E505">
        <v>2060</v>
      </c>
      <c r="F505">
        <v>1920984.50990068</v>
      </c>
      <c r="G505">
        <v>27539.147126598898</v>
      </c>
      <c r="H505">
        <v>8008308.2004638901</v>
      </c>
      <c r="I505">
        <v>126288.655657556</v>
      </c>
      <c r="J505">
        <v>260424.768581993</v>
      </c>
      <c r="K505">
        <v>5921.4219129737703</v>
      </c>
      <c r="L505">
        <v>662221.39473219402</v>
      </c>
      <c r="M505">
        <v>10459.0096334097</v>
      </c>
      <c r="N505">
        <v>4.1688562084646703</v>
      </c>
      <c r="O505">
        <v>4.5857867375848897</v>
      </c>
      <c r="P505" t="s">
        <v>257</v>
      </c>
      <c r="Q505" t="s">
        <v>252</v>
      </c>
    </row>
    <row r="506" spans="1:17" x14ac:dyDescent="0.35">
      <c r="A506" t="s">
        <v>270</v>
      </c>
      <c r="B506" t="s">
        <v>262</v>
      </c>
      <c r="C506" t="s">
        <v>256</v>
      </c>
      <c r="D506">
        <v>1.90209664848524</v>
      </c>
      <c r="E506">
        <v>2065</v>
      </c>
      <c r="F506">
        <v>1962607.1338778499</v>
      </c>
      <c r="G506">
        <v>28130.633794294401</v>
      </c>
      <c r="H506">
        <v>8911168.5458043292</v>
      </c>
      <c r="I506">
        <v>139889.62715193501</v>
      </c>
      <c r="J506">
        <v>254116.16268762501</v>
      </c>
      <c r="K506">
        <v>5966.3080663177998</v>
      </c>
      <c r="L506">
        <v>685224.01877767604</v>
      </c>
      <c r="M506">
        <v>10805.5791157036</v>
      </c>
      <c r="N506">
        <v>4.5404749590393303</v>
      </c>
      <c r="O506">
        <v>4.9728572834469302</v>
      </c>
      <c r="P506" t="s">
        <v>257</v>
      </c>
      <c r="Q506" t="s">
        <v>252</v>
      </c>
    </row>
    <row r="507" spans="1:17" x14ac:dyDescent="0.35">
      <c r="A507" t="s">
        <v>270</v>
      </c>
      <c r="B507" t="s">
        <v>262</v>
      </c>
      <c r="C507" t="s">
        <v>256</v>
      </c>
      <c r="D507">
        <v>2.0539225003577899</v>
      </c>
      <c r="E507">
        <v>2070</v>
      </c>
      <c r="F507">
        <v>2011838.46454113</v>
      </c>
      <c r="G507">
        <v>28825.793005877498</v>
      </c>
      <c r="H507">
        <v>10354464.112205699</v>
      </c>
      <c r="I507">
        <v>161774.04593970801</v>
      </c>
      <c r="J507">
        <v>235214.34844694199</v>
      </c>
      <c r="K507">
        <v>5611.6862724359098</v>
      </c>
      <c r="L507">
        <v>702295.84909014602</v>
      </c>
      <c r="M507">
        <v>11081.844719168699</v>
      </c>
      <c r="N507">
        <v>5.1467671459236</v>
      </c>
      <c r="O507">
        <v>5.6121282043037803</v>
      </c>
      <c r="P507" t="s">
        <v>257</v>
      </c>
      <c r="Q507" t="s">
        <v>252</v>
      </c>
    </row>
    <row r="508" spans="1:17" x14ac:dyDescent="0.35">
      <c r="A508" t="s">
        <v>270</v>
      </c>
      <c r="B508" t="s">
        <v>262</v>
      </c>
      <c r="C508" t="s">
        <v>256</v>
      </c>
      <c r="D508">
        <v>2.15113208653396</v>
      </c>
      <c r="E508">
        <v>2075</v>
      </c>
      <c r="F508">
        <v>2066707.8576813899</v>
      </c>
      <c r="G508">
        <v>29598.420435010801</v>
      </c>
      <c r="H508">
        <v>11616835.5828004</v>
      </c>
      <c r="I508">
        <v>180937.83065979401</v>
      </c>
      <c r="J508">
        <v>245638.617016006</v>
      </c>
      <c r="K508">
        <v>5479.2123656512103</v>
      </c>
      <c r="L508">
        <v>699183.52735821297</v>
      </c>
      <c r="M508">
        <v>11185.485597299599</v>
      </c>
      <c r="N508">
        <v>5.6209374438790602</v>
      </c>
      <c r="O508">
        <v>6.1130907663494698</v>
      </c>
      <c r="P508" t="s">
        <v>257</v>
      </c>
      <c r="Q508" t="s">
        <v>252</v>
      </c>
    </row>
    <row r="509" spans="1:17" x14ac:dyDescent="0.35">
      <c r="A509" t="s">
        <v>270</v>
      </c>
      <c r="B509" t="s">
        <v>262</v>
      </c>
      <c r="C509" t="s">
        <v>256</v>
      </c>
      <c r="D509">
        <v>2.2802661727774698</v>
      </c>
      <c r="E509">
        <v>2080</v>
      </c>
      <c r="F509">
        <v>2116702.7642181902</v>
      </c>
      <c r="G509">
        <v>30299.2757214454</v>
      </c>
      <c r="H509">
        <v>13224658.520031599</v>
      </c>
      <c r="I509">
        <v>205358.27762267401</v>
      </c>
      <c r="J509">
        <v>228378.02906985601</v>
      </c>
      <c r="K509">
        <v>4805.1730681477302</v>
      </c>
      <c r="L509">
        <v>729101.76139002596</v>
      </c>
      <c r="M509">
        <v>11570.231740523601</v>
      </c>
      <c r="N509">
        <v>6.2477636178248197</v>
      </c>
      <c r="O509">
        <v>6.7776629220653097</v>
      </c>
      <c r="P509" t="s">
        <v>257</v>
      </c>
      <c r="Q509" t="s">
        <v>252</v>
      </c>
    </row>
    <row r="510" spans="1:17" x14ac:dyDescent="0.35">
      <c r="A510" t="s">
        <v>270</v>
      </c>
      <c r="B510" t="s">
        <v>262</v>
      </c>
      <c r="C510" t="s">
        <v>256</v>
      </c>
      <c r="D510">
        <v>2.4085830961071801</v>
      </c>
      <c r="E510">
        <v>2085</v>
      </c>
      <c r="F510">
        <v>2172475.1994827599</v>
      </c>
      <c r="G510">
        <v>31080.9178084165</v>
      </c>
      <c r="H510">
        <v>14925908.2591601</v>
      </c>
      <c r="I510">
        <v>231164.763486493</v>
      </c>
      <c r="J510">
        <v>225142.09672289601</v>
      </c>
      <c r="K510">
        <v>4217.0590310949201</v>
      </c>
      <c r="L510">
        <v>749945.394898611</v>
      </c>
      <c r="M510">
        <v>11796.9843745667</v>
      </c>
      <c r="N510">
        <v>6.8704619793652002</v>
      </c>
      <c r="O510">
        <v>7.4375140692883699</v>
      </c>
      <c r="P510" t="s">
        <v>257</v>
      </c>
      <c r="Q510" t="s">
        <v>252</v>
      </c>
    </row>
    <row r="511" spans="1:17" x14ac:dyDescent="0.35">
      <c r="A511" t="s">
        <v>270</v>
      </c>
      <c r="B511" t="s">
        <v>262</v>
      </c>
      <c r="C511" t="s">
        <v>256</v>
      </c>
      <c r="D511">
        <v>2.5200464505927802</v>
      </c>
      <c r="E511">
        <v>2090</v>
      </c>
      <c r="F511">
        <v>2224027.9290644601</v>
      </c>
      <c r="G511">
        <v>31814.9015028883</v>
      </c>
      <c r="H511">
        <v>16425194.1923631</v>
      </c>
      <c r="I511">
        <v>253999.625965179</v>
      </c>
      <c r="J511">
        <v>220343.95221498801</v>
      </c>
      <c r="K511">
        <v>4126.6374390547498</v>
      </c>
      <c r="L511">
        <v>768124.73982866399</v>
      </c>
      <c r="M511">
        <v>12052.295509497801</v>
      </c>
      <c r="N511">
        <v>7.3853362980348898</v>
      </c>
      <c r="O511">
        <v>7.9836684687557504</v>
      </c>
      <c r="P511" t="s">
        <v>257</v>
      </c>
      <c r="Q511" t="s">
        <v>252</v>
      </c>
    </row>
    <row r="512" spans="1:17" x14ac:dyDescent="0.35">
      <c r="A512" t="s">
        <v>270</v>
      </c>
      <c r="B512" t="s">
        <v>263</v>
      </c>
      <c r="C512" t="s">
        <v>256</v>
      </c>
      <c r="D512">
        <v>0.42862795654826502</v>
      </c>
      <c r="E512">
        <v>2010</v>
      </c>
      <c r="F512">
        <v>1360235.6505432599</v>
      </c>
      <c r="G512">
        <v>810.17796688110002</v>
      </c>
      <c r="H512">
        <v>1040041.1430031999</v>
      </c>
      <c r="I512">
        <v>559.45858603739896</v>
      </c>
      <c r="J512">
        <v>132263.12334839001</v>
      </c>
      <c r="K512">
        <v>39.985079309471303</v>
      </c>
      <c r="L512">
        <v>435817.888700546</v>
      </c>
      <c r="M512">
        <v>245.15847433674799</v>
      </c>
      <c r="N512">
        <v>0.764603649807167</v>
      </c>
      <c r="O512">
        <v>0.69053789279300903</v>
      </c>
      <c r="P512" t="s">
        <v>257</v>
      </c>
      <c r="Q512" t="s">
        <v>252</v>
      </c>
    </row>
    <row r="513" spans="1:17" x14ac:dyDescent="0.35">
      <c r="A513" t="s">
        <v>270</v>
      </c>
      <c r="B513" t="s">
        <v>263</v>
      </c>
      <c r="C513" t="s">
        <v>256</v>
      </c>
      <c r="D513">
        <v>0.61285996481710903</v>
      </c>
      <c r="E513">
        <v>2015</v>
      </c>
      <c r="F513">
        <v>1436469.12595933</v>
      </c>
      <c r="G513">
        <v>863.00216047972197</v>
      </c>
      <c r="H513">
        <v>1563841.298832</v>
      </c>
      <c r="I513">
        <v>841.45209430316402</v>
      </c>
      <c r="J513">
        <v>138808.022828146</v>
      </c>
      <c r="K513">
        <v>41.338193910465797</v>
      </c>
      <c r="L513">
        <v>456199.54687176301</v>
      </c>
      <c r="M513">
        <v>255.324024366369</v>
      </c>
      <c r="N513">
        <v>1.0886703170787599</v>
      </c>
      <c r="O513">
        <v>0.97502895454563099</v>
      </c>
      <c r="P513" t="s">
        <v>257</v>
      </c>
      <c r="Q513" t="s">
        <v>252</v>
      </c>
    </row>
    <row r="514" spans="1:17" x14ac:dyDescent="0.35">
      <c r="A514" t="s">
        <v>270</v>
      </c>
      <c r="B514" t="s">
        <v>263</v>
      </c>
      <c r="C514" t="s">
        <v>256</v>
      </c>
      <c r="D514">
        <v>0.76234411994100504</v>
      </c>
      <c r="E514">
        <v>2020</v>
      </c>
      <c r="F514">
        <v>1506918.35386083</v>
      </c>
      <c r="G514">
        <v>906.875741272901</v>
      </c>
      <c r="H514">
        <v>2038322.46429654</v>
      </c>
      <c r="I514">
        <v>1091.3517210380101</v>
      </c>
      <c r="J514">
        <v>145794.793829514</v>
      </c>
      <c r="K514">
        <v>42.671811439444603</v>
      </c>
      <c r="L514">
        <v>476130.609857634</v>
      </c>
      <c r="M514">
        <v>263.20110758864797</v>
      </c>
      <c r="N514">
        <v>1.3526429345519699</v>
      </c>
      <c r="O514">
        <v>1.20341924628635</v>
      </c>
      <c r="P514" t="s">
        <v>257</v>
      </c>
      <c r="Q514" t="s">
        <v>252</v>
      </c>
    </row>
    <row r="515" spans="1:17" x14ac:dyDescent="0.35">
      <c r="A515" t="s">
        <v>270</v>
      </c>
      <c r="B515" t="s">
        <v>263</v>
      </c>
      <c r="C515" t="s">
        <v>256</v>
      </c>
      <c r="D515">
        <v>0.91377128405771901</v>
      </c>
      <c r="E515">
        <v>2025</v>
      </c>
      <c r="F515">
        <v>1589581.3973844</v>
      </c>
      <c r="G515">
        <v>957.23364558443302</v>
      </c>
      <c r="H515">
        <v>2578595.3530469602</v>
      </c>
      <c r="I515">
        <v>1374.49331974388</v>
      </c>
      <c r="J515">
        <v>154865.33556879699</v>
      </c>
      <c r="K515">
        <v>44.674220328321397</v>
      </c>
      <c r="L515">
        <v>501406.46334074001</v>
      </c>
      <c r="M515">
        <v>274.38372114894401</v>
      </c>
      <c r="N515">
        <v>1.62218515974705</v>
      </c>
      <c r="O515">
        <v>1.43590159631789</v>
      </c>
      <c r="P515" t="s">
        <v>257</v>
      </c>
      <c r="Q515" t="s">
        <v>252</v>
      </c>
    </row>
    <row r="516" spans="1:17" x14ac:dyDescent="0.35">
      <c r="A516" t="s">
        <v>270</v>
      </c>
      <c r="B516" t="s">
        <v>263</v>
      </c>
      <c r="C516" t="s">
        <v>256</v>
      </c>
      <c r="D516">
        <v>0.96559376426806398</v>
      </c>
      <c r="E516">
        <v>2030</v>
      </c>
      <c r="F516">
        <v>1674650.7804757101</v>
      </c>
      <c r="G516">
        <v>1008.94129765952</v>
      </c>
      <c r="H516">
        <v>2875164.7265626998</v>
      </c>
      <c r="I516">
        <v>1527.37552597791</v>
      </c>
      <c r="J516">
        <v>164725.759528052</v>
      </c>
      <c r="K516">
        <v>46.923765241110601</v>
      </c>
      <c r="L516">
        <v>528553.29914446198</v>
      </c>
      <c r="M516">
        <v>287.08238191264297</v>
      </c>
      <c r="N516">
        <v>1.7168742045108401</v>
      </c>
      <c r="O516">
        <v>1.5138398334184799</v>
      </c>
      <c r="P516" t="s">
        <v>257</v>
      </c>
      <c r="Q516" t="s">
        <v>252</v>
      </c>
    </row>
    <row r="517" spans="1:17" x14ac:dyDescent="0.35">
      <c r="A517" t="s">
        <v>270</v>
      </c>
      <c r="B517" t="s">
        <v>263</v>
      </c>
      <c r="C517" t="s">
        <v>256</v>
      </c>
      <c r="D517">
        <v>1.08500668135844</v>
      </c>
      <c r="E517">
        <v>2035</v>
      </c>
      <c r="F517">
        <v>1741424.0543523</v>
      </c>
      <c r="G517">
        <v>1049.4428747076799</v>
      </c>
      <c r="H517">
        <v>3496357.9625307498</v>
      </c>
      <c r="I517">
        <v>1867.28724925036</v>
      </c>
      <c r="J517">
        <v>219426.38884149501</v>
      </c>
      <c r="K517">
        <v>142.09340782378601</v>
      </c>
      <c r="L517">
        <v>579002.06518161797</v>
      </c>
      <c r="M517">
        <v>324.37183794148802</v>
      </c>
      <c r="N517">
        <v>2.0077579345435002</v>
      </c>
      <c r="O517">
        <v>1.7793129042593101</v>
      </c>
      <c r="P517" t="s">
        <v>257</v>
      </c>
      <c r="Q517" t="s">
        <v>252</v>
      </c>
    </row>
    <row r="518" spans="1:17" x14ac:dyDescent="0.35">
      <c r="A518" t="s">
        <v>270</v>
      </c>
      <c r="B518" t="s">
        <v>263</v>
      </c>
      <c r="C518" t="s">
        <v>256</v>
      </c>
      <c r="D518">
        <v>1.2292198413270401</v>
      </c>
      <c r="E518">
        <v>2040</v>
      </c>
      <c r="F518">
        <v>1772955.9292679799</v>
      </c>
      <c r="G518">
        <v>1068.1533485361799</v>
      </c>
      <c r="H518">
        <v>4249742.3991859201</v>
      </c>
      <c r="I518">
        <v>2286.3519284528902</v>
      </c>
      <c r="J518">
        <v>260136.62182695401</v>
      </c>
      <c r="K518">
        <v>153.05351584156401</v>
      </c>
      <c r="L518">
        <v>583568.37709540699</v>
      </c>
      <c r="M518">
        <v>330.85816045615201</v>
      </c>
      <c r="N518">
        <v>2.39698140773333</v>
      </c>
      <c r="O518">
        <v>2.14047162009664</v>
      </c>
      <c r="P518" t="s">
        <v>257</v>
      </c>
      <c r="Q518" t="s">
        <v>252</v>
      </c>
    </row>
    <row r="519" spans="1:17" x14ac:dyDescent="0.35">
      <c r="A519" t="s">
        <v>270</v>
      </c>
      <c r="B519" t="s">
        <v>263</v>
      </c>
      <c r="C519" t="s">
        <v>256</v>
      </c>
      <c r="D519">
        <v>1.35085724597845</v>
      </c>
      <c r="E519">
        <v>2045</v>
      </c>
      <c r="F519">
        <v>1812165.19307212</v>
      </c>
      <c r="G519">
        <v>1090.9643715452501</v>
      </c>
      <c r="H519">
        <v>4943609.4449169999</v>
      </c>
      <c r="I519">
        <v>2668.8057026902602</v>
      </c>
      <c r="J519">
        <v>307215.16438143299</v>
      </c>
      <c r="K519">
        <v>187.873298841105</v>
      </c>
      <c r="L519">
        <v>610730.64367925795</v>
      </c>
      <c r="M519">
        <v>343.61795449745102</v>
      </c>
      <c r="N519">
        <v>2.7280125806501099</v>
      </c>
      <c r="O519">
        <v>2.4462812648135701</v>
      </c>
      <c r="P519" t="s">
        <v>257</v>
      </c>
      <c r="Q519" t="s">
        <v>252</v>
      </c>
    </row>
    <row r="520" spans="1:17" x14ac:dyDescent="0.35">
      <c r="A520" t="s">
        <v>270</v>
      </c>
      <c r="B520" t="s">
        <v>263</v>
      </c>
      <c r="C520" t="s">
        <v>256</v>
      </c>
      <c r="D520">
        <v>1.53164784556419</v>
      </c>
      <c r="E520">
        <v>2050</v>
      </c>
      <c r="F520">
        <v>1853773.0134127999</v>
      </c>
      <c r="G520">
        <v>1114.8593942304699</v>
      </c>
      <c r="H520">
        <v>6012435.9002716197</v>
      </c>
      <c r="I520">
        <v>3271.3942765118099</v>
      </c>
      <c r="J520">
        <v>313732.77244658198</v>
      </c>
      <c r="K520">
        <v>191.94151528758499</v>
      </c>
      <c r="L520">
        <v>628002.955745499</v>
      </c>
      <c r="M520">
        <v>351.03093256416702</v>
      </c>
      <c r="N520">
        <v>3.2433506458283801</v>
      </c>
      <c r="O520">
        <v>2.9343559317360102</v>
      </c>
      <c r="P520" t="s">
        <v>257</v>
      </c>
      <c r="Q520" t="s">
        <v>252</v>
      </c>
    </row>
    <row r="521" spans="1:17" x14ac:dyDescent="0.35">
      <c r="A521" t="s">
        <v>270</v>
      </c>
      <c r="B521" t="s">
        <v>263</v>
      </c>
      <c r="C521" t="s">
        <v>256</v>
      </c>
      <c r="D521">
        <v>1.64170092024739</v>
      </c>
      <c r="E521">
        <v>2055</v>
      </c>
      <c r="F521">
        <v>1897269.2396976601</v>
      </c>
      <c r="G521">
        <v>1139.70834183222</v>
      </c>
      <c r="H521">
        <v>6886879.3592765098</v>
      </c>
      <c r="I521">
        <v>3790.7469993350201</v>
      </c>
      <c r="J521">
        <v>298935.05870102899</v>
      </c>
      <c r="K521">
        <v>180.89011915513399</v>
      </c>
      <c r="L521">
        <v>651597.21812098206</v>
      </c>
      <c r="M521">
        <v>370.67411400010201</v>
      </c>
      <c r="N521">
        <v>3.6298903788552401</v>
      </c>
      <c r="O521">
        <v>3.3260676088769499</v>
      </c>
      <c r="P521" t="s">
        <v>257</v>
      </c>
      <c r="Q521" t="s">
        <v>252</v>
      </c>
    </row>
    <row r="522" spans="1:17" x14ac:dyDescent="0.35">
      <c r="A522" t="s">
        <v>270</v>
      </c>
      <c r="B522" t="s">
        <v>263</v>
      </c>
      <c r="C522" t="s">
        <v>256</v>
      </c>
      <c r="D522">
        <v>1.79717289473674</v>
      </c>
      <c r="E522">
        <v>2060</v>
      </c>
      <c r="F522">
        <v>1947355.2615171601</v>
      </c>
      <c r="G522">
        <v>1168.39551011311</v>
      </c>
      <c r="H522">
        <v>8130062.3348767199</v>
      </c>
      <c r="I522">
        <v>4534.5212447297899</v>
      </c>
      <c r="J522">
        <v>266175.649836923</v>
      </c>
      <c r="K522">
        <v>170.540658043653</v>
      </c>
      <c r="L522">
        <v>672294.78674587805</v>
      </c>
      <c r="M522">
        <v>385.61761972575499</v>
      </c>
      <c r="N522">
        <v>4.1749250871372503</v>
      </c>
      <c r="O522">
        <v>3.8809814018292501</v>
      </c>
      <c r="P522" t="s">
        <v>257</v>
      </c>
      <c r="Q522" t="s">
        <v>252</v>
      </c>
    </row>
    <row r="523" spans="1:17" x14ac:dyDescent="0.35">
      <c r="A523" t="s">
        <v>270</v>
      </c>
      <c r="B523" t="s">
        <v>263</v>
      </c>
      <c r="C523" t="s">
        <v>256</v>
      </c>
      <c r="D523">
        <v>1.90209664848524</v>
      </c>
      <c r="E523">
        <v>2065</v>
      </c>
      <c r="F523">
        <v>1989545.5596038201</v>
      </c>
      <c r="G523">
        <v>1192.2080683259601</v>
      </c>
      <c r="H523">
        <v>9045980.7602765597</v>
      </c>
      <c r="I523">
        <v>5077.4126797049003</v>
      </c>
      <c r="J523">
        <v>259911.72810337</v>
      </c>
      <c r="K523">
        <v>170.742650572428</v>
      </c>
      <c r="L523">
        <v>695656.60140825098</v>
      </c>
      <c r="M523">
        <v>372.99648512835103</v>
      </c>
      <c r="N523">
        <v>4.5467572816366699</v>
      </c>
      <c r="O523">
        <v>4.2588309998894198</v>
      </c>
      <c r="P523" t="s">
        <v>257</v>
      </c>
      <c r="Q523" t="s">
        <v>252</v>
      </c>
    </row>
    <row r="524" spans="1:17" x14ac:dyDescent="0.35">
      <c r="A524" t="s">
        <v>270</v>
      </c>
      <c r="B524" t="s">
        <v>263</v>
      </c>
      <c r="C524" t="s">
        <v>256</v>
      </c>
      <c r="D524">
        <v>2.0539225003577899</v>
      </c>
      <c r="E524">
        <v>2070</v>
      </c>
      <c r="F524">
        <v>2039443.7477202399</v>
      </c>
      <c r="G524">
        <v>1220.50982676329</v>
      </c>
      <c r="H524">
        <v>10510314.988352399</v>
      </c>
      <c r="I524">
        <v>5923.1697929851098</v>
      </c>
      <c r="J524">
        <v>240682.304180679</v>
      </c>
      <c r="K524">
        <v>143.73053869828499</v>
      </c>
      <c r="L524">
        <v>712988.18567044404</v>
      </c>
      <c r="M524">
        <v>389.50813887124599</v>
      </c>
      <c r="N524">
        <v>5.1535204146234301</v>
      </c>
      <c r="O524">
        <v>4.8530291711726301</v>
      </c>
      <c r="P524" t="s">
        <v>257</v>
      </c>
      <c r="Q524" t="s">
        <v>252</v>
      </c>
    </row>
    <row r="525" spans="1:17" x14ac:dyDescent="0.35">
      <c r="A525" t="s">
        <v>270</v>
      </c>
      <c r="B525" t="s">
        <v>263</v>
      </c>
      <c r="C525" t="s">
        <v>256</v>
      </c>
      <c r="D525">
        <v>2.15113208653396</v>
      </c>
      <c r="E525">
        <v>2075</v>
      </c>
      <c r="F525">
        <v>2095054.15694745</v>
      </c>
      <c r="G525">
        <v>1252.1211689527599</v>
      </c>
      <c r="H525">
        <v>11791147.947391</v>
      </c>
      <c r="I525">
        <v>6625.4660692062998</v>
      </c>
      <c r="J525">
        <v>250961.06985119099</v>
      </c>
      <c r="K525">
        <v>156.75953046548699</v>
      </c>
      <c r="L525">
        <v>709979.24952303199</v>
      </c>
      <c r="M525">
        <v>389.76343248131798</v>
      </c>
      <c r="N525">
        <v>5.6280874211724496</v>
      </c>
      <c r="O525">
        <v>5.2913937033327798</v>
      </c>
      <c r="P525" t="s">
        <v>257</v>
      </c>
      <c r="Q525" t="s">
        <v>252</v>
      </c>
    </row>
    <row r="526" spans="1:17" x14ac:dyDescent="0.35">
      <c r="A526" t="s">
        <v>270</v>
      </c>
      <c r="B526" t="s">
        <v>263</v>
      </c>
      <c r="C526" t="s">
        <v>256</v>
      </c>
      <c r="D526">
        <v>2.2802661727774698</v>
      </c>
      <c r="E526">
        <v>2080</v>
      </c>
      <c r="F526">
        <v>2145721.3168981401</v>
      </c>
      <c r="G526">
        <v>1280.7230414917599</v>
      </c>
      <c r="H526">
        <v>13422497.367301101</v>
      </c>
      <c r="I526">
        <v>7519.4303532030099</v>
      </c>
      <c r="J526">
        <v>233022.56984138201</v>
      </c>
      <c r="K526">
        <v>160.632296622056</v>
      </c>
      <c r="L526">
        <v>740261.55742054805</v>
      </c>
      <c r="M526">
        <v>410.43571000180202</v>
      </c>
      <c r="N526">
        <v>6.2554709512345603</v>
      </c>
      <c r="O526">
        <v>5.8712384407830696</v>
      </c>
      <c r="P526" t="s">
        <v>257</v>
      </c>
      <c r="Q526" t="s">
        <v>252</v>
      </c>
    </row>
    <row r="527" spans="1:17" x14ac:dyDescent="0.35">
      <c r="A527" t="s">
        <v>270</v>
      </c>
      <c r="B527" t="s">
        <v>263</v>
      </c>
      <c r="C527" t="s">
        <v>256</v>
      </c>
      <c r="D527">
        <v>2.4085830961071801</v>
      </c>
      <c r="E527">
        <v>2085</v>
      </c>
      <c r="F527">
        <v>2202243.3532277201</v>
      </c>
      <c r="G527">
        <v>1312.7640634541001</v>
      </c>
      <c r="H527">
        <v>15148609.584798601</v>
      </c>
      <c r="I527">
        <v>8463.4378480118103</v>
      </c>
      <c r="J527">
        <v>229196.70348855699</v>
      </c>
      <c r="K527">
        <v>162.45226543348801</v>
      </c>
      <c r="L527">
        <v>761321.69706166699</v>
      </c>
      <c r="M527">
        <v>420.68221151039597</v>
      </c>
      <c r="N527">
        <v>6.8787173600029297</v>
      </c>
      <c r="O527">
        <v>6.4470365114528798</v>
      </c>
      <c r="P527" t="s">
        <v>257</v>
      </c>
      <c r="Q527" t="s">
        <v>252</v>
      </c>
    </row>
    <row r="528" spans="1:17" x14ac:dyDescent="0.35">
      <c r="A528" t="s">
        <v>270</v>
      </c>
      <c r="B528" t="s">
        <v>263</v>
      </c>
      <c r="C528" t="s">
        <v>256</v>
      </c>
      <c r="D528">
        <v>2.5200464505927802</v>
      </c>
      <c r="E528">
        <v>2090</v>
      </c>
      <c r="F528">
        <v>2254499.2644912899</v>
      </c>
      <c r="G528">
        <v>1343.56607606068</v>
      </c>
      <c r="H528">
        <v>16669882.505552599</v>
      </c>
      <c r="I528">
        <v>9311.3127757379807</v>
      </c>
      <c r="J528">
        <v>224308.78113467299</v>
      </c>
      <c r="K528">
        <v>161.80851936923699</v>
      </c>
      <c r="L528">
        <v>779751.61821703403</v>
      </c>
      <c r="M528">
        <v>425.417121127511</v>
      </c>
      <c r="N528">
        <v>7.3940509842277597</v>
      </c>
      <c r="O528">
        <v>6.9302976173964401</v>
      </c>
      <c r="P528" t="s">
        <v>257</v>
      </c>
      <c r="Q528" t="s">
        <v>252</v>
      </c>
    </row>
    <row r="529" spans="1:17" x14ac:dyDescent="0.35">
      <c r="A529" t="s">
        <v>270</v>
      </c>
      <c r="B529" t="s">
        <v>264</v>
      </c>
      <c r="C529" t="s">
        <v>256</v>
      </c>
      <c r="D529">
        <v>0.42862795654826502</v>
      </c>
      <c r="E529">
        <v>2010</v>
      </c>
      <c r="F529">
        <v>246658.162017261</v>
      </c>
      <c r="G529">
        <v>1114387.6664928801</v>
      </c>
      <c r="H529">
        <v>200837.37230595099</v>
      </c>
      <c r="I529">
        <v>839763.22928329103</v>
      </c>
      <c r="J529">
        <v>23385.865249147901</v>
      </c>
      <c r="K529">
        <v>108917.243178552</v>
      </c>
      <c r="L529">
        <v>81783.953057439096</v>
      </c>
      <c r="M529">
        <v>354279.09411744302</v>
      </c>
      <c r="N529">
        <v>0.81423363680094596</v>
      </c>
      <c r="O529">
        <v>0.753564719471574</v>
      </c>
      <c r="P529" t="s">
        <v>257</v>
      </c>
      <c r="Q529" t="s">
        <v>252</v>
      </c>
    </row>
    <row r="530" spans="1:17" x14ac:dyDescent="0.35">
      <c r="A530" t="s">
        <v>270</v>
      </c>
      <c r="B530" t="s">
        <v>264</v>
      </c>
      <c r="C530" t="s">
        <v>256</v>
      </c>
      <c r="D530">
        <v>0.61285996481710903</v>
      </c>
      <c r="E530">
        <v>2015</v>
      </c>
      <c r="F530">
        <v>260213.77161194701</v>
      </c>
      <c r="G530">
        <v>1177118.3565078699</v>
      </c>
      <c r="H530">
        <v>301423.564216286</v>
      </c>
      <c r="I530">
        <v>1263259.1867100201</v>
      </c>
      <c r="J530">
        <v>24721.921344303399</v>
      </c>
      <c r="K530">
        <v>114127.43967775301</v>
      </c>
      <c r="L530">
        <v>85742.331022825107</v>
      </c>
      <c r="M530">
        <v>370712.53987330501</v>
      </c>
      <c r="N530">
        <v>1.1583689915758699</v>
      </c>
      <c r="O530">
        <v>1.0731794128652501</v>
      </c>
      <c r="P530" t="s">
        <v>257</v>
      </c>
      <c r="Q530" t="s">
        <v>252</v>
      </c>
    </row>
    <row r="531" spans="1:17" x14ac:dyDescent="0.35">
      <c r="A531" t="s">
        <v>270</v>
      </c>
      <c r="B531" t="s">
        <v>264</v>
      </c>
      <c r="C531" t="s">
        <v>256</v>
      </c>
      <c r="D531">
        <v>0.76234411994100504</v>
      </c>
      <c r="E531">
        <v>2020</v>
      </c>
      <c r="F531">
        <v>272765.18387856497</v>
      </c>
      <c r="G531">
        <v>1235060.04572353</v>
      </c>
      <c r="H531">
        <v>391932.64505652501</v>
      </c>
      <c r="I531">
        <v>1647481.1709610501</v>
      </c>
      <c r="J531">
        <v>25978.924657576801</v>
      </c>
      <c r="K531">
        <v>119858.54098337601</v>
      </c>
      <c r="L531">
        <v>89244.035485354296</v>
      </c>
      <c r="M531">
        <v>387149.77547986899</v>
      </c>
      <c r="N531">
        <v>1.4368866271107901</v>
      </c>
      <c r="O531">
        <v>1.3339279953760499</v>
      </c>
      <c r="P531" t="s">
        <v>257</v>
      </c>
      <c r="Q531" t="s">
        <v>252</v>
      </c>
    </row>
    <row r="532" spans="1:17" x14ac:dyDescent="0.35">
      <c r="A532" t="s">
        <v>270</v>
      </c>
      <c r="B532" t="s">
        <v>264</v>
      </c>
      <c r="C532" t="s">
        <v>256</v>
      </c>
      <c r="D532">
        <v>0.91377128405771901</v>
      </c>
      <c r="E532">
        <v>2025</v>
      </c>
      <c r="F532">
        <v>287425.27171851601</v>
      </c>
      <c r="G532">
        <v>1303113.3593114701</v>
      </c>
      <c r="H532">
        <v>494490.52360794501</v>
      </c>
      <c r="I532">
        <v>2085479.3227587601</v>
      </c>
      <c r="J532">
        <v>27634.012369006901</v>
      </c>
      <c r="K532">
        <v>127275.997420118</v>
      </c>
      <c r="L532">
        <v>93720.704432700702</v>
      </c>
      <c r="M532">
        <v>407960.14262918802</v>
      </c>
      <c r="N532">
        <v>1.7204142163679099</v>
      </c>
      <c r="O532">
        <v>1.60038212167564</v>
      </c>
      <c r="P532" t="s">
        <v>257</v>
      </c>
      <c r="Q532" t="s">
        <v>252</v>
      </c>
    </row>
    <row r="533" spans="1:17" x14ac:dyDescent="0.35">
      <c r="A533" t="s">
        <v>270</v>
      </c>
      <c r="B533" t="s">
        <v>264</v>
      </c>
      <c r="C533" t="s">
        <v>256</v>
      </c>
      <c r="D533">
        <v>0.96559376426806398</v>
      </c>
      <c r="E533">
        <v>2030</v>
      </c>
      <c r="F533">
        <v>302570.04959885898</v>
      </c>
      <c r="G533">
        <v>1373089.6721745101</v>
      </c>
      <c r="H533">
        <v>550152.73000720295</v>
      </c>
      <c r="I533">
        <v>2326539.37208148</v>
      </c>
      <c r="J533">
        <v>29492.338965285799</v>
      </c>
      <c r="K533">
        <v>135280.34432800699</v>
      </c>
      <c r="L533">
        <v>98589.645797039106</v>
      </c>
      <c r="M533">
        <v>430250.73572933598</v>
      </c>
      <c r="N533">
        <v>1.8182656569497999</v>
      </c>
      <c r="O533">
        <v>1.69438268980424</v>
      </c>
      <c r="P533" t="s">
        <v>257</v>
      </c>
      <c r="Q533" t="s">
        <v>252</v>
      </c>
    </row>
    <row r="534" spans="1:17" x14ac:dyDescent="0.35">
      <c r="A534" t="s">
        <v>270</v>
      </c>
      <c r="B534" t="s">
        <v>264</v>
      </c>
      <c r="C534" t="s">
        <v>256</v>
      </c>
      <c r="D534">
        <v>1.08500668135844</v>
      </c>
      <c r="E534">
        <v>2035</v>
      </c>
      <c r="F534">
        <v>314366.01443718403</v>
      </c>
      <c r="G534">
        <v>1428107.4827898201</v>
      </c>
      <c r="H534">
        <v>667904.03147213894</v>
      </c>
      <c r="I534">
        <v>2830321.2183078602</v>
      </c>
      <c r="J534">
        <v>40993.608883086701</v>
      </c>
      <c r="K534">
        <v>178574.873366232</v>
      </c>
      <c r="L534">
        <v>107451.13830649501</v>
      </c>
      <c r="M534">
        <v>471875.298713064</v>
      </c>
      <c r="N534">
        <v>2.1246063531005501</v>
      </c>
      <c r="O534">
        <v>1.9818684884829501</v>
      </c>
      <c r="P534" t="s">
        <v>257</v>
      </c>
      <c r="Q534" t="s">
        <v>252</v>
      </c>
    </row>
    <row r="535" spans="1:17" x14ac:dyDescent="0.35">
      <c r="A535" t="s">
        <v>270</v>
      </c>
      <c r="B535" t="s">
        <v>264</v>
      </c>
      <c r="C535" t="s">
        <v>256</v>
      </c>
      <c r="D535">
        <v>1.2292198413270401</v>
      </c>
      <c r="E535">
        <v>2040</v>
      </c>
      <c r="F535">
        <v>319657.84927888302</v>
      </c>
      <c r="G535">
        <v>1454366.2333376401</v>
      </c>
      <c r="H535">
        <v>810073.86003574799</v>
      </c>
      <c r="I535">
        <v>3441954.8910786202</v>
      </c>
      <c r="J535">
        <v>49586.631408834997</v>
      </c>
      <c r="K535">
        <v>210703.04393396099</v>
      </c>
      <c r="L535">
        <v>108847.86824123999</v>
      </c>
      <c r="M535">
        <v>475051.36701462301</v>
      </c>
      <c r="N535">
        <v>2.5341904222380198</v>
      </c>
      <c r="O535">
        <v>2.3666355916278801</v>
      </c>
      <c r="P535" t="s">
        <v>257</v>
      </c>
      <c r="Q535" t="s">
        <v>252</v>
      </c>
    </row>
    <row r="536" spans="1:17" x14ac:dyDescent="0.35">
      <c r="A536" t="s">
        <v>270</v>
      </c>
      <c r="B536" t="s">
        <v>264</v>
      </c>
      <c r="C536" t="s">
        <v>256</v>
      </c>
      <c r="D536">
        <v>1.35085724597845</v>
      </c>
      <c r="E536">
        <v>2045</v>
      </c>
      <c r="F536">
        <v>326217.87285543</v>
      </c>
      <c r="G536">
        <v>1487038.2845882401</v>
      </c>
      <c r="H536">
        <v>939829.35590164806</v>
      </c>
      <c r="I536">
        <v>4006448.8947180398</v>
      </c>
      <c r="J536">
        <v>60939.714465565303</v>
      </c>
      <c r="K536">
        <v>246463.323214709</v>
      </c>
      <c r="L536">
        <v>116068.473965647</v>
      </c>
      <c r="M536">
        <v>495005.78766810801</v>
      </c>
      <c r="N536">
        <v>2.8809867088985399</v>
      </c>
      <c r="O536">
        <v>2.69424730771301</v>
      </c>
      <c r="P536" t="s">
        <v>257</v>
      </c>
      <c r="Q536" t="s">
        <v>252</v>
      </c>
    </row>
    <row r="537" spans="1:17" x14ac:dyDescent="0.35">
      <c r="A537" t="s">
        <v>270</v>
      </c>
      <c r="B537" t="s">
        <v>264</v>
      </c>
      <c r="C537" t="s">
        <v>256</v>
      </c>
      <c r="D537">
        <v>1.53164784556419</v>
      </c>
      <c r="E537">
        <v>2050</v>
      </c>
      <c r="F537">
        <v>333130.39501719997</v>
      </c>
      <c r="G537">
        <v>1521757.47778983</v>
      </c>
      <c r="H537">
        <v>1139463.1081221099</v>
      </c>
      <c r="I537">
        <v>4876244.1864260295</v>
      </c>
      <c r="J537">
        <v>62524.586216809897</v>
      </c>
      <c r="K537">
        <v>251400.12774505999</v>
      </c>
      <c r="L537">
        <v>118918.32260288901</v>
      </c>
      <c r="M537">
        <v>509435.66407517402</v>
      </c>
      <c r="N537">
        <v>3.4204717587036</v>
      </c>
      <c r="O537">
        <v>3.2043504024755598</v>
      </c>
      <c r="P537" t="s">
        <v>257</v>
      </c>
      <c r="Q537" t="s">
        <v>252</v>
      </c>
    </row>
    <row r="538" spans="1:17" x14ac:dyDescent="0.35">
      <c r="A538" t="s">
        <v>270</v>
      </c>
      <c r="B538" t="s">
        <v>264</v>
      </c>
      <c r="C538" t="s">
        <v>256</v>
      </c>
      <c r="D538">
        <v>1.64170092024739</v>
      </c>
      <c r="E538">
        <v>2055</v>
      </c>
      <c r="F538">
        <v>340333.66449350899</v>
      </c>
      <c r="G538">
        <v>1558075.28354598</v>
      </c>
      <c r="H538">
        <v>1300501.6240590899</v>
      </c>
      <c r="I538">
        <v>5590168.4822167596</v>
      </c>
      <c r="J538">
        <v>60422.544390108902</v>
      </c>
      <c r="K538">
        <v>238693.404430075</v>
      </c>
      <c r="L538">
        <v>122935.44014162599</v>
      </c>
      <c r="M538">
        <v>529032.45209335606</v>
      </c>
      <c r="N538">
        <v>3.8212547265769898</v>
      </c>
      <c r="O538">
        <v>3.58786801976234</v>
      </c>
      <c r="P538" t="s">
        <v>257</v>
      </c>
      <c r="Q538" t="s">
        <v>252</v>
      </c>
    </row>
    <row r="539" spans="1:17" x14ac:dyDescent="0.35">
      <c r="A539" t="s">
        <v>270</v>
      </c>
      <c r="B539" t="s">
        <v>264</v>
      </c>
      <c r="C539" t="s">
        <v>256</v>
      </c>
      <c r="D539">
        <v>1.79717289473674</v>
      </c>
      <c r="E539">
        <v>2060</v>
      </c>
      <c r="F539">
        <v>348682.54173492198</v>
      </c>
      <c r="G539">
        <v>1599841.1152923501</v>
      </c>
      <c r="H539">
        <v>1529878.9376723701</v>
      </c>
      <c r="I539">
        <v>6604717.9184490796</v>
      </c>
      <c r="J539">
        <v>57662.9937092201</v>
      </c>
      <c r="K539">
        <v>208683.196785746</v>
      </c>
      <c r="L539">
        <v>127640.282068931</v>
      </c>
      <c r="M539">
        <v>545040.12229667197</v>
      </c>
      <c r="N539">
        <v>4.3875983295872096</v>
      </c>
      <c r="O539">
        <v>4.1283586571921198</v>
      </c>
      <c r="P539" t="s">
        <v>257</v>
      </c>
      <c r="Q539" t="s">
        <v>252</v>
      </c>
    </row>
    <row r="540" spans="1:17" x14ac:dyDescent="0.35">
      <c r="A540" t="s">
        <v>270</v>
      </c>
      <c r="B540" t="s">
        <v>264</v>
      </c>
      <c r="C540" t="s">
        <v>256</v>
      </c>
      <c r="D540">
        <v>1.90209664848524</v>
      </c>
      <c r="E540">
        <v>2065</v>
      </c>
      <c r="F540">
        <v>355596.00314679899</v>
      </c>
      <c r="G540">
        <v>1635141.76452535</v>
      </c>
      <c r="H540">
        <v>1697218.49000995</v>
      </c>
      <c r="I540">
        <v>7353839.6829463197</v>
      </c>
      <c r="J540">
        <v>58350.6566004669</v>
      </c>
      <c r="K540">
        <v>201731.81415347601</v>
      </c>
      <c r="L540">
        <v>132352.86801615401</v>
      </c>
      <c r="M540">
        <v>563676.72987722605</v>
      </c>
      <c r="N540">
        <v>4.7728840453510202</v>
      </c>
      <c r="O540">
        <v>4.4973713243028897</v>
      </c>
      <c r="P540" t="s">
        <v>257</v>
      </c>
      <c r="Q540" t="s">
        <v>252</v>
      </c>
    </row>
    <row r="541" spans="1:17" x14ac:dyDescent="0.35">
      <c r="A541" t="s">
        <v>270</v>
      </c>
      <c r="B541" t="s">
        <v>264</v>
      </c>
      <c r="C541" t="s">
        <v>256</v>
      </c>
      <c r="D541">
        <v>2.0539225003577899</v>
      </c>
      <c r="E541">
        <v>2070</v>
      </c>
      <c r="F541">
        <v>363878.34277998703</v>
      </c>
      <c r="G541">
        <v>1676785.9147670199</v>
      </c>
      <c r="H541">
        <v>1965825.9367444001</v>
      </c>
      <c r="I541">
        <v>8550412.2214009799</v>
      </c>
      <c r="J541">
        <v>54132.479215879197</v>
      </c>
      <c r="K541">
        <v>186693.55550349801</v>
      </c>
      <c r="L541">
        <v>135459.348103589</v>
      </c>
      <c r="M541">
        <v>577918.34570572595</v>
      </c>
      <c r="N541">
        <v>5.4024263211867201</v>
      </c>
      <c r="O541">
        <v>5.0992867641001203</v>
      </c>
      <c r="P541" t="s">
        <v>257</v>
      </c>
      <c r="Q541" t="s">
        <v>252</v>
      </c>
    </row>
    <row r="542" spans="1:17" x14ac:dyDescent="0.35">
      <c r="A542" t="s">
        <v>270</v>
      </c>
      <c r="B542" t="s">
        <v>264</v>
      </c>
      <c r="C542" t="s">
        <v>256</v>
      </c>
      <c r="D542">
        <v>2.15113208653396</v>
      </c>
      <c r="E542">
        <v>2075</v>
      </c>
      <c r="F542">
        <v>373179.60140022502</v>
      </c>
      <c r="G542">
        <v>1723126.67671617</v>
      </c>
      <c r="H542">
        <v>2199117.7491260599</v>
      </c>
      <c r="I542">
        <v>9598655.6643341202</v>
      </c>
      <c r="J542">
        <v>55402.454476876803</v>
      </c>
      <c r="K542">
        <v>195715.37490478001</v>
      </c>
      <c r="L542">
        <v>136607.45312151499</v>
      </c>
      <c r="M542">
        <v>573761.55983399798</v>
      </c>
      <c r="N542">
        <v>5.8929205692772202</v>
      </c>
      <c r="O542">
        <v>5.5704875294639598</v>
      </c>
      <c r="P542" t="s">
        <v>257</v>
      </c>
      <c r="Q542" t="s">
        <v>252</v>
      </c>
    </row>
    <row r="543" spans="1:17" x14ac:dyDescent="0.35">
      <c r="A543" t="s">
        <v>270</v>
      </c>
      <c r="B543" t="s">
        <v>264</v>
      </c>
      <c r="C543" t="s">
        <v>256</v>
      </c>
      <c r="D543">
        <v>2.2802661727774698</v>
      </c>
      <c r="E543">
        <v>2080</v>
      </c>
      <c r="F543">
        <v>381606.86923244799</v>
      </c>
      <c r="G543">
        <v>1765395.1707071799</v>
      </c>
      <c r="H543">
        <v>2496445.9434249802</v>
      </c>
      <c r="I543">
        <v>10933570.854229299</v>
      </c>
      <c r="J543">
        <v>45380.8361722146</v>
      </c>
      <c r="K543">
        <v>187802.36596579</v>
      </c>
      <c r="L543">
        <v>141502.13647953799</v>
      </c>
      <c r="M543">
        <v>599169.85665101197</v>
      </c>
      <c r="N543">
        <v>6.5419313558119399</v>
      </c>
      <c r="O543">
        <v>6.1932710792731598</v>
      </c>
      <c r="P543" t="s">
        <v>257</v>
      </c>
      <c r="Q543" t="s">
        <v>252</v>
      </c>
    </row>
    <row r="544" spans="1:17" x14ac:dyDescent="0.35">
      <c r="A544" t="s">
        <v>270</v>
      </c>
      <c r="B544" t="s">
        <v>264</v>
      </c>
      <c r="C544" t="s">
        <v>256</v>
      </c>
      <c r="D544">
        <v>2.4085830961071801</v>
      </c>
      <c r="E544">
        <v>2085</v>
      </c>
      <c r="F544">
        <v>391078.63432327699</v>
      </c>
      <c r="G544">
        <v>1812477.4829678901</v>
      </c>
      <c r="H544">
        <v>2810417.1754508899</v>
      </c>
      <c r="I544">
        <v>12346655.8471957</v>
      </c>
      <c r="J544">
        <v>43462.796786951301</v>
      </c>
      <c r="K544">
        <v>185896.35896704</v>
      </c>
      <c r="L544">
        <v>144792.99440152099</v>
      </c>
      <c r="M544">
        <v>616949.38487165596</v>
      </c>
      <c r="N544">
        <v>7.1863224650818402</v>
      </c>
      <c r="O544">
        <v>6.8120326808023597</v>
      </c>
      <c r="P544" t="s">
        <v>257</v>
      </c>
      <c r="Q544" t="s">
        <v>252</v>
      </c>
    </row>
    <row r="545" spans="1:17" x14ac:dyDescent="0.35">
      <c r="A545" t="s">
        <v>270</v>
      </c>
      <c r="B545" t="s">
        <v>264</v>
      </c>
      <c r="C545" t="s">
        <v>256</v>
      </c>
      <c r="D545">
        <v>2.5200464505927802</v>
      </c>
      <c r="E545">
        <v>2090</v>
      </c>
      <c r="F545">
        <v>400242.59223810898</v>
      </c>
      <c r="G545">
        <v>1855600.2383292399</v>
      </c>
      <c r="H545">
        <v>3089607.2509516901</v>
      </c>
      <c r="I545">
        <v>13589586.567376601</v>
      </c>
      <c r="J545">
        <v>41398.785402567897</v>
      </c>
      <c r="K545">
        <v>183071.804251475</v>
      </c>
      <c r="L545">
        <v>148041.65643193401</v>
      </c>
      <c r="M545">
        <v>632135.378906228</v>
      </c>
      <c r="N545">
        <v>7.7193364995838598</v>
      </c>
      <c r="O545">
        <v>7.3235529327224604</v>
      </c>
      <c r="P545" t="s">
        <v>257</v>
      </c>
      <c r="Q545" t="s">
        <v>252</v>
      </c>
    </row>
    <row r="546" spans="1:17" x14ac:dyDescent="0.35">
      <c r="A546" t="s">
        <v>270</v>
      </c>
      <c r="B546" t="s">
        <v>265</v>
      </c>
      <c r="C546" t="s">
        <v>256</v>
      </c>
      <c r="D546">
        <v>0.42862795654826502</v>
      </c>
      <c r="E546">
        <v>2010</v>
      </c>
      <c r="F546">
        <v>951874.25563975598</v>
      </c>
      <c r="G546">
        <v>409171.572870387</v>
      </c>
      <c r="H546">
        <v>720628.46572399698</v>
      </c>
      <c r="I546">
        <v>319972.13586524501</v>
      </c>
      <c r="J546">
        <v>90330.213629665901</v>
      </c>
      <c r="K546">
        <v>41972.894798033602</v>
      </c>
      <c r="L546">
        <v>301437.536408532</v>
      </c>
      <c r="M546">
        <v>134625.51076634999</v>
      </c>
      <c r="N546">
        <v>0.75706267025749296</v>
      </c>
      <c r="O546">
        <v>0.78199991661347001</v>
      </c>
      <c r="P546" t="s">
        <v>257</v>
      </c>
      <c r="Q546" t="s">
        <v>252</v>
      </c>
    </row>
    <row r="547" spans="1:17" x14ac:dyDescent="0.35">
      <c r="A547" t="s">
        <v>270</v>
      </c>
      <c r="B547" t="s">
        <v>265</v>
      </c>
      <c r="C547" t="s">
        <v>256</v>
      </c>
      <c r="D547">
        <v>0.61285996481710903</v>
      </c>
      <c r="E547">
        <v>2015</v>
      </c>
      <c r="F547">
        <v>1005048.34205094</v>
      </c>
      <c r="G547">
        <v>432283.78606887697</v>
      </c>
      <c r="H547">
        <v>1082538.6079226399</v>
      </c>
      <c r="I547">
        <v>482144.14300366602</v>
      </c>
      <c r="J547">
        <v>94544.322708977605</v>
      </c>
      <c r="K547">
        <v>44305.038313079203</v>
      </c>
      <c r="L547">
        <v>315015.24107343302</v>
      </c>
      <c r="M547">
        <v>141439.629822697</v>
      </c>
      <c r="N547">
        <v>1.0771010334822</v>
      </c>
      <c r="O547">
        <v>1.1153417235196601</v>
      </c>
      <c r="P547" t="s">
        <v>257</v>
      </c>
      <c r="Q547" t="s">
        <v>252</v>
      </c>
    </row>
    <row r="548" spans="1:17" x14ac:dyDescent="0.35">
      <c r="A548" t="s">
        <v>270</v>
      </c>
      <c r="B548" t="s">
        <v>265</v>
      </c>
      <c r="C548" t="s">
        <v>256</v>
      </c>
      <c r="D548">
        <v>0.76234411994100504</v>
      </c>
      <c r="E548">
        <v>2020</v>
      </c>
      <c r="F548">
        <v>1053882.51534248</v>
      </c>
      <c r="G548">
        <v>453942.71425961901</v>
      </c>
      <c r="H548">
        <v>1409544.59430598</v>
      </c>
      <c r="I548">
        <v>629869.22171159403</v>
      </c>
      <c r="J548">
        <v>99089.544267302306</v>
      </c>
      <c r="K548">
        <v>46747.921373650803</v>
      </c>
      <c r="L548">
        <v>328307.877380541</v>
      </c>
      <c r="M548">
        <v>148085.933584682</v>
      </c>
      <c r="N548">
        <v>1.33747791977356</v>
      </c>
      <c r="O548">
        <v>1.38755222173554</v>
      </c>
      <c r="P548" t="s">
        <v>257</v>
      </c>
      <c r="Q548" t="s">
        <v>252</v>
      </c>
    </row>
    <row r="549" spans="1:17" x14ac:dyDescent="0.35">
      <c r="A549" t="s">
        <v>270</v>
      </c>
      <c r="B549" t="s">
        <v>265</v>
      </c>
      <c r="C549" t="s">
        <v>256</v>
      </c>
      <c r="D549">
        <v>0.91377128405771901</v>
      </c>
      <c r="E549">
        <v>2025</v>
      </c>
      <c r="F549">
        <v>1111242.67937438</v>
      </c>
      <c r="G549">
        <v>479295.951655604</v>
      </c>
      <c r="H549">
        <v>1781540.2699633001</v>
      </c>
      <c r="I549">
        <v>798429.57640340098</v>
      </c>
      <c r="J549">
        <v>105062.78279002701</v>
      </c>
      <c r="K549">
        <v>49847.226999097998</v>
      </c>
      <c r="L549">
        <v>345289.20421626401</v>
      </c>
      <c r="M549">
        <v>156391.642845625</v>
      </c>
      <c r="N549">
        <v>1.60319640617681</v>
      </c>
      <c r="O549">
        <v>1.66583834819683</v>
      </c>
      <c r="P549" t="s">
        <v>257</v>
      </c>
      <c r="Q549" t="s">
        <v>252</v>
      </c>
    </row>
    <row r="550" spans="1:17" x14ac:dyDescent="0.35">
      <c r="A550" t="s">
        <v>270</v>
      </c>
      <c r="B550" t="s">
        <v>265</v>
      </c>
      <c r="C550" t="s">
        <v>256</v>
      </c>
      <c r="D550">
        <v>0.96559376426806398</v>
      </c>
      <c r="E550">
        <v>2030</v>
      </c>
      <c r="F550">
        <v>1170291.18550249</v>
      </c>
      <c r="G550">
        <v>505368.53627088398</v>
      </c>
      <c r="H550">
        <v>1984864.60373649</v>
      </c>
      <c r="I550">
        <v>891827.49835218897</v>
      </c>
      <c r="J550">
        <v>111574.08790373799</v>
      </c>
      <c r="K550">
        <v>53198.595389554597</v>
      </c>
      <c r="L550">
        <v>363568.56535596598</v>
      </c>
      <c r="M550">
        <v>165271.816170409</v>
      </c>
      <c r="N550">
        <v>1.6960433679454301</v>
      </c>
      <c r="O550">
        <v>1.7647072074035099</v>
      </c>
      <c r="P550" t="s">
        <v>257</v>
      </c>
      <c r="Q550" t="s">
        <v>252</v>
      </c>
    </row>
    <row r="551" spans="1:17" x14ac:dyDescent="0.35">
      <c r="A551" t="s">
        <v>270</v>
      </c>
      <c r="B551" t="s">
        <v>265</v>
      </c>
      <c r="C551" t="s">
        <v>256</v>
      </c>
      <c r="D551">
        <v>1.08500668135844</v>
      </c>
      <c r="E551">
        <v>2035</v>
      </c>
      <c r="F551">
        <v>1216599.5006516699</v>
      </c>
      <c r="G551">
        <v>525873.99657533597</v>
      </c>
      <c r="H551">
        <v>2412750.60699816</v>
      </c>
      <c r="I551">
        <v>1085474.6427818299</v>
      </c>
      <c r="J551">
        <v>148921.86932995301</v>
      </c>
      <c r="K551">
        <v>70646.612919366002</v>
      </c>
      <c r="L551">
        <v>400791.71177155903</v>
      </c>
      <c r="M551">
        <v>178534.725248</v>
      </c>
      <c r="N551">
        <v>1.9831921726959201</v>
      </c>
      <c r="O551">
        <v>2.0641344691899599</v>
      </c>
      <c r="P551" t="s">
        <v>257</v>
      </c>
      <c r="Q551" t="s">
        <v>252</v>
      </c>
    </row>
    <row r="552" spans="1:17" x14ac:dyDescent="0.35">
      <c r="A552" t="s">
        <v>270</v>
      </c>
      <c r="B552" t="s">
        <v>265</v>
      </c>
      <c r="C552" t="s">
        <v>256</v>
      </c>
      <c r="D552">
        <v>1.2292198413270401</v>
      </c>
      <c r="E552">
        <v>2040</v>
      </c>
      <c r="F552">
        <v>1238333.2684538299</v>
      </c>
      <c r="G552">
        <v>535690.81416269206</v>
      </c>
      <c r="H552">
        <v>2931974.8574234</v>
      </c>
      <c r="I552">
        <v>1320053.89369097</v>
      </c>
      <c r="J552">
        <v>176247.330039641</v>
      </c>
      <c r="K552">
        <v>84042.345303154594</v>
      </c>
      <c r="L552">
        <v>402185.58064330701</v>
      </c>
      <c r="M552">
        <v>181713.65461255601</v>
      </c>
      <c r="N552">
        <v>2.3676783400031298</v>
      </c>
      <c r="O552">
        <v>2.4642085673137299</v>
      </c>
      <c r="P552" t="s">
        <v>257</v>
      </c>
      <c r="Q552" t="s">
        <v>252</v>
      </c>
    </row>
    <row r="553" spans="1:17" x14ac:dyDescent="0.35">
      <c r="A553" t="s">
        <v>270</v>
      </c>
      <c r="B553" t="s">
        <v>265</v>
      </c>
      <c r="C553" t="s">
        <v>256</v>
      </c>
      <c r="D553">
        <v>1.35085724597845</v>
      </c>
      <c r="E553">
        <v>2045</v>
      </c>
      <c r="F553">
        <v>1265446.15250406</v>
      </c>
      <c r="G553">
        <v>547810.00493960502</v>
      </c>
      <c r="H553">
        <v>3409690.7507840302</v>
      </c>
      <c r="I553">
        <v>1536587.49983565</v>
      </c>
      <c r="J553">
        <v>204686.70195626901</v>
      </c>
      <c r="K553">
        <v>102716.335724005</v>
      </c>
      <c r="L553">
        <v>416900.21254833799</v>
      </c>
      <c r="M553">
        <v>194174.04908541701</v>
      </c>
      <c r="N553">
        <v>2.6944574006858701</v>
      </c>
      <c r="O553">
        <v>2.8049642868517202</v>
      </c>
      <c r="P553" t="s">
        <v>257</v>
      </c>
      <c r="Q553" t="s">
        <v>252</v>
      </c>
    </row>
    <row r="554" spans="1:17" x14ac:dyDescent="0.35">
      <c r="A554" t="s">
        <v>270</v>
      </c>
      <c r="B554" t="s">
        <v>265</v>
      </c>
      <c r="C554" t="s">
        <v>256</v>
      </c>
      <c r="D554">
        <v>1.53164784556419</v>
      </c>
      <c r="E554">
        <v>2050</v>
      </c>
      <c r="F554">
        <v>1294243.13235666</v>
      </c>
      <c r="G554">
        <v>560644.74045036698</v>
      </c>
      <c r="H554">
        <v>4146078.8698456399</v>
      </c>
      <c r="I554">
        <v>1869628.42470249</v>
      </c>
      <c r="J554">
        <v>208960.843087961</v>
      </c>
      <c r="K554">
        <v>104963.870873908</v>
      </c>
      <c r="L554">
        <v>428129.60510129301</v>
      </c>
      <c r="M554">
        <v>200224.38157677001</v>
      </c>
      <c r="N554">
        <v>3.2034775894820799</v>
      </c>
      <c r="O554">
        <v>3.3347827774155401</v>
      </c>
      <c r="P554" t="s">
        <v>257</v>
      </c>
      <c r="Q554" t="s">
        <v>252</v>
      </c>
    </row>
    <row r="555" spans="1:17" x14ac:dyDescent="0.35">
      <c r="A555" t="s">
        <v>270</v>
      </c>
      <c r="B555" t="s">
        <v>265</v>
      </c>
      <c r="C555" t="s">
        <v>256</v>
      </c>
      <c r="D555">
        <v>1.64170092024739</v>
      </c>
      <c r="E555">
        <v>2055</v>
      </c>
      <c r="F555">
        <v>1324377.02627315</v>
      </c>
      <c r="G555">
        <v>574031.92176633596</v>
      </c>
      <c r="H555">
        <v>4748102.3513775999</v>
      </c>
      <c r="I555">
        <v>2142567.7548982399</v>
      </c>
      <c r="J555">
        <v>198262.113197144</v>
      </c>
      <c r="K555">
        <v>100853.83562303999</v>
      </c>
      <c r="L555">
        <v>444167.591045462</v>
      </c>
      <c r="M555">
        <v>207800.30118951999</v>
      </c>
      <c r="N555">
        <v>3.5851591028718999</v>
      </c>
      <c r="O555">
        <v>3.7324888628238901</v>
      </c>
      <c r="P555" t="s">
        <v>257</v>
      </c>
      <c r="Q555" t="s">
        <v>252</v>
      </c>
    </row>
    <row r="556" spans="1:17" x14ac:dyDescent="0.35">
      <c r="A556" t="s">
        <v>270</v>
      </c>
      <c r="B556" t="s">
        <v>265</v>
      </c>
      <c r="C556" t="s">
        <v>256</v>
      </c>
      <c r="D556">
        <v>1.79717289473674</v>
      </c>
      <c r="E556">
        <v>2060</v>
      </c>
      <c r="F556">
        <v>1359139.97339143</v>
      </c>
      <c r="G556">
        <v>589383.68363584601</v>
      </c>
      <c r="H556">
        <v>5604567.5437581204</v>
      </c>
      <c r="I556">
        <v>2530029.3123633298</v>
      </c>
      <c r="J556">
        <v>173947.58955314101</v>
      </c>
      <c r="K556">
        <v>92398.600941825003</v>
      </c>
      <c r="L556">
        <v>456078.961029962</v>
      </c>
      <c r="M556">
        <v>216601.443335641</v>
      </c>
      <c r="N556">
        <v>4.12361320649938</v>
      </c>
      <c r="O556">
        <v>4.2926694148637603</v>
      </c>
      <c r="P556" t="s">
        <v>257</v>
      </c>
      <c r="Q556" t="s">
        <v>252</v>
      </c>
    </row>
    <row r="557" spans="1:17" x14ac:dyDescent="0.35">
      <c r="A557" t="s">
        <v>270</v>
      </c>
      <c r="B557" t="s">
        <v>265</v>
      </c>
      <c r="C557" t="s">
        <v>256</v>
      </c>
      <c r="D557">
        <v>1.90209664848524</v>
      </c>
      <c r="E557">
        <v>2065</v>
      </c>
      <c r="F557">
        <v>1388422.83161971</v>
      </c>
      <c r="G557">
        <v>602314.93605243403</v>
      </c>
      <c r="H557">
        <v>6235050.2894441197</v>
      </c>
      <c r="I557">
        <v>2816007.88351215</v>
      </c>
      <c r="J557">
        <v>169004.062649359</v>
      </c>
      <c r="K557">
        <v>91078.408104583898</v>
      </c>
      <c r="L557">
        <v>468127.27217459102</v>
      </c>
      <c r="M557">
        <v>227902.32571878799</v>
      </c>
      <c r="N557">
        <v>4.4907431277044196</v>
      </c>
      <c r="O557">
        <v>4.6753080738263497</v>
      </c>
      <c r="P557" t="s">
        <v>257</v>
      </c>
      <c r="Q557" t="s">
        <v>252</v>
      </c>
    </row>
    <row r="558" spans="1:17" x14ac:dyDescent="0.35">
      <c r="A558" t="s">
        <v>270</v>
      </c>
      <c r="B558" t="s">
        <v>265</v>
      </c>
      <c r="C558" t="s">
        <v>256</v>
      </c>
      <c r="D558">
        <v>2.0539225003577899</v>
      </c>
      <c r="E558">
        <v>2070</v>
      </c>
      <c r="F558">
        <v>1423110.8813869201</v>
      </c>
      <c r="G558">
        <v>617553.37616008997</v>
      </c>
      <c r="H558">
        <v>7245384.05082752</v>
      </c>
      <c r="I558">
        <v>3270854.1073178598</v>
      </c>
      <c r="J558">
        <v>157342.056859737</v>
      </c>
      <c r="K558">
        <v>83483.977859640698</v>
      </c>
      <c r="L558">
        <v>479598.62732900801</v>
      </c>
      <c r="M558">
        <v>233779.066480307</v>
      </c>
      <c r="N558">
        <v>5.0912294646826197</v>
      </c>
      <c r="O558">
        <v>5.2964719060493799</v>
      </c>
      <c r="P558" t="s">
        <v>257</v>
      </c>
      <c r="Q558" t="s">
        <v>252</v>
      </c>
    </row>
    <row r="559" spans="1:17" x14ac:dyDescent="0.35">
      <c r="A559" t="s">
        <v>270</v>
      </c>
      <c r="B559" t="s">
        <v>265</v>
      </c>
      <c r="C559" t="s">
        <v>256</v>
      </c>
      <c r="D559">
        <v>2.15113208653396</v>
      </c>
      <c r="E559">
        <v>2075</v>
      </c>
      <c r="F559">
        <v>1461805.2474778399</v>
      </c>
      <c r="G559">
        <v>634501.03063855402</v>
      </c>
      <c r="H559">
        <v>8130264.0637055002</v>
      </c>
      <c r="I559">
        <v>3667509.3497546702</v>
      </c>
      <c r="J559">
        <v>163884.83778843301</v>
      </c>
      <c r="K559">
        <v>87232.9915932234</v>
      </c>
      <c r="L559">
        <v>478261.79810796602</v>
      </c>
      <c r="M559">
        <v>232107.214847547</v>
      </c>
      <c r="N559">
        <v>5.56179701621212</v>
      </c>
      <c r="O559">
        <v>5.7801471907204602</v>
      </c>
      <c r="P559" t="s">
        <v>257</v>
      </c>
      <c r="Q559" t="s">
        <v>252</v>
      </c>
    </row>
    <row r="560" spans="1:17" x14ac:dyDescent="0.35">
      <c r="A560" t="s">
        <v>270</v>
      </c>
      <c r="B560" t="s">
        <v>265</v>
      </c>
      <c r="C560" t="s">
        <v>256</v>
      </c>
      <c r="D560">
        <v>2.2802661727774698</v>
      </c>
      <c r="E560">
        <v>2080</v>
      </c>
      <c r="F560">
        <v>1497066.3541522601</v>
      </c>
      <c r="G560">
        <v>649935.68578736798</v>
      </c>
      <c r="H560">
        <v>9257975.7511521801</v>
      </c>
      <c r="I560">
        <v>4172041.0465020998</v>
      </c>
      <c r="J560">
        <v>153983.102603051</v>
      </c>
      <c r="K560">
        <v>79200.099534952999</v>
      </c>
      <c r="L560">
        <v>502181.32216969301</v>
      </c>
      <c r="M560">
        <v>238490.67096085599</v>
      </c>
      <c r="N560">
        <v>6.1840784314431101</v>
      </c>
      <c r="O560">
        <v>6.4191598303266897</v>
      </c>
      <c r="P560" t="s">
        <v>257</v>
      </c>
      <c r="Q560" t="s">
        <v>252</v>
      </c>
    </row>
    <row r="561" spans="1:17" x14ac:dyDescent="0.35">
      <c r="A561" t="s">
        <v>270</v>
      </c>
      <c r="B561" t="s">
        <v>265</v>
      </c>
      <c r="C561" t="s">
        <v>256</v>
      </c>
      <c r="D561">
        <v>2.4085830961071801</v>
      </c>
      <c r="E561">
        <v>2085</v>
      </c>
      <c r="F561">
        <v>1536428.1201482599</v>
      </c>
      <c r="G561">
        <v>667127.99714291201</v>
      </c>
      <c r="H561">
        <v>10451157.4364447</v>
      </c>
      <c r="I561">
        <v>4705915.5862019202</v>
      </c>
      <c r="J561">
        <v>152292.00267477799</v>
      </c>
      <c r="K561">
        <v>77067.153079212498</v>
      </c>
      <c r="L561">
        <v>515830.603409459</v>
      </c>
      <c r="M561">
        <v>245911.77586371801</v>
      </c>
      <c r="N561">
        <v>6.8022430072655498</v>
      </c>
      <c r="O561">
        <v>7.05399204703716</v>
      </c>
      <c r="P561" t="s">
        <v>257</v>
      </c>
      <c r="Q561" t="s">
        <v>252</v>
      </c>
    </row>
    <row r="562" spans="1:17" x14ac:dyDescent="0.35">
      <c r="A562" t="s">
        <v>270</v>
      </c>
      <c r="B562" t="s">
        <v>265</v>
      </c>
      <c r="C562" t="s">
        <v>256</v>
      </c>
      <c r="D562">
        <v>2.5200464505927802</v>
      </c>
      <c r="E562">
        <v>2090</v>
      </c>
      <c r="F562">
        <v>1572872.9252813</v>
      </c>
      <c r="G562">
        <v>682969.905286049</v>
      </c>
      <c r="H562">
        <v>11503474.303487601</v>
      </c>
      <c r="I562">
        <v>5175719.5148407398</v>
      </c>
      <c r="J562">
        <v>150820.40262989799</v>
      </c>
      <c r="K562">
        <v>73650.187024144296</v>
      </c>
      <c r="L562">
        <v>529844.34349643299</v>
      </c>
      <c r="M562">
        <v>250332.691841728</v>
      </c>
      <c r="N562">
        <v>7.3136704933936301</v>
      </c>
      <c r="O562">
        <v>7.5782541438235</v>
      </c>
      <c r="P562" t="s">
        <v>257</v>
      </c>
      <c r="Q562" t="s">
        <v>252</v>
      </c>
    </row>
    <row r="563" spans="1:17" x14ac:dyDescent="0.35">
      <c r="A563" t="s">
        <v>270</v>
      </c>
      <c r="B563" t="s">
        <v>266</v>
      </c>
      <c r="C563" t="s">
        <v>256</v>
      </c>
      <c r="D563">
        <v>0.42862795654826502</v>
      </c>
      <c r="E563">
        <v>2010</v>
      </c>
      <c r="F563">
        <v>1114387.6664928801</v>
      </c>
      <c r="G563">
        <v>246658.162017261</v>
      </c>
      <c r="H563">
        <v>839763.22928329103</v>
      </c>
      <c r="I563">
        <v>200837.37230595099</v>
      </c>
      <c r="J563">
        <v>108917.243178552</v>
      </c>
      <c r="K563">
        <v>23385.865249147901</v>
      </c>
      <c r="L563">
        <v>354279.09411744302</v>
      </c>
      <c r="M563">
        <v>81783.953057439096</v>
      </c>
      <c r="N563">
        <v>0.753564719471574</v>
      </c>
      <c r="O563">
        <v>0.81423363680094596</v>
      </c>
      <c r="P563" t="s">
        <v>257</v>
      </c>
      <c r="Q563" t="s">
        <v>252</v>
      </c>
    </row>
    <row r="564" spans="1:17" x14ac:dyDescent="0.35">
      <c r="A564" t="s">
        <v>270</v>
      </c>
      <c r="B564" t="s">
        <v>266</v>
      </c>
      <c r="C564" t="s">
        <v>256</v>
      </c>
      <c r="D564">
        <v>0.61285996481710903</v>
      </c>
      <c r="E564">
        <v>2015</v>
      </c>
      <c r="F564">
        <v>1177118.3565078699</v>
      </c>
      <c r="G564">
        <v>260213.77161194701</v>
      </c>
      <c r="H564">
        <v>1263259.1867100201</v>
      </c>
      <c r="I564">
        <v>301423.564216286</v>
      </c>
      <c r="J564">
        <v>114127.43967775301</v>
      </c>
      <c r="K564">
        <v>24721.921344303399</v>
      </c>
      <c r="L564">
        <v>370712.53987330501</v>
      </c>
      <c r="M564">
        <v>85742.331022825107</v>
      </c>
      <c r="N564">
        <v>1.0731794128652501</v>
      </c>
      <c r="O564">
        <v>1.1583689915758699</v>
      </c>
      <c r="P564" t="s">
        <v>257</v>
      </c>
      <c r="Q564" t="s">
        <v>252</v>
      </c>
    </row>
    <row r="565" spans="1:17" x14ac:dyDescent="0.35">
      <c r="A565" t="s">
        <v>270</v>
      </c>
      <c r="B565" t="s">
        <v>266</v>
      </c>
      <c r="C565" t="s">
        <v>256</v>
      </c>
      <c r="D565">
        <v>0.76234411994100504</v>
      </c>
      <c r="E565">
        <v>2020</v>
      </c>
      <c r="F565">
        <v>1235060.04572353</v>
      </c>
      <c r="G565">
        <v>272765.18387856497</v>
      </c>
      <c r="H565">
        <v>1647481.1709610501</v>
      </c>
      <c r="I565">
        <v>391932.64505652501</v>
      </c>
      <c r="J565">
        <v>119858.54098337601</v>
      </c>
      <c r="K565">
        <v>25978.924657576801</v>
      </c>
      <c r="L565">
        <v>387149.77547986899</v>
      </c>
      <c r="M565">
        <v>89244.035485354296</v>
      </c>
      <c r="N565">
        <v>1.3339279953760499</v>
      </c>
      <c r="O565">
        <v>1.4368866271107901</v>
      </c>
      <c r="P565" t="s">
        <v>257</v>
      </c>
      <c r="Q565" t="s">
        <v>252</v>
      </c>
    </row>
    <row r="566" spans="1:17" x14ac:dyDescent="0.35">
      <c r="A566" t="s">
        <v>270</v>
      </c>
      <c r="B566" t="s">
        <v>266</v>
      </c>
      <c r="C566" t="s">
        <v>256</v>
      </c>
      <c r="D566">
        <v>0.91377128405771901</v>
      </c>
      <c r="E566">
        <v>2025</v>
      </c>
      <c r="F566">
        <v>1303113.3593114701</v>
      </c>
      <c r="G566">
        <v>287425.27171851601</v>
      </c>
      <c r="H566">
        <v>2085479.3227587601</v>
      </c>
      <c r="I566">
        <v>494490.52360794501</v>
      </c>
      <c r="J566">
        <v>127275.997420118</v>
      </c>
      <c r="K566">
        <v>27634.012369006901</v>
      </c>
      <c r="L566">
        <v>407960.14262918802</v>
      </c>
      <c r="M566">
        <v>93720.704432700702</v>
      </c>
      <c r="N566">
        <v>1.60038212167564</v>
      </c>
      <c r="O566">
        <v>1.7204142163679099</v>
      </c>
      <c r="P566" t="s">
        <v>257</v>
      </c>
      <c r="Q566" t="s">
        <v>252</v>
      </c>
    </row>
    <row r="567" spans="1:17" x14ac:dyDescent="0.35">
      <c r="A567" t="s">
        <v>270</v>
      </c>
      <c r="B567" t="s">
        <v>266</v>
      </c>
      <c r="C567" t="s">
        <v>256</v>
      </c>
      <c r="D567">
        <v>0.96559376426806398</v>
      </c>
      <c r="E567">
        <v>2030</v>
      </c>
      <c r="F567">
        <v>1373089.6721745101</v>
      </c>
      <c r="G567">
        <v>302570.04959885898</v>
      </c>
      <c r="H567">
        <v>2326539.37208148</v>
      </c>
      <c r="I567">
        <v>550152.73000720295</v>
      </c>
      <c r="J567">
        <v>135280.34432800699</v>
      </c>
      <c r="K567">
        <v>29492.338965285799</v>
      </c>
      <c r="L567">
        <v>430250.73572933598</v>
      </c>
      <c r="M567">
        <v>98589.645797039106</v>
      </c>
      <c r="N567">
        <v>1.69438268980424</v>
      </c>
      <c r="O567">
        <v>1.8182656569497999</v>
      </c>
      <c r="P567" t="s">
        <v>257</v>
      </c>
      <c r="Q567" t="s">
        <v>252</v>
      </c>
    </row>
    <row r="568" spans="1:17" x14ac:dyDescent="0.35">
      <c r="A568" t="s">
        <v>270</v>
      </c>
      <c r="B568" t="s">
        <v>266</v>
      </c>
      <c r="C568" t="s">
        <v>256</v>
      </c>
      <c r="D568">
        <v>1.08500668135844</v>
      </c>
      <c r="E568">
        <v>2035</v>
      </c>
      <c r="F568">
        <v>1428107.4827898201</v>
      </c>
      <c r="G568">
        <v>314366.01443718403</v>
      </c>
      <c r="H568">
        <v>2830321.2183078602</v>
      </c>
      <c r="I568">
        <v>667904.03147213894</v>
      </c>
      <c r="J568">
        <v>178574.873366232</v>
      </c>
      <c r="K568">
        <v>40993.608883086701</v>
      </c>
      <c r="L568">
        <v>471875.298713064</v>
      </c>
      <c r="M568">
        <v>107451.13830649501</v>
      </c>
      <c r="N568">
        <v>1.9818684884829501</v>
      </c>
      <c r="O568">
        <v>2.1246063531005501</v>
      </c>
      <c r="P568" t="s">
        <v>257</v>
      </c>
      <c r="Q568" t="s">
        <v>252</v>
      </c>
    </row>
    <row r="569" spans="1:17" x14ac:dyDescent="0.35">
      <c r="A569" t="s">
        <v>270</v>
      </c>
      <c r="B569" t="s">
        <v>266</v>
      </c>
      <c r="C569" t="s">
        <v>256</v>
      </c>
      <c r="D569">
        <v>1.2292198413270401</v>
      </c>
      <c r="E569">
        <v>2040</v>
      </c>
      <c r="F569">
        <v>1454366.2333376401</v>
      </c>
      <c r="G569">
        <v>319657.84927888302</v>
      </c>
      <c r="H569">
        <v>3441954.8910786202</v>
      </c>
      <c r="I569">
        <v>810073.86003574799</v>
      </c>
      <c r="J569">
        <v>210703.04393396099</v>
      </c>
      <c r="K569">
        <v>49586.631408834997</v>
      </c>
      <c r="L569">
        <v>475051.36701462301</v>
      </c>
      <c r="M569">
        <v>108847.86824123999</v>
      </c>
      <c r="N569">
        <v>2.3666355916278801</v>
      </c>
      <c r="O569">
        <v>2.5341904222380198</v>
      </c>
      <c r="P569" t="s">
        <v>257</v>
      </c>
      <c r="Q569" t="s">
        <v>252</v>
      </c>
    </row>
    <row r="570" spans="1:17" x14ac:dyDescent="0.35">
      <c r="A570" t="s">
        <v>270</v>
      </c>
      <c r="B570" t="s">
        <v>266</v>
      </c>
      <c r="C570" t="s">
        <v>256</v>
      </c>
      <c r="D570">
        <v>1.35085724597845</v>
      </c>
      <c r="E570">
        <v>2045</v>
      </c>
      <c r="F570">
        <v>1487038.2845882401</v>
      </c>
      <c r="G570">
        <v>326217.87285543</v>
      </c>
      <c r="H570">
        <v>4006448.8947180398</v>
      </c>
      <c r="I570">
        <v>939829.35590164806</v>
      </c>
      <c r="J570">
        <v>246463.323214709</v>
      </c>
      <c r="K570">
        <v>60939.714465565303</v>
      </c>
      <c r="L570">
        <v>495005.78766810801</v>
      </c>
      <c r="M570">
        <v>116068.473965647</v>
      </c>
      <c r="N570">
        <v>2.69424730771301</v>
      </c>
      <c r="O570">
        <v>2.8809867088985399</v>
      </c>
      <c r="P570" t="s">
        <v>257</v>
      </c>
      <c r="Q570" t="s">
        <v>252</v>
      </c>
    </row>
    <row r="571" spans="1:17" x14ac:dyDescent="0.35">
      <c r="A571" t="s">
        <v>270</v>
      </c>
      <c r="B571" t="s">
        <v>266</v>
      </c>
      <c r="C571" t="s">
        <v>256</v>
      </c>
      <c r="D571">
        <v>1.53164784556419</v>
      </c>
      <c r="E571">
        <v>2050</v>
      </c>
      <c r="F571">
        <v>1521757.47778983</v>
      </c>
      <c r="G571">
        <v>333130.39501719997</v>
      </c>
      <c r="H571">
        <v>4876244.1864260295</v>
      </c>
      <c r="I571">
        <v>1139463.1081221099</v>
      </c>
      <c r="J571">
        <v>251400.12774505999</v>
      </c>
      <c r="K571">
        <v>62524.586216809897</v>
      </c>
      <c r="L571">
        <v>509435.66407517402</v>
      </c>
      <c r="M571">
        <v>118918.32260288901</v>
      </c>
      <c r="N571">
        <v>3.2043504024755598</v>
      </c>
      <c r="O571">
        <v>3.4204717587036</v>
      </c>
      <c r="P571" t="s">
        <v>257</v>
      </c>
      <c r="Q571" t="s">
        <v>252</v>
      </c>
    </row>
    <row r="572" spans="1:17" x14ac:dyDescent="0.35">
      <c r="A572" t="s">
        <v>270</v>
      </c>
      <c r="B572" t="s">
        <v>266</v>
      </c>
      <c r="C572" t="s">
        <v>256</v>
      </c>
      <c r="D572">
        <v>1.64170092024739</v>
      </c>
      <c r="E572">
        <v>2055</v>
      </c>
      <c r="F572">
        <v>1558075.28354598</v>
      </c>
      <c r="G572">
        <v>340333.66449350899</v>
      </c>
      <c r="H572">
        <v>5590168.4822167596</v>
      </c>
      <c r="I572">
        <v>1300501.6240590899</v>
      </c>
      <c r="J572">
        <v>238693.404430075</v>
      </c>
      <c r="K572">
        <v>60422.544390108902</v>
      </c>
      <c r="L572">
        <v>529032.45209335606</v>
      </c>
      <c r="M572">
        <v>122935.44014162599</v>
      </c>
      <c r="N572">
        <v>3.58786801976234</v>
      </c>
      <c r="O572">
        <v>3.8212547265769898</v>
      </c>
      <c r="P572" t="s">
        <v>257</v>
      </c>
      <c r="Q572" t="s">
        <v>252</v>
      </c>
    </row>
    <row r="573" spans="1:17" x14ac:dyDescent="0.35">
      <c r="A573" t="s">
        <v>270</v>
      </c>
      <c r="B573" t="s">
        <v>266</v>
      </c>
      <c r="C573" t="s">
        <v>256</v>
      </c>
      <c r="D573">
        <v>1.79717289473674</v>
      </c>
      <c r="E573">
        <v>2060</v>
      </c>
      <c r="F573">
        <v>1599841.1152923501</v>
      </c>
      <c r="G573">
        <v>348682.54173492198</v>
      </c>
      <c r="H573">
        <v>6604717.9184490796</v>
      </c>
      <c r="I573">
        <v>1529878.9376723701</v>
      </c>
      <c r="J573">
        <v>208683.196785746</v>
      </c>
      <c r="K573">
        <v>57662.9937092201</v>
      </c>
      <c r="L573">
        <v>545040.12229667197</v>
      </c>
      <c r="M573">
        <v>127640.282068931</v>
      </c>
      <c r="N573">
        <v>4.1283586571921198</v>
      </c>
      <c r="O573">
        <v>4.3875983295872096</v>
      </c>
      <c r="P573" t="s">
        <v>257</v>
      </c>
      <c r="Q573" t="s">
        <v>252</v>
      </c>
    </row>
    <row r="574" spans="1:17" x14ac:dyDescent="0.35">
      <c r="A574" t="s">
        <v>270</v>
      </c>
      <c r="B574" t="s">
        <v>266</v>
      </c>
      <c r="C574" t="s">
        <v>256</v>
      </c>
      <c r="D574">
        <v>1.90209664848524</v>
      </c>
      <c r="E574">
        <v>2065</v>
      </c>
      <c r="F574">
        <v>1635141.76452535</v>
      </c>
      <c r="G574">
        <v>355596.00314679899</v>
      </c>
      <c r="H574">
        <v>7353839.6829463197</v>
      </c>
      <c r="I574">
        <v>1697218.49000995</v>
      </c>
      <c r="J574">
        <v>201731.81415347601</v>
      </c>
      <c r="K574">
        <v>58350.6566004669</v>
      </c>
      <c r="L574">
        <v>563676.72987722605</v>
      </c>
      <c r="M574">
        <v>132352.86801615401</v>
      </c>
      <c r="N574">
        <v>4.4973713243028897</v>
      </c>
      <c r="O574">
        <v>4.7728840453510202</v>
      </c>
      <c r="P574" t="s">
        <v>257</v>
      </c>
      <c r="Q574" t="s">
        <v>252</v>
      </c>
    </row>
    <row r="575" spans="1:17" x14ac:dyDescent="0.35">
      <c r="A575" t="s">
        <v>270</v>
      </c>
      <c r="B575" t="s">
        <v>266</v>
      </c>
      <c r="C575" t="s">
        <v>256</v>
      </c>
      <c r="D575">
        <v>2.0539225003577899</v>
      </c>
      <c r="E575">
        <v>2070</v>
      </c>
      <c r="F575">
        <v>1676785.9147670199</v>
      </c>
      <c r="G575">
        <v>363878.34277998703</v>
      </c>
      <c r="H575">
        <v>8550412.2214009799</v>
      </c>
      <c r="I575">
        <v>1965825.9367444001</v>
      </c>
      <c r="J575">
        <v>186693.55550349801</v>
      </c>
      <c r="K575">
        <v>54132.479215879197</v>
      </c>
      <c r="L575">
        <v>577918.34570572595</v>
      </c>
      <c r="M575">
        <v>135459.348103589</v>
      </c>
      <c r="N575">
        <v>5.0992867641001203</v>
      </c>
      <c r="O575">
        <v>5.4024263211867201</v>
      </c>
      <c r="P575" t="s">
        <v>257</v>
      </c>
      <c r="Q575" t="s">
        <v>252</v>
      </c>
    </row>
    <row r="576" spans="1:17" x14ac:dyDescent="0.35">
      <c r="A576" t="s">
        <v>270</v>
      </c>
      <c r="B576" t="s">
        <v>266</v>
      </c>
      <c r="C576" t="s">
        <v>256</v>
      </c>
      <c r="D576">
        <v>2.15113208653396</v>
      </c>
      <c r="E576">
        <v>2075</v>
      </c>
      <c r="F576">
        <v>1723126.67671617</v>
      </c>
      <c r="G576">
        <v>373179.60140022502</v>
      </c>
      <c r="H576">
        <v>9598655.6643341202</v>
      </c>
      <c r="I576">
        <v>2199117.7491260599</v>
      </c>
      <c r="J576">
        <v>195715.37490478001</v>
      </c>
      <c r="K576">
        <v>55402.454476876803</v>
      </c>
      <c r="L576">
        <v>573761.55983399798</v>
      </c>
      <c r="M576">
        <v>136607.45312151499</v>
      </c>
      <c r="N576">
        <v>5.5704875294639598</v>
      </c>
      <c r="O576">
        <v>5.8929205692772202</v>
      </c>
      <c r="P576" t="s">
        <v>257</v>
      </c>
      <c r="Q576" t="s">
        <v>252</v>
      </c>
    </row>
    <row r="577" spans="1:17" x14ac:dyDescent="0.35">
      <c r="A577" t="s">
        <v>270</v>
      </c>
      <c r="B577" t="s">
        <v>266</v>
      </c>
      <c r="C577" t="s">
        <v>256</v>
      </c>
      <c r="D577">
        <v>2.2802661727774698</v>
      </c>
      <c r="E577">
        <v>2080</v>
      </c>
      <c r="F577">
        <v>1765395.1707071799</v>
      </c>
      <c r="G577">
        <v>381606.86923244799</v>
      </c>
      <c r="H577">
        <v>10933570.854229299</v>
      </c>
      <c r="I577">
        <v>2496445.9434249802</v>
      </c>
      <c r="J577">
        <v>187802.36596579</v>
      </c>
      <c r="K577">
        <v>45380.8361722146</v>
      </c>
      <c r="L577">
        <v>599169.85665101197</v>
      </c>
      <c r="M577">
        <v>141502.13647953799</v>
      </c>
      <c r="N577">
        <v>6.1932710792731598</v>
      </c>
      <c r="O577">
        <v>6.5419313558119399</v>
      </c>
      <c r="P577" t="s">
        <v>257</v>
      </c>
      <c r="Q577" t="s">
        <v>252</v>
      </c>
    </row>
    <row r="578" spans="1:17" x14ac:dyDescent="0.35">
      <c r="A578" t="s">
        <v>270</v>
      </c>
      <c r="B578" t="s">
        <v>266</v>
      </c>
      <c r="C578" t="s">
        <v>256</v>
      </c>
      <c r="D578">
        <v>2.4085830961071801</v>
      </c>
      <c r="E578">
        <v>2085</v>
      </c>
      <c r="F578">
        <v>1812477.4829678901</v>
      </c>
      <c r="G578">
        <v>391078.63432327699</v>
      </c>
      <c r="H578">
        <v>12346655.8471957</v>
      </c>
      <c r="I578">
        <v>2810417.1754508899</v>
      </c>
      <c r="J578">
        <v>185896.35896704</v>
      </c>
      <c r="K578">
        <v>43462.796786951301</v>
      </c>
      <c r="L578">
        <v>616949.38487165596</v>
      </c>
      <c r="M578">
        <v>144792.99440152099</v>
      </c>
      <c r="N578">
        <v>6.8120326808023597</v>
      </c>
      <c r="O578">
        <v>7.1863224650818402</v>
      </c>
      <c r="P578" t="s">
        <v>257</v>
      </c>
      <c r="Q578" t="s">
        <v>252</v>
      </c>
    </row>
    <row r="579" spans="1:17" x14ac:dyDescent="0.35">
      <c r="A579" t="s">
        <v>270</v>
      </c>
      <c r="B579" t="s">
        <v>266</v>
      </c>
      <c r="C579" t="s">
        <v>256</v>
      </c>
      <c r="D579">
        <v>2.5200464505927802</v>
      </c>
      <c r="E579">
        <v>2090</v>
      </c>
      <c r="F579">
        <v>1855600.2383292399</v>
      </c>
      <c r="G579">
        <v>400242.59223810898</v>
      </c>
      <c r="H579">
        <v>13589586.567376601</v>
      </c>
      <c r="I579">
        <v>3089607.2509516901</v>
      </c>
      <c r="J579">
        <v>183071.804251475</v>
      </c>
      <c r="K579">
        <v>41398.785402567897</v>
      </c>
      <c r="L579">
        <v>632135.378906228</v>
      </c>
      <c r="M579">
        <v>148041.65643193401</v>
      </c>
      <c r="N579">
        <v>7.3235529327224604</v>
      </c>
      <c r="O579">
        <v>7.7193364995838598</v>
      </c>
      <c r="P579" t="s">
        <v>257</v>
      </c>
      <c r="Q579" t="s">
        <v>252</v>
      </c>
    </row>
    <row r="580" spans="1:17" x14ac:dyDescent="0.35">
      <c r="A580" t="s">
        <v>270</v>
      </c>
      <c r="B580" t="s">
        <v>267</v>
      </c>
      <c r="C580" t="s">
        <v>256</v>
      </c>
      <c r="D580">
        <v>0.42862795654826502</v>
      </c>
      <c r="E580">
        <v>2010</v>
      </c>
      <c r="F580">
        <v>1239569.5844385901</v>
      </c>
      <c r="G580">
        <v>121476.24407154899</v>
      </c>
      <c r="H580">
        <v>937436.50315633195</v>
      </c>
      <c r="I580">
        <v>103164.09843291</v>
      </c>
      <c r="J580">
        <v>117149.231201135</v>
      </c>
      <c r="K580">
        <v>15153.8772265642</v>
      </c>
      <c r="L580">
        <v>391284.14637583698</v>
      </c>
      <c r="M580">
        <v>44778.900799045099</v>
      </c>
      <c r="N580">
        <v>0.75625968475251104</v>
      </c>
      <c r="O580">
        <v>0.849253277637948</v>
      </c>
      <c r="P580" t="s">
        <v>257</v>
      </c>
      <c r="Q580" t="s">
        <v>252</v>
      </c>
    </row>
    <row r="581" spans="1:17" x14ac:dyDescent="0.35">
      <c r="A581" t="s">
        <v>270</v>
      </c>
      <c r="B581" t="s">
        <v>267</v>
      </c>
      <c r="C581" t="s">
        <v>256</v>
      </c>
      <c r="D581">
        <v>0.61285996481710903</v>
      </c>
      <c r="E581">
        <v>2015</v>
      </c>
      <c r="F581">
        <v>1309494.3280557401</v>
      </c>
      <c r="G581">
        <v>127837.800064079</v>
      </c>
      <c r="H581">
        <v>1409943.05183316</v>
      </c>
      <c r="I581">
        <v>154739.699093145</v>
      </c>
      <c r="J581">
        <v>122885.022309119</v>
      </c>
      <c r="K581">
        <v>15964.338712938301</v>
      </c>
      <c r="L581">
        <v>409541.09180186299</v>
      </c>
      <c r="M581">
        <v>46913.779094266501</v>
      </c>
      <c r="N581">
        <v>1.0767080250943599</v>
      </c>
      <c r="O581">
        <v>1.2104377501457499</v>
      </c>
      <c r="P581" t="s">
        <v>257</v>
      </c>
      <c r="Q581" t="s">
        <v>252</v>
      </c>
    </row>
    <row r="582" spans="1:17" x14ac:dyDescent="0.35">
      <c r="A582" t="s">
        <v>270</v>
      </c>
      <c r="B582" t="s">
        <v>267</v>
      </c>
      <c r="C582" t="s">
        <v>256</v>
      </c>
      <c r="D582">
        <v>0.76234411994100504</v>
      </c>
      <c r="E582">
        <v>2020</v>
      </c>
      <c r="F582">
        <v>1373827.0831921899</v>
      </c>
      <c r="G582">
        <v>133998.146409907</v>
      </c>
      <c r="H582">
        <v>1837912.79778662</v>
      </c>
      <c r="I582">
        <v>201501.018230952</v>
      </c>
      <c r="J582">
        <v>129052.141645422</v>
      </c>
      <c r="K582">
        <v>16785.323995530998</v>
      </c>
      <c r="L582">
        <v>427457.58362925099</v>
      </c>
      <c r="M582">
        <v>48936.227335971897</v>
      </c>
      <c r="N582">
        <v>1.3378050413128399</v>
      </c>
      <c r="O582">
        <v>1.5037597431725001</v>
      </c>
      <c r="P582" t="s">
        <v>257</v>
      </c>
      <c r="Q582" t="s">
        <v>252</v>
      </c>
    </row>
    <row r="583" spans="1:17" x14ac:dyDescent="0.35">
      <c r="A583" t="s">
        <v>270</v>
      </c>
      <c r="B583" t="s">
        <v>267</v>
      </c>
      <c r="C583" t="s">
        <v>256</v>
      </c>
      <c r="D583">
        <v>0.91377128405771901</v>
      </c>
      <c r="E583">
        <v>2025</v>
      </c>
      <c r="F583">
        <v>1449131.8980103901</v>
      </c>
      <c r="G583">
        <v>141406.73301959399</v>
      </c>
      <c r="H583">
        <v>2325008.36444026</v>
      </c>
      <c r="I583">
        <v>254961.481926448</v>
      </c>
      <c r="J583">
        <v>137037.65165081699</v>
      </c>
      <c r="K583">
        <v>17872.358138308002</v>
      </c>
      <c r="L583">
        <v>450109.61995749298</v>
      </c>
      <c r="M583">
        <v>51571.227104395701</v>
      </c>
      <c r="N583">
        <v>1.60441459306252</v>
      </c>
      <c r="O583">
        <v>1.80303636525651</v>
      </c>
      <c r="P583" t="s">
        <v>257</v>
      </c>
      <c r="Q583" t="s">
        <v>252</v>
      </c>
    </row>
    <row r="584" spans="1:17" x14ac:dyDescent="0.35">
      <c r="A584" t="s">
        <v>270</v>
      </c>
      <c r="B584" t="s">
        <v>267</v>
      </c>
      <c r="C584" t="s">
        <v>256</v>
      </c>
      <c r="D584">
        <v>0.96559376426806398</v>
      </c>
      <c r="E584">
        <v>2030</v>
      </c>
      <c r="F584">
        <v>1526490.1569053601</v>
      </c>
      <c r="G584">
        <v>149169.56486801</v>
      </c>
      <c r="H584">
        <v>2592072.3893321399</v>
      </c>
      <c r="I584">
        <v>284619.71275653603</v>
      </c>
      <c r="J584">
        <v>145682.98849192701</v>
      </c>
      <c r="K584">
        <v>19089.6948013664</v>
      </c>
      <c r="L584">
        <v>474377.39626796998</v>
      </c>
      <c r="M584">
        <v>54462.985258405199</v>
      </c>
      <c r="N584">
        <v>1.6980603363909199</v>
      </c>
      <c r="O584">
        <v>1.9080280418353199</v>
      </c>
      <c r="P584" t="s">
        <v>257</v>
      </c>
      <c r="Q584" t="s">
        <v>252</v>
      </c>
    </row>
    <row r="585" spans="1:17" x14ac:dyDescent="0.35">
      <c r="A585" t="s">
        <v>270</v>
      </c>
      <c r="B585" t="s">
        <v>267</v>
      </c>
      <c r="C585" t="s">
        <v>256</v>
      </c>
      <c r="D585">
        <v>1.08500668135844</v>
      </c>
      <c r="E585">
        <v>2035</v>
      </c>
      <c r="F585">
        <v>1587135.23547027</v>
      </c>
      <c r="G585">
        <v>155338.261756736</v>
      </c>
      <c r="H585">
        <v>3152682.62875066</v>
      </c>
      <c r="I585">
        <v>345542.62102933798</v>
      </c>
      <c r="J585">
        <v>194053.48745559101</v>
      </c>
      <c r="K585">
        <v>25514.994793727401</v>
      </c>
      <c r="L585">
        <v>520771.987744871</v>
      </c>
      <c r="M585">
        <v>58554.449274688603</v>
      </c>
      <c r="N585">
        <v>1.9863982339327999</v>
      </c>
      <c r="O585">
        <v>2.2244527338053199</v>
      </c>
      <c r="P585" t="s">
        <v>257</v>
      </c>
      <c r="Q585" t="s">
        <v>252</v>
      </c>
    </row>
    <row r="586" spans="1:17" x14ac:dyDescent="0.35">
      <c r="A586" t="s">
        <v>270</v>
      </c>
      <c r="B586" t="s">
        <v>267</v>
      </c>
      <c r="C586" t="s">
        <v>256</v>
      </c>
      <c r="D586">
        <v>1.2292198413270401</v>
      </c>
      <c r="E586">
        <v>2040</v>
      </c>
      <c r="F586">
        <v>1615693.4861482701</v>
      </c>
      <c r="G586">
        <v>158330.596468248</v>
      </c>
      <c r="H586">
        <v>3833236.1722124899</v>
      </c>
      <c r="I586">
        <v>418792.57890187798</v>
      </c>
      <c r="J586">
        <v>230259.05091883699</v>
      </c>
      <c r="K586">
        <v>30030.6244239589</v>
      </c>
      <c r="L586">
        <v>524645.80968914495</v>
      </c>
      <c r="M586">
        <v>59253.425566717597</v>
      </c>
      <c r="N586">
        <v>2.3725020897068401</v>
      </c>
      <c r="O586">
        <v>2.64505148242691</v>
      </c>
      <c r="P586" t="s">
        <v>257</v>
      </c>
      <c r="Q586" t="s">
        <v>252</v>
      </c>
    </row>
    <row r="587" spans="1:17" x14ac:dyDescent="0.35">
      <c r="A587" t="s">
        <v>270</v>
      </c>
      <c r="B587" t="s">
        <v>267</v>
      </c>
      <c r="C587" t="s">
        <v>256</v>
      </c>
      <c r="D587">
        <v>1.35085724597845</v>
      </c>
      <c r="E587">
        <v>2045</v>
      </c>
      <c r="F587">
        <v>1651269.38332101</v>
      </c>
      <c r="G587">
        <v>161986.77412266401</v>
      </c>
      <c r="H587">
        <v>4459938.7728295196</v>
      </c>
      <c r="I587">
        <v>486339.47779016901</v>
      </c>
      <c r="J587">
        <v>272301.71149658202</v>
      </c>
      <c r="K587">
        <v>35101.326183692203</v>
      </c>
      <c r="L587">
        <v>548732.70703361498</v>
      </c>
      <c r="M587">
        <v>62341.554600139898</v>
      </c>
      <c r="N587">
        <v>2.7009153187711599</v>
      </c>
      <c r="O587">
        <v>3.0023406566630602</v>
      </c>
      <c r="P587" t="s">
        <v>257</v>
      </c>
      <c r="Q587" t="s">
        <v>252</v>
      </c>
    </row>
    <row r="588" spans="1:17" x14ac:dyDescent="0.35">
      <c r="A588" t="s">
        <v>270</v>
      </c>
      <c r="B588" t="s">
        <v>267</v>
      </c>
      <c r="C588" t="s">
        <v>256</v>
      </c>
      <c r="D588">
        <v>1.53164784556419</v>
      </c>
      <c r="E588">
        <v>2050</v>
      </c>
      <c r="F588">
        <v>1689031.2837811499</v>
      </c>
      <c r="G588">
        <v>165856.58902587401</v>
      </c>
      <c r="H588">
        <v>5426108.7395536397</v>
      </c>
      <c r="I588">
        <v>589598.55499449198</v>
      </c>
      <c r="J588">
        <v>278064.37479728699</v>
      </c>
      <c r="K588">
        <v>35860.339164582998</v>
      </c>
      <c r="L588">
        <v>564264.19428447098</v>
      </c>
      <c r="M588">
        <v>64089.792393591997</v>
      </c>
      <c r="N588">
        <v>3.2125566836195398</v>
      </c>
      <c r="O588">
        <v>3.5548696524954599</v>
      </c>
      <c r="P588" t="s">
        <v>257</v>
      </c>
      <c r="Q588" t="s">
        <v>252</v>
      </c>
    </row>
    <row r="589" spans="1:17" x14ac:dyDescent="0.35">
      <c r="A589" t="s">
        <v>270</v>
      </c>
      <c r="B589" t="s">
        <v>267</v>
      </c>
      <c r="C589" t="s">
        <v>256</v>
      </c>
      <c r="D589">
        <v>1.64170092024739</v>
      </c>
      <c r="E589">
        <v>2055</v>
      </c>
      <c r="F589">
        <v>1728509.5580343001</v>
      </c>
      <c r="G589">
        <v>169899.390005186</v>
      </c>
      <c r="H589">
        <v>6218020.0532860598</v>
      </c>
      <c r="I589">
        <v>672650.05298978405</v>
      </c>
      <c r="J589">
        <v>264516.02242562402</v>
      </c>
      <c r="K589">
        <v>34599.926394559603</v>
      </c>
      <c r="L589">
        <v>585629.54193444399</v>
      </c>
      <c r="M589">
        <v>66338.350300538499</v>
      </c>
      <c r="N589">
        <v>3.5973304425098598</v>
      </c>
      <c r="O589">
        <v>3.9591081108016399</v>
      </c>
      <c r="P589" t="s">
        <v>257</v>
      </c>
      <c r="Q589" t="s">
        <v>252</v>
      </c>
    </row>
    <row r="590" spans="1:17" x14ac:dyDescent="0.35">
      <c r="A590" t="s">
        <v>270</v>
      </c>
      <c r="B590" t="s">
        <v>267</v>
      </c>
      <c r="C590" t="s">
        <v>256</v>
      </c>
      <c r="D590">
        <v>1.79717289473674</v>
      </c>
      <c r="E590">
        <v>2060</v>
      </c>
      <c r="F590">
        <v>1773995.47788226</v>
      </c>
      <c r="G590">
        <v>174528.17914501601</v>
      </c>
      <c r="H590">
        <v>7344169.1781864902</v>
      </c>
      <c r="I590">
        <v>790427.67793495604</v>
      </c>
      <c r="J590">
        <v>233444.55782833099</v>
      </c>
      <c r="K590">
        <v>32901.632666635101</v>
      </c>
      <c r="L590">
        <v>603958.29343872506</v>
      </c>
      <c r="M590">
        <v>68722.110926877896</v>
      </c>
      <c r="N590">
        <v>4.1399029872126496</v>
      </c>
      <c r="O590">
        <v>4.5289401505655302</v>
      </c>
      <c r="P590" t="s">
        <v>257</v>
      </c>
      <c r="Q590" t="s">
        <v>252</v>
      </c>
    </row>
    <row r="591" spans="1:17" x14ac:dyDescent="0.35">
      <c r="A591" t="s">
        <v>270</v>
      </c>
      <c r="B591" t="s">
        <v>267</v>
      </c>
      <c r="C591" t="s">
        <v>256</v>
      </c>
      <c r="D591">
        <v>1.90209664848524</v>
      </c>
      <c r="E591">
        <v>2065</v>
      </c>
      <c r="F591">
        <v>1812300.6020067199</v>
      </c>
      <c r="G591">
        <v>178437.16566542699</v>
      </c>
      <c r="H591">
        <v>8173665.3096155496</v>
      </c>
      <c r="I591">
        <v>877392.86334071495</v>
      </c>
      <c r="J591">
        <v>227125.303435813</v>
      </c>
      <c r="K591">
        <v>32957.167318129701</v>
      </c>
      <c r="L591">
        <v>624608.44596876204</v>
      </c>
      <c r="M591">
        <v>71421.151924617996</v>
      </c>
      <c r="N591">
        <v>4.5101046154070898</v>
      </c>
      <c r="O591">
        <v>4.9170970636568203</v>
      </c>
      <c r="P591" t="s">
        <v>257</v>
      </c>
      <c r="Q591" t="s">
        <v>252</v>
      </c>
    </row>
    <row r="592" spans="1:17" x14ac:dyDescent="0.35">
      <c r="A592" t="s">
        <v>270</v>
      </c>
      <c r="B592" t="s">
        <v>267</v>
      </c>
      <c r="C592" t="s">
        <v>256</v>
      </c>
      <c r="D592">
        <v>2.0539225003577899</v>
      </c>
      <c r="E592">
        <v>2070</v>
      </c>
      <c r="F592">
        <v>1857638.97987662</v>
      </c>
      <c r="G592">
        <v>183025.27767039099</v>
      </c>
      <c r="H592">
        <v>9499991.1643444002</v>
      </c>
      <c r="I592">
        <v>1016246.9938009901</v>
      </c>
      <c r="J592">
        <v>209947.558066272</v>
      </c>
      <c r="K592">
        <v>30878.476653106001</v>
      </c>
      <c r="L592">
        <v>640044.70464452496</v>
      </c>
      <c r="M592">
        <v>73332.989164790401</v>
      </c>
      <c r="N592">
        <v>5.1140136847125097</v>
      </c>
      <c r="O592">
        <v>5.5524952986610803</v>
      </c>
      <c r="P592" t="s">
        <v>257</v>
      </c>
      <c r="Q592" t="s">
        <v>252</v>
      </c>
    </row>
    <row r="593" spans="1:17" x14ac:dyDescent="0.35">
      <c r="A593" t="s">
        <v>270</v>
      </c>
      <c r="B593" t="s">
        <v>267</v>
      </c>
      <c r="C593" t="s">
        <v>256</v>
      </c>
      <c r="D593">
        <v>2.15113208653396</v>
      </c>
      <c r="E593">
        <v>2075</v>
      </c>
      <c r="F593">
        <v>1908187.9126041499</v>
      </c>
      <c r="G593">
        <v>188118.36551225101</v>
      </c>
      <c r="H593">
        <v>10659533.4392097</v>
      </c>
      <c r="I593">
        <v>1138239.9742504801</v>
      </c>
      <c r="J593">
        <v>218902.868899119</v>
      </c>
      <c r="K593">
        <v>32214.960482537499</v>
      </c>
      <c r="L593">
        <v>636493.317726037</v>
      </c>
      <c r="M593">
        <v>73875.695229475896</v>
      </c>
      <c r="N593">
        <v>5.5862074006445104</v>
      </c>
      <c r="O593">
        <v>6.0506584306695501</v>
      </c>
      <c r="P593" t="s">
        <v>257</v>
      </c>
      <c r="Q593" t="s">
        <v>252</v>
      </c>
    </row>
    <row r="594" spans="1:17" x14ac:dyDescent="0.35">
      <c r="A594" t="s">
        <v>270</v>
      </c>
      <c r="B594" t="s">
        <v>267</v>
      </c>
      <c r="C594" t="s">
        <v>256</v>
      </c>
      <c r="D594">
        <v>2.2802661727774698</v>
      </c>
      <c r="E594">
        <v>2080</v>
      </c>
      <c r="F594">
        <v>1954240.36240601</v>
      </c>
      <c r="G594">
        <v>192761.677533618</v>
      </c>
      <c r="H594">
        <v>12136701.0782474</v>
      </c>
      <c r="I594">
        <v>1293315.71940691</v>
      </c>
      <c r="J594">
        <v>206425.02113569801</v>
      </c>
      <c r="K594">
        <v>26758.181002306101</v>
      </c>
      <c r="L594">
        <v>664712.66224176495</v>
      </c>
      <c r="M594">
        <v>75959.330888784607</v>
      </c>
      <c r="N594">
        <v>6.2104443812146801</v>
      </c>
      <c r="O594">
        <v>6.7094026984765103</v>
      </c>
      <c r="P594" t="s">
        <v>257</v>
      </c>
      <c r="Q594" t="s">
        <v>252</v>
      </c>
    </row>
    <row r="595" spans="1:17" x14ac:dyDescent="0.35">
      <c r="A595" t="s">
        <v>270</v>
      </c>
      <c r="B595" t="s">
        <v>267</v>
      </c>
      <c r="C595" t="s">
        <v>256</v>
      </c>
      <c r="D595">
        <v>2.4085830961071801</v>
      </c>
      <c r="E595">
        <v>2085</v>
      </c>
      <c r="F595">
        <v>2005631.2095842001</v>
      </c>
      <c r="G595">
        <v>197924.90770696799</v>
      </c>
      <c r="H595">
        <v>13699644.776105</v>
      </c>
      <c r="I595">
        <v>1457428.2465415599</v>
      </c>
      <c r="J595">
        <v>203089.25771830001</v>
      </c>
      <c r="K595">
        <v>26269.898035691102</v>
      </c>
      <c r="L595">
        <v>683436.82833855005</v>
      </c>
      <c r="M595">
        <v>78305.550934627405</v>
      </c>
      <c r="N595">
        <v>6.8305901457053801</v>
      </c>
      <c r="O595">
        <v>7.3635413724649004</v>
      </c>
      <c r="P595" t="s">
        <v>257</v>
      </c>
      <c r="Q595" t="s">
        <v>252</v>
      </c>
    </row>
    <row r="596" spans="1:17" x14ac:dyDescent="0.35">
      <c r="A596" t="s">
        <v>270</v>
      </c>
      <c r="B596" t="s">
        <v>267</v>
      </c>
      <c r="C596" t="s">
        <v>256</v>
      </c>
      <c r="D596">
        <v>2.5200464505927802</v>
      </c>
      <c r="E596">
        <v>2090</v>
      </c>
      <c r="F596">
        <v>2053205.47558884</v>
      </c>
      <c r="G596">
        <v>202637.354978505</v>
      </c>
      <c r="H596">
        <v>15077584.5693681</v>
      </c>
      <c r="I596">
        <v>1601609.24896018</v>
      </c>
      <c r="J596">
        <v>198444.054638378</v>
      </c>
      <c r="K596">
        <v>26026.5350156651</v>
      </c>
      <c r="L596">
        <v>700285.63887052995</v>
      </c>
      <c r="M596">
        <v>79891.396467631304</v>
      </c>
      <c r="N596">
        <v>7.3434367619947896</v>
      </c>
      <c r="O596">
        <v>7.9038203451188798</v>
      </c>
      <c r="P596" t="s">
        <v>257</v>
      </c>
      <c r="Q596" t="s">
        <v>252</v>
      </c>
    </row>
    <row r="597" spans="1:17" x14ac:dyDescent="0.35">
      <c r="A597" t="s">
        <v>270</v>
      </c>
      <c r="B597" t="s">
        <v>268</v>
      </c>
      <c r="C597" t="s">
        <v>256</v>
      </c>
      <c r="D597">
        <v>0.42862795654826502</v>
      </c>
      <c r="E597">
        <v>2010</v>
      </c>
      <c r="F597">
        <v>1137006.4255234499</v>
      </c>
      <c r="G597">
        <v>224039.40298669299</v>
      </c>
      <c r="H597">
        <v>869723.27583508997</v>
      </c>
      <c r="I597">
        <v>170877.325754152</v>
      </c>
      <c r="J597">
        <v>107664.62586890299</v>
      </c>
      <c r="K597">
        <v>24638.482558796299</v>
      </c>
      <c r="L597">
        <v>363403.13915696501</v>
      </c>
      <c r="M597">
        <v>72659.908017917303</v>
      </c>
      <c r="N597">
        <v>0.76492380017526296</v>
      </c>
      <c r="O597">
        <v>0.76271103866627299</v>
      </c>
      <c r="P597" t="s">
        <v>257</v>
      </c>
      <c r="Q597" t="s">
        <v>252</v>
      </c>
    </row>
    <row r="598" spans="1:17" x14ac:dyDescent="0.35">
      <c r="A598" t="s">
        <v>270</v>
      </c>
      <c r="B598" t="s">
        <v>268</v>
      </c>
      <c r="C598" t="s">
        <v>256</v>
      </c>
      <c r="D598">
        <v>0.61285996481710903</v>
      </c>
      <c r="E598">
        <v>2015</v>
      </c>
      <c r="F598">
        <v>1201115.6234583601</v>
      </c>
      <c r="G598">
        <v>236216.50466145499</v>
      </c>
      <c r="H598">
        <v>1307624.0963299801</v>
      </c>
      <c r="I598">
        <v>257058.65459632399</v>
      </c>
      <c r="J598">
        <v>112996.03340046899</v>
      </c>
      <c r="K598">
        <v>25853.327621587599</v>
      </c>
      <c r="L598">
        <v>380193.42182513198</v>
      </c>
      <c r="M598">
        <v>76261.449070998206</v>
      </c>
      <c r="N598">
        <v>1.08867462115342</v>
      </c>
      <c r="O598">
        <v>1.08823325010562</v>
      </c>
      <c r="P598" t="s">
        <v>257</v>
      </c>
      <c r="Q598" t="s">
        <v>252</v>
      </c>
    </row>
    <row r="599" spans="1:17" x14ac:dyDescent="0.35">
      <c r="A599" t="s">
        <v>270</v>
      </c>
      <c r="B599" t="s">
        <v>268</v>
      </c>
      <c r="C599" t="s">
        <v>256</v>
      </c>
      <c r="D599">
        <v>0.76234411994100504</v>
      </c>
      <c r="E599">
        <v>2020</v>
      </c>
      <c r="F599">
        <v>1259743.9744702501</v>
      </c>
      <c r="G599">
        <v>248081.25513184399</v>
      </c>
      <c r="H599">
        <v>1703333.3575907501</v>
      </c>
      <c r="I599">
        <v>336080.458426831</v>
      </c>
      <c r="J599">
        <v>118597.218848958</v>
      </c>
      <c r="K599">
        <v>27240.2467919952</v>
      </c>
      <c r="L599">
        <v>396382.26355442998</v>
      </c>
      <c r="M599">
        <v>80011.547410793297</v>
      </c>
      <c r="N599">
        <v>1.3521266162888601</v>
      </c>
      <c r="O599">
        <v>1.35471927634444</v>
      </c>
      <c r="P599" t="s">
        <v>257</v>
      </c>
      <c r="Q599" t="s">
        <v>252</v>
      </c>
    </row>
    <row r="600" spans="1:17" x14ac:dyDescent="0.35">
      <c r="A600" t="s">
        <v>270</v>
      </c>
      <c r="B600" t="s">
        <v>268</v>
      </c>
      <c r="C600" t="s">
        <v>256</v>
      </c>
      <c r="D600">
        <v>0.91377128405771901</v>
      </c>
      <c r="E600">
        <v>2025</v>
      </c>
      <c r="F600">
        <v>1328321.0365852299</v>
      </c>
      <c r="G600">
        <v>262217.594444755</v>
      </c>
      <c r="H600">
        <v>2153193.2202596101</v>
      </c>
      <c r="I600">
        <v>426776.62610709103</v>
      </c>
      <c r="J600">
        <v>125884.374925349</v>
      </c>
      <c r="K600">
        <v>29025.634863775998</v>
      </c>
      <c r="L600">
        <v>416953.204819976</v>
      </c>
      <c r="M600">
        <v>84727.6422419132</v>
      </c>
      <c r="N600">
        <v>1.6209885720058399</v>
      </c>
      <c r="O600">
        <v>1.6275667047086899</v>
      </c>
      <c r="P600" t="s">
        <v>257</v>
      </c>
      <c r="Q600" t="s">
        <v>252</v>
      </c>
    </row>
    <row r="601" spans="1:17" x14ac:dyDescent="0.35">
      <c r="A601" t="s">
        <v>270</v>
      </c>
      <c r="B601" t="s">
        <v>268</v>
      </c>
      <c r="C601" t="s">
        <v>256</v>
      </c>
      <c r="D601">
        <v>0.96559376426806398</v>
      </c>
      <c r="E601">
        <v>2030</v>
      </c>
      <c r="F601">
        <v>1398782.8394651201</v>
      </c>
      <c r="G601">
        <v>276876.88230824802</v>
      </c>
      <c r="H601">
        <v>2399017.28107874</v>
      </c>
      <c r="I601">
        <v>477674.82100993599</v>
      </c>
      <c r="J601">
        <v>133818.820345443</v>
      </c>
      <c r="K601">
        <v>30953.862947849899</v>
      </c>
      <c r="L601">
        <v>439061.24767762102</v>
      </c>
      <c r="M601">
        <v>89779.133848754107</v>
      </c>
      <c r="N601">
        <v>1.71507485893671</v>
      </c>
      <c r="O601">
        <v>1.72522464507578</v>
      </c>
      <c r="P601" t="s">
        <v>257</v>
      </c>
      <c r="Q601" t="s">
        <v>252</v>
      </c>
    </row>
    <row r="602" spans="1:17" x14ac:dyDescent="0.35">
      <c r="A602" t="s">
        <v>270</v>
      </c>
      <c r="B602" t="s">
        <v>268</v>
      </c>
      <c r="C602" t="s">
        <v>256</v>
      </c>
      <c r="D602">
        <v>1.08500668135844</v>
      </c>
      <c r="E602">
        <v>2035</v>
      </c>
      <c r="F602">
        <v>1453945.00260298</v>
      </c>
      <c r="G602">
        <v>288528.494624026</v>
      </c>
      <c r="H602">
        <v>2915801.8597149798</v>
      </c>
      <c r="I602">
        <v>582423.39006501704</v>
      </c>
      <c r="J602">
        <v>178412.56368903501</v>
      </c>
      <c r="K602">
        <v>41155.918560283499</v>
      </c>
      <c r="L602">
        <v>481452.479635061</v>
      </c>
      <c r="M602">
        <v>97873.957384498499</v>
      </c>
      <c r="N602">
        <v>2.0054416463448401</v>
      </c>
      <c r="O602">
        <v>2.0185992056831599</v>
      </c>
      <c r="P602" t="s">
        <v>257</v>
      </c>
      <c r="Q602" t="s">
        <v>252</v>
      </c>
    </row>
    <row r="603" spans="1:17" x14ac:dyDescent="0.35">
      <c r="A603" t="s">
        <v>270</v>
      </c>
      <c r="B603" t="s">
        <v>268</v>
      </c>
      <c r="C603" t="s">
        <v>256</v>
      </c>
      <c r="D603">
        <v>1.2292198413270401</v>
      </c>
      <c r="E603">
        <v>2040</v>
      </c>
      <c r="F603">
        <v>1479673.6675621399</v>
      </c>
      <c r="G603">
        <v>294350.41505437699</v>
      </c>
      <c r="H603">
        <v>3542473.5012097899</v>
      </c>
      <c r="I603">
        <v>709555.24990457902</v>
      </c>
      <c r="J603">
        <v>213292.123736148</v>
      </c>
      <c r="K603">
        <v>46997.551606647503</v>
      </c>
      <c r="L603">
        <v>484578.93151161302</v>
      </c>
      <c r="M603">
        <v>99320.303744250195</v>
      </c>
      <c r="N603">
        <v>2.39409106133939</v>
      </c>
      <c r="O603">
        <v>2.4105800896305798</v>
      </c>
      <c r="P603" t="s">
        <v>257</v>
      </c>
      <c r="Q603" t="s">
        <v>252</v>
      </c>
    </row>
    <row r="604" spans="1:17" x14ac:dyDescent="0.35">
      <c r="A604" t="s">
        <v>270</v>
      </c>
      <c r="B604" t="s">
        <v>268</v>
      </c>
      <c r="C604" t="s">
        <v>256</v>
      </c>
      <c r="D604">
        <v>1.35085724597845</v>
      </c>
      <c r="E604">
        <v>2045</v>
      </c>
      <c r="F604">
        <v>1511778.7648122499</v>
      </c>
      <c r="G604">
        <v>301477.39263141499</v>
      </c>
      <c r="H604">
        <v>4118733.7170728701</v>
      </c>
      <c r="I604">
        <v>827544.53354681598</v>
      </c>
      <c r="J604">
        <v>253768.850622976</v>
      </c>
      <c r="K604">
        <v>53634.187057298201</v>
      </c>
      <c r="L604">
        <v>506139.78149467497</v>
      </c>
      <c r="M604">
        <v>104934.48013908</v>
      </c>
      <c r="N604">
        <v>2.7244288734167901</v>
      </c>
      <c r="O604">
        <v>2.7449638141144801</v>
      </c>
      <c r="P604" t="s">
        <v>257</v>
      </c>
      <c r="Q604" t="s">
        <v>252</v>
      </c>
    </row>
    <row r="605" spans="1:17" x14ac:dyDescent="0.35">
      <c r="A605" t="s">
        <v>270</v>
      </c>
      <c r="B605" t="s">
        <v>268</v>
      </c>
      <c r="C605" t="s">
        <v>256</v>
      </c>
      <c r="D605">
        <v>1.53164784556419</v>
      </c>
      <c r="E605">
        <v>2050</v>
      </c>
      <c r="F605">
        <v>1545839.9512427</v>
      </c>
      <c r="G605">
        <v>309047.92156432703</v>
      </c>
      <c r="H605">
        <v>5006890.8612047397</v>
      </c>
      <c r="I605">
        <v>1008816.4333434</v>
      </c>
      <c r="J605">
        <v>259324.158147412</v>
      </c>
      <c r="K605">
        <v>54600.555814457897</v>
      </c>
      <c r="L605">
        <v>520025.59033942199</v>
      </c>
      <c r="M605">
        <v>108328.39633864199</v>
      </c>
      <c r="N605">
        <v>3.2389451813428001</v>
      </c>
      <c r="O605">
        <v>3.2642718586716599</v>
      </c>
      <c r="P605" t="s">
        <v>257</v>
      </c>
      <c r="Q605" t="s">
        <v>252</v>
      </c>
    </row>
    <row r="606" spans="1:17" x14ac:dyDescent="0.35">
      <c r="A606" t="s">
        <v>270</v>
      </c>
      <c r="B606" t="s">
        <v>268</v>
      </c>
      <c r="C606" t="s">
        <v>256</v>
      </c>
      <c r="D606">
        <v>1.64170092024739</v>
      </c>
      <c r="E606">
        <v>2055</v>
      </c>
      <c r="F606">
        <v>1581447.70306022</v>
      </c>
      <c r="G606">
        <v>316961.244979268</v>
      </c>
      <c r="H606">
        <v>5732657.1687008301</v>
      </c>
      <c r="I606">
        <v>1158012.9375750199</v>
      </c>
      <c r="J606">
        <v>247169.43490525501</v>
      </c>
      <c r="K606">
        <v>51946.513914928699</v>
      </c>
      <c r="L606">
        <v>538976.81465025304</v>
      </c>
      <c r="M606">
        <v>112991.07758472901</v>
      </c>
      <c r="N606">
        <v>3.6249426127766999</v>
      </c>
      <c r="O606">
        <v>3.65348431683111</v>
      </c>
      <c r="P606" t="s">
        <v>257</v>
      </c>
      <c r="Q606" t="s">
        <v>252</v>
      </c>
    </row>
    <row r="607" spans="1:17" x14ac:dyDescent="0.35">
      <c r="A607" t="s">
        <v>270</v>
      </c>
      <c r="B607" t="s">
        <v>268</v>
      </c>
      <c r="C607" t="s">
        <v>256</v>
      </c>
      <c r="D607">
        <v>1.79717289473674</v>
      </c>
      <c r="E607">
        <v>2060</v>
      </c>
      <c r="F607">
        <v>1622546.00683247</v>
      </c>
      <c r="G607">
        <v>325977.650194805</v>
      </c>
      <c r="H607">
        <v>6765138.7102492601</v>
      </c>
      <c r="I607">
        <v>1369458.1458721899</v>
      </c>
      <c r="J607">
        <v>219908.84689288001</v>
      </c>
      <c r="K607">
        <v>46437.343602086599</v>
      </c>
      <c r="L607">
        <v>555433.57744518202</v>
      </c>
      <c r="M607">
        <v>117246.826920422</v>
      </c>
      <c r="N607">
        <v>4.1694587899274103</v>
      </c>
      <c r="O607">
        <v>4.2010798748128897</v>
      </c>
      <c r="P607" t="s">
        <v>257</v>
      </c>
      <c r="Q607" t="s">
        <v>252</v>
      </c>
    </row>
    <row r="608" spans="1:17" x14ac:dyDescent="0.35">
      <c r="A608" t="s">
        <v>270</v>
      </c>
      <c r="B608" t="s">
        <v>268</v>
      </c>
      <c r="C608" t="s">
        <v>256</v>
      </c>
      <c r="D608">
        <v>1.90209664848524</v>
      </c>
      <c r="E608">
        <v>2065</v>
      </c>
      <c r="F608">
        <v>1657085.3016267701</v>
      </c>
      <c r="G608">
        <v>333652.466045379</v>
      </c>
      <c r="H608">
        <v>7524496.2449929798</v>
      </c>
      <c r="I608">
        <v>1526561.9279632899</v>
      </c>
      <c r="J608">
        <v>215153.26147529201</v>
      </c>
      <c r="K608">
        <v>44929.209278650596</v>
      </c>
      <c r="L608">
        <v>573594.57854565897</v>
      </c>
      <c r="M608">
        <v>122435.019347721</v>
      </c>
      <c r="N608">
        <v>4.5408019958937302</v>
      </c>
      <c r="O608">
        <v>4.5753053950324096</v>
      </c>
      <c r="P608" t="s">
        <v>257</v>
      </c>
      <c r="Q608" t="s">
        <v>252</v>
      </c>
    </row>
    <row r="609" spans="1:17" x14ac:dyDescent="0.35">
      <c r="A609" t="s">
        <v>270</v>
      </c>
      <c r="B609" t="s">
        <v>268</v>
      </c>
      <c r="C609" t="s">
        <v>256</v>
      </c>
      <c r="D609">
        <v>2.0539225003577899</v>
      </c>
      <c r="E609">
        <v>2070</v>
      </c>
      <c r="F609">
        <v>1698069.2576369699</v>
      </c>
      <c r="G609">
        <v>342594.99991003599</v>
      </c>
      <c r="H609">
        <v>8740815.0845265109</v>
      </c>
      <c r="I609">
        <v>1775423.07361887</v>
      </c>
      <c r="J609">
        <v>198489.92510554599</v>
      </c>
      <c r="K609">
        <v>42336.109613831301</v>
      </c>
      <c r="L609">
        <v>587912.64600989595</v>
      </c>
      <c r="M609">
        <v>125465.047799419</v>
      </c>
      <c r="N609">
        <v>5.1475021087715902</v>
      </c>
      <c r="O609">
        <v>5.1822795840134601</v>
      </c>
      <c r="P609" t="s">
        <v>257</v>
      </c>
      <c r="Q609" t="s">
        <v>252</v>
      </c>
    </row>
    <row r="610" spans="1:17" x14ac:dyDescent="0.35">
      <c r="A610" t="s">
        <v>270</v>
      </c>
      <c r="B610" t="s">
        <v>268</v>
      </c>
      <c r="C610" t="s">
        <v>256</v>
      </c>
      <c r="D610">
        <v>2.15113208653396</v>
      </c>
      <c r="E610">
        <v>2075</v>
      </c>
      <c r="F610">
        <v>1743832.4049289401</v>
      </c>
      <c r="G610">
        <v>352473.87318745599</v>
      </c>
      <c r="H610">
        <v>9804474.25208335</v>
      </c>
      <c r="I610">
        <v>1993299.1613768199</v>
      </c>
      <c r="J610">
        <v>206690.117132788</v>
      </c>
      <c r="K610">
        <v>44427.712248869102</v>
      </c>
      <c r="L610">
        <v>586037.83089122095</v>
      </c>
      <c r="M610">
        <v>124331.18206429201</v>
      </c>
      <c r="N610">
        <v>5.6223718657658797</v>
      </c>
      <c r="O610">
        <v>5.6551685472492501</v>
      </c>
      <c r="P610" t="s">
        <v>257</v>
      </c>
      <c r="Q610" t="s">
        <v>252</v>
      </c>
    </row>
    <row r="611" spans="1:17" x14ac:dyDescent="0.35">
      <c r="A611" t="s">
        <v>270</v>
      </c>
      <c r="B611" t="s">
        <v>268</v>
      </c>
      <c r="C611" t="s">
        <v>256</v>
      </c>
      <c r="D611">
        <v>2.2802661727774698</v>
      </c>
      <c r="E611">
        <v>2080</v>
      </c>
      <c r="F611">
        <v>1785504.41735377</v>
      </c>
      <c r="G611">
        <v>361497.62258586503</v>
      </c>
      <c r="H611">
        <v>11159883.3536308</v>
      </c>
      <c r="I611">
        <v>2270133.4440234699</v>
      </c>
      <c r="J611">
        <v>191483.707254768</v>
      </c>
      <c r="K611">
        <v>41699.4948832359</v>
      </c>
      <c r="L611">
        <v>611861.10685775103</v>
      </c>
      <c r="M611">
        <v>128810.88627279901</v>
      </c>
      <c r="N611">
        <v>6.2502692489389</v>
      </c>
      <c r="O611">
        <v>6.2798018636602402</v>
      </c>
      <c r="P611" t="s">
        <v>257</v>
      </c>
      <c r="Q611" t="s">
        <v>252</v>
      </c>
    </row>
    <row r="612" spans="1:17" x14ac:dyDescent="0.35">
      <c r="A612" t="s">
        <v>270</v>
      </c>
      <c r="B612" t="s">
        <v>268</v>
      </c>
      <c r="C612" t="s">
        <v>256</v>
      </c>
      <c r="D612">
        <v>2.4085830961071801</v>
      </c>
      <c r="E612">
        <v>2085</v>
      </c>
      <c r="F612">
        <v>1832070.71074518</v>
      </c>
      <c r="G612">
        <v>371485.40654599201</v>
      </c>
      <c r="H612">
        <v>12593659.664057201</v>
      </c>
      <c r="I612">
        <v>2563413.3585893898</v>
      </c>
      <c r="J612">
        <v>188355.73439294001</v>
      </c>
      <c r="K612">
        <v>41003.421361050801</v>
      </c>
      <c r="L612">
        <v>628894.86543142598</v>
      </c>
      <c r="M612">
        <v>132847.513841751</v>
      </c>
      <c r="N612">
        <v>6.8740030557744296</v>
      </c>
      <c r="O612">
        <v>6.9004416147152803</v>
      </c>
      <c r="P612" t="s">
        <v>257</v>
      </c>
      <c r="Q612" t="s">
        <v>252</v>
      </c>
    </row>
    <row r="613" spans="1:17" x14ac:dyDescent="0.35">
      <c r="A613" t="s">
        <v>270</v>
      </c>
      <c r="B613" t="s">
        <v>268</v>
      </c>
      <c r="C613" t="s">
        <v>256</v>
      </c>
      <c r="D613">
        <v>2.5200464505927802</v>
      </c>
      <c r="E613">
        <v>2090</v>
      </c>
      <c r="F613">
        <v>1875453.1032898701</v>
      </c>
      <c r="G613">
        <v>380389.72727747401</v>
      </c>
      <c r="H613">
        <v>13859307.936468201</v>
      </c>
      <c r="I613">
        <v>2819885.8818601202</v>
      </c>
      <c r="J613">
        <v>183620.36810164101</v>
      </c>
      <c r="K613">
        <v>40850.221552401803</v>
      </c>
      <c r="L613">
        <v>644460.26466177101</v>
      </c>
      <c r="M613">
        <v>135716.770676391</v>
      </c>
      <c r="N613">
        <v>7.3898451057808403</v>
      </c>
      <c r="O613">
        <v>7.41314940874617</v>
      </c>
      <c r="P613" t="s">
        <v>257</v>
      </c>
      <c r="Q613" t="s">
        <v>252</v>
      </c>
    </row>
    <row r="614" spans="1:17" x14ac:dyDescent="0.35">
      <c r="A614" t="s">
        <v>271</v>
      </c>
      <c r="B614" t="s">
        <v>255</v>
      </c>
      <c r="C614" t="s">
        <v>256</v>
      </c>
      <c r="D614">
        <v>0.42862795654826502</v>
      </c>
      <c r="E614">
        <v>2010</v>
      </c>
      <c r="F614">
        <v>3071821.73515451</v>
      </c>
      <c r="G614">
        <v>42934.025850293903</v>
      </c>
      <c r="H614">
        <v>1159083.9062093601</v>
      </c>
      <c r="I614">
        <v>18402.5556929546</v>
      </c>
      <c r="J614">
        <v>182039.000635587</v>
      </c>
      <c r="K614">
        <v>1974.72550318402</v>
      </c>
      <c r="L614">
        <v>1158075.92317251</v>
      </c>
      <c r="M614">
        <v>19685.1853088071</v>
      </c>
      <c r="N614">
        <v>0.37732785498083499</v>
      </c>
      <c r="O614">
        <v>0.42862404185254399</v>
      </c>
      <c r="P614" t="s">
        <v>257</v>
      </c>
      <c r="Q614" t="s">
        <v>252</v>
      </c>
    </row>
    <row r="615" spans="1:17" x14ac:dyDescent="0.35">
      <c r="A615" t="s">
        <v>271</v>
      </c>
      <c r="B615" t="s">
        <v>255</v>
      </c>
      <c r="C615" t="s">
        <v>256</v>
      </c>
      <c r="D615">
        <v>0.61285996481710903</v>
      </c>
      <c r="E615">
        <v>2015</v>
      </c>
      <c r="F615">
        <v>3170232.2586831599</v>
      </c>
      <c r="G615">
        <v>44307.817426600901</v>
      </c>
      <c r="H615">
        <v>1723028.94017968</v>
      </c>
      <c r="I615">
        <v>27662.2396476467</v>
      </c>
      <c r="J615">
        <v>191485.409962996</v>
      </c>
      <c r="K615">
        <v>2083.9328512490301</v>
      </c>
      <c r="L615">
        <v>1201094.7606447099</v>
      </c>
      <c r="M615">
        <v>20569.672971898799</v>
      </c>
      <c r="N615">
        <v>0.54350243123681496</v>
      </c>
      <c r="O615">
        <v>0.62431961794261703</v>
      </c>
      <c r="P615" t="s">
        <v>257</v>
      </c>
      <c r="Q615" t="s">
        <v>252</v>
      </c>
    </row>
    <row r="616" spans="1:17" x14ac:dyDescent="0.35">
      <c r="A616" t="s">
        <v>271</v>
      </c>
      <c r="B616" t="s">
        <v>255</v>
      </c>
      <c r="C616" t="s">
        <v>256</v>
      </c>
      <c r="D616">
        <v>0.76234411994100504</v>
      </c>
      <c r="E616">
        <v>2020</v>
      </c>
      <c r="F616">
        <v>3249613.7808528598</v>
      </c>
      <c r="G616">
        <v>45403.523444651801</v>
      </c>
      <c r="H616">
        <v>2211509.4430794399</v>
      </c>
      <c r="I616">
        <v>35867.846399082497</v>
      </c>
      <c r="J616">
        <v>199229.46604555901</v>
      </c>
      <c r="K616">
        <v>2179.9633281800302</v>
      </c>
      <c r="L616">
        <v>1237998.5218149</v>
      </c>
      <c r="M616">
        <v>21340.095298681099</v>
      </c>
      <c r="N616">
        <v>0.68054531775743399</v>
      </c>
      <c r="O616">
        <v>0.78997936014385195</v>
      </c>
      <c r="P616" t="s">
        <v>257</v>
      </c>
      <c r="Q616" t="s">
        <v>252</v>
      </c>
    </row>
    <row r="617" spans="1:17" x14ac:dyDescent="0.35">
      <c r="A617" t="s">
        <v>271</v>
      </c>
      <c r="B617" t="s">
        <v>255</v>
      </c>
      <c r="C617" t="s">
        <v>256</v>
      </c>
      <c r="D617">
        <v>0.91377128405771901</v>
      </c>
      <c r="E617">
        <v>2025</v>
      </c>
      <c r="F617">
        <v>3353218.8691042401</v>
      </c>
      <c r="G617">
        <v>46858.210320126003</v>
      </c>
      <c r="H617">
        <v>2756291.22937134</v>
      </c>
      <c r="I617">
        <v>45100.387837901901</v>
      </c>
      <c r="J617">
        <v>208783.98388879999</v>
      </c>
      <c r="K617">
        <v>2296.6132895205201</v>
      </c>
      <c r="L617">
        <v>1286058.6758498</v>
      </c>
      <c r="M617">
        <v>22292.685825759901</v>
      </c>
      <c r="N617">
        <v>0.82198369297248997</v>
      </c>
      <c r="O617">
        <v>0.96248635041297903</v>
      </c>
      <c r="P617" t="s">
        <v>257</v>
      </c>
      <c r="Q617" t="s">
        <v>252</v>
      </c>
    </row>
    <row r="618" spans="1:17" x14ac:dyDescent="0.35">
      <c r="A618" t="s">
        <v>271</v>
      </c>
      <c r="B618" t="s">
        <v>255</v>
      </c>
      <c r="C618" t="s">
        <v>256</v>
      </c>
      <c r="D618">
        <v>0.96559376426806398</v>
      </c>
      <c r="E618">
        <v>2030</v>
      </c>
      <c r="F618">
        <v>3465451.4602676099</v>
      </c>
      <c r="G618">
        <v>48434.052652191698</v>
      </c>
      <c r="H618">
        <v>3033613.9655820299</v>
      </c>
      <c r="I618">
        <v>50013.897055145899</v>
      </c>
      <c r="J618">
        <v>219133.65639568301</v>
      </c>
      <c r="K618">
        <v>2422.1889922643099</v>
      </c>
      <c r="L618">
        <v>1338124.7799772201</v>
      </c>
      <c r="M618">
        <v>23305.710244508398</v>
      </c>
      <c r="N618">
        <v>0.87538781032234203</v>
      </c>
      <c r="O618">
        <v>1.0326184640029801</v>
      </c>
      <c r="P618" t="s">
        <v>257</v>
      </c>
      <c r="Q618" t="s">
        <v>252</v>
      </c>
    </row>
    <row r="619" spans="1:17" x14ac:dyDescent="0.35">
      <c r="A619" t="s">
        <v>271</v>
      </c>
      <c r="B619" t="s">
        <v>255</v>
      </c>
      <c r="C619" t="s">
        <v>256</v>
      </c>
      <c r="D619">
        <v>1.08500668135844</v>
      </c>
      <c r="E619">
        <v>2035</v>
      </c>
      <c r="F619">
        <v>3545808.0124483602</v>
      </c>
      <c r="G619">
        <v>49548.246261122396</v>
      </c>
      <c r="H619">
        <v>3553508.0099852802</v>
      </c>
      <c r="I619">
        <v>58064.432259727597</v>
      </c>
      <c r="J619">
        <v>222941.14613639901</v>
      </c>
      <c r="K619">
        <v>2294.4080179941602</v>
      </c>
      <c r="L619">
        <v>1385038.9712797401</v>
      </c>
      <c r="M619">
        <v>23399.702701660201</v>
      </c>
      <c r="N619">
        <v>1.0021715776798601</v>
      </c>
      <c r="O619">
        <v>1.17187663825122</v>
      </c>
      <c r="P619" t="s">
        <v>257</v>
      </c>
      <c r="Q619" t="s">
        <v>252</v>
      </c>
    </row>
    <row r="620" spans="1:17" x14ac:dyDescent="0.35">
      <c r="A620" t="s">
        <v>271</v>
      </c>
      <c r="B620" t="s">
        <v>255</v>
      </c>
      <c r="C620" t="s">
        <v>256</v>
      </c>
      <c r="D620">
        <v>1.2292198413270401</v>
      </c>
      <c r="E620">
        <v>2040</v>
      </c>
      <c r="F620">
        <v>3557683.8558385801</v>
      </c>
      <c r="G620">
        <v>49703.026306563697</v>
      </c>
      <c r="H620">
        <v>4126053.9360207398</v>
      </c>
      <c r="I620">
        <v>66376.259900752106</v>
      </c>
      <c r="J620">
        <v>212623.34443726501</v>
      </c>
      <c r="K620">
        <v>1994.32094238319</v>
      </c>
      <c r="L620">
        <v>1393825.2837136399</v>
      </c>
      <c r="M620">
        <v>23539.6567406305</v>
      </c>
      <c r="N620">
        <v>1.15975845612291</v>
      </c>
      <c r="O620">
        <v>1.3354571106264099</v>
      </c>
      <c r="P620" t="s">
        <v>257</v>
      </c>
      <c r="Q620" t="s">
        <v>252</v>
      </c>
    </row>
    <row r="621" spans="1:17" x14ac:dyDescent="0.35">
      <c r="A621" t="s">
        <v>271</v>
      </c>
      <c r="B621" t="s">
        <v>255</v>
      </c>
      <c r="C621" t="s">
        <v>256</v>
      </c>
      <c r="D621">
        <v>1.35085724597845</v>
      </c>
      <c r="E621">
        <v>2045</v>
      </c>
      <c r="F621">
        <v>3588142.3447145401</v>
      </c>
      <c r="G621">
        <v>50125.686178760501</v>
      </c>
      <c r="H621">
        <v>4640709.6330490904</v>
      </c>
      <c r="I621">
        <v>73945.892585367503</v>
      </c>
      <c r="J621">
        <v>221108.64692496401</v>
      </c>
      <c r="K621">
        <v>2094.6033732187202</v>
      </c>
      <c r="L621">
        <v>1405936.07133838</v>
      </c>
      <c r="M621">
        <v>23559.966326093599</v>
      </c>
      <c r="N621">
        <v>1.2933460234332701</v>
      </c>
      <c r="O621">
        <v>1.47520958260119</v>
      </c>
      <c r="P621" t="s">
        <v>257</v>
      </c>
      <c r="Q621" t="s">
        <v>252</v>
      </c>
    </row>
    <row r="622" spans="1:17" x14ac:dyDescent="0.35">
      <c r="A622" t="s">
        <v>271</v>
      </c>
      <c r="B622" t="s">
        <v>255</v>
      </c>
      <c r="C622" t="s">
        <v>256</v>
      </c>
      <c r="D622">
        <v>1.53164784556419</v>
      </c>
      <c r="E622">
        <v>2050</v>
      </c>
      <c r="F622">
        <v>3624626.2007649601</v>
      </c>
      <c r="G622">
        <v>50648.9041388111</v>
      </c>
      <c r="H622">
        <v>5442135.5827872604</v>
      </c>
      <c r="I622">
        <v>85827.411538083994</v>
      </c>
      <c r="J622">
        <v>197788.261908763</v>
      </c>
      <c r="K622">
        <v>1785.58999208615</v>
      </c>
      <c r="L622">
        <v>1422933.3723516101</v>
      </c>
      <c r="M622">
        <v>23733.076227465801</v>
      </c>
      <c r="N622">
        <v>1.50143360483316</v>
      </c>
      <c r="O622">
        <v>1.69455614089618</v>
      </c>
      <c r="P622" t="s">
        <v>257</v>
      </c>
      <c r="Q622" t="s">
        <v>252</v>
      </c>
    </row>
    <row r="623" spans="1:17" x14ac:dyDescent="0.35">
      <c r="A623" t="s">
        <v>271</v>
      </c>
      <c r="B623" t="s">
        <v>255</v>
      </c>
      <c r="C623" t="s">
        <v>256</v>
      </c>
      <c r="D623">
        <v>1.64170092024739</v>
      </c>
      <c r="E623">
        <v>2055</v>
      </c>
      <c r="F623">
        <v>3665249.5040146899</v>
      </c>
      <c r="G623">
        <v>51243.809919807703</v>
      </c>
      <c r="H623">
        <v>6097503.7670790097</v>
      </c>
      <c r="I623">
        <v>96457.891922465104</v>
      </c>
      <c r="J623">
        <v>176749.510341949</v>
      </c>
      <c r="K623">
        <v>1705.6556104786</v>
      </c>
      <c r="L623">
        <v>1450014.2216111401</v>
      </c>
      <c r="M623">
        <v>24242.0884751341</v>
      </c>
      <c r="N623">
        <v>1.6635985518585199</v>
      </c>
      <c r="O623">
        <v>1.88233256023339</v>
      </c>
      <c r="P623" t="s">
        <v>257</v>
      </c>
      <c r="Q623" t="s">
        <v>252</v>
      </c>
    </row>
    <row r="624" spans="1:17" x14ac:dyDescent="0.35">
      <c r="A624" t="s">
        <v>271</v>
      </c>
      <c r="B624" t="s">
        <v>255</v>
      </c>
      <c r="C624" t="s">
        <v>256</v>
      </c>
      <c r="D624">
        <v>1.79717289473674</v>
      </c>
      <c r="E624">
        <v>2060</v>
      </c>
      <c r="F624">
        <v>3719266.53974261</v>
      </c>
      <c r="G624">
        <v>52029.546001092</v>
      </c>
      <c r="H624">
        <v>7033010.1108106403</v>
      </c>
      <c r="I624">
        <v>111531.748685117</v>
      </c>
      <c r="J624">
        <v>137399.806917265</v>
      </c>
      <c r="K624">
        <v>1436.7113597325699</v>
      </c>
      <c r="L624">
        <v>1483179.94525884</v>
      </c>
      <c r="M624">
        <v>24783.065380662301</v>
      </c>
      <c r="N624">
        <v>1.8909669515907701</v>
      </c>
      <c r="O624">
        <v>2.14362333053562</v>
      </c>
      <c r="P624" t="s">
        <v>257</v>
      </c>
      <c r="Q624" t="s">
        <v>252</v>
      </c>
    </row>
    <row r="625" spans="1:17" x14ac:dyDescent="0.35">
      <c r="A625" t="s">
        <v>271</v>
      </c>
      <c r="B625" t="s">
        <v>255</v>
      </c>
      <c r="C625" t="s">
        <v>256</v>
      </c>
      <c r="D625">
        <v>1.90209664848524</v>
      </c>
      <c r="E625">
        <v>2065</v>
      </c>
      <c r="F625">
        <v>3759047.8817858798</v>
      </c>
      <c r="G625">
        <v>52612.065573139203</v>
      </c>
      <c r="H625">
        <v>7690294.7447173297</v>
      </c>
      <c r="I625">
        <v>122231.328874239</v>
      </c>
      <c r="J625">
        <v>101868.02871758</v>
      </c>
      <c r="K625">
        <v>1134.0182947215801</v>
      </c>
      <c r="L625">
        <v>1480403.6201686501</v>
      </c>
      <c r="M625">
        <v>25213.491120234401</v>
      </c>
      <c r="N625">
        <v>2.0458092013086402</v>
      </c>
      <c r="O625">
        <v>2.3232566055464599</v>
      </c>
      <c r="P625" t="s">
        <v>257</v>
      </c>
      <c r="Q625" t="s">
        <v>252</v>
      </c>
    </row>
    <row r="626" spans="1:17" x14ac:dyDescent="0.35">
      <c r="A626" t="s">
        <v>271</v>
      </c>
      <c r="B626" t="s">
        <v>255</v>
      </c>
      <c r="C626" t="s">
        <v>256</v>
      </c>
      <c r="D626">
        <v>2.0539225003577899</v>
      </c>
      <c r="E626">
        <v>2070</v>
      </c>
      <c r="F626">
        <v>3814114.9549852102</v>
      </c>
      <c r="G626">
        <v>53401.852009718197</v>
      </c>
      <c r="H626">
        <v>9028133.2518096007</v>
      </c>
      <c r="I626">
        <v>143247.94657682499</v>
      </c>
      <c r="J626">
        <v>96587.073851585694</v>
      </c>
      <c r="K626">
        <v>1091.9361694653901</v>
      </c>
      <c r="L626">
        <v>1506276.99697316</v>
      </c>
      <c r="M626">
        <v>25751.355866319998</v>
      </c>
      <c r="N626">
        <v>2.3670322888431699</v>
      </c>
      <c r="O626">
        <v>2.6824527836741798</v>
      </c>
      <c r="P626" t="s">
        <v>257</v>
      </c>
      <c r="Q626" t="s">
        <v>252</v>
      </c>
    </row>
    <row r="627" spans="1:17" x14ac:dyDescent="0.35">
      <c r="A627" t="s">
        <v>271</v>
      </c>
      <c r="B627" t="s">
        <v>255</v>
      </c>
      <c r="C627" t="s">
        <v>256</v>
      </c>
      <c r="D627">
        <v>2.15113208653396</v>
      </c>
      <c r="E627">
        <v>2075</v>
      </c>
      <c r="F627">
        <v>3881095.7989995698</v>
      </c>
      <c r="G627">
        <v>54349.9167765846</v>
      </c>
      <c r="H627">
        <v>10437333.003113501</v>
      </c>
      <c r="I627">
        <v>165008.59351700399</v>
      </c>
      <c r="J627">
        <v>137354.20204359401</v>
      </c>
      <c r="K627">
        <v>1444.24519542393</v>
      </c>
      <c r="L627">
        <v>1536496.6085777101</v>
      </c>
      <c r="M627">
        <v>26336.8576441888</v>
      </c>
      <c r="N627">
        <v>2.6892747676581399</v>
      </c>
      <c r="O627">
        <v>3.0360413281827601</v>
      </c>
      <c r="P627" t="s">
        <v>257</v>
      </c>
      <c r="Q627" t="s">
        <v>252</v>
      </c>
    </row>
    <row r="628" spans="1:17" x14ac:dyDescent="0.35">
      <c r="A628" t="s">
        <v>271</v>
      </c>
      <c r="B628" t="s">
        <v>255</v>
      </c>
      <c r="C628" t="s">
        <v>256</v>
      </c>
      <c r="D628">
        <v>2.2802661727774698</v>
      </c>
      <c r="E628">
        <v>2080</v>
      </c>
      <c r="F628">
        <v>3939963.6901518698</v>
      </c>
      <c r="G628">
        <v>55177.264466791297</v>
      </c>
      <c r="H628">
        <v>12276948.2419025</v>
      </c>
      <c r="I628">
        <v>193297.687201664</v>
      </c>
      <c r="J628">
        <v>140144.43370087101</v>
      </c>
      <c r="K628">
        <v>1475.72285327075</v>
      </c>
      <c r="L628">
        <v>1553255.7365983401</v>
      </c>
      <c r="M628">
        <v>26813.418808036698</v>
      </c>
      <c r="N628">
        <v>3.1160054273061801</v>
      </c>
      <c r="O628">
        <v>3.5032125834726999</v>
      </c>
      <c r="P628" t="s">
        <v>257</v>
      </c>
      <c r="Q628" t="s">
        <v>252</v>
      </c>
    </row>
    <row r="629" spans="1:17" x14ac:dyDescent="0.35">
      <c r="A629" t="s">
        <v>271</v>
      </c>
      <c r="B629" t="s">
        <v>255</v>
      </c>
      <c r="C629" t="s">
        <v>256</v>
      </c>
      <c r="D629">
        <v>2.4085830961071801</v>
      </c>
      <c r="E629">
        <v>2085</v>
      </c>
      <c r="F629">
        <v>4010421.4431835501</v>
      </c>
      <c r="G629">
        <v>56159.473269830603</v>
      </c>
      <c r="H629">
        <v>14195822.1180814</v>
      </c>
      <c r="I629">
        <v>222821.03072784899</v>
      </c>
      <c r="J629">
        <v>152467.56969251501</v>
      </c>
      <c r="K629">
        <v>1594.3838364947401</v>
      </c>
      <c r="L629">
        <v>1587006.6522788701</v>
      </c>
      <c r="M629">
        <v>27431.2887194791</v>
      </c>
      <c r="N629">
        <v>3.5397332472899499</v>
      </c>
      <c r="O629">
        <v>3.9676481589714299</v>
      </c>
      <c r="P629" t="s">
        <v>257</v>
      </c>
      <c r="Q629" t="s">
        <v>252</v>
      </c>
    </row>
    <row r="630" spans="1:17" x14ac:dyDescent="0.35">
      <c r="A630" t="s">
        <v>271</v>
      </c>
      <c r="B630" t="s">
        <v>255</v>
      </c>
      <c r="C630" t="s">
        <v>256</v>
      </c>
      <c r="D630">
        <v>2.5200464505927802</v>
      </c>
      <c r="E630">
        <v>2090</v>
      </c>
      <c r="F630">
        <v>4099041.6337957699</v>
      </c>
      <c r="G630">
        <v>57398.504020448898</v>
      </c>
      <c r="H630">
        <v>15865546.014514299</v>
      </c>
      <c r="I630">
        <v>248569.026252315</v>
      </c>
      <c r="J630">
        <v>171631.53232192999</v>
      </c>
      <c r="K630">
        <v>1694.18386176434</v>
      </c>
      <c r="L630">
        <v>1602518.1088713801</v>
      </c>
      <c r="M630">
        <v>28675.043967424099</v>
      </c>
      <c r="N630">
        <v>3.8705501021765798</v>
      </c>
      <c r="O630">
        <v>4.3305837058707803</v>
      </c>
      <c r="P630" t="s">
        <v>257</v>
      </c>
      <c r="Q630" t="s">
        <v>252</v>
      </c>
    </row>
    <row r="631" spans="1:17" x14ac:dyDescent="0.35">
      <c r="A631" t="s">
        <v>271</v>
      </c>
      <c r="B631" t="s">
        <v>258</v>
      </c>
      <c r="C631" t="s">
        <v>256</v>
      </c>
      <c r="D631">
        <v>0.42862795654826502</v>
      </c>
      <c r="E631">
        <v>2010</v>
      </c>
      <c r="F631">
        <v>2948027.4120328301</v>
      </c>
      <c r="G631">
        <v>166728.348971973</v>
      </c>
      <c r="H631">
        <v>1149944.4926634401</v>
      </c>
      <c r="I631">
        <v>27541.969238873298</v>
      </c>
      <c r="J631">
        <v>181030.17576206001</v>
      </c>
      <c r="K631">
        <v>2983.5503767106602</v>
      </c>
      <c r="L631">
        <v>1151164.5145314201</v>
      </c>
      <c r="M631">
        <v>26596.593949898201</v>
      </c>
      <c r="N631">
        <v>0.39007252373901402</v>
      </c>
      <c r="O631">
        <v>0.16519067938172399</v>
      </c>
      <c r="P631" t="s">
        <v>257</v>
      </c>
      <c r="Q631" t="s">
        <v>252</v>
      </c>
    </row>
    <row r="632" spans="1:17" x14ac:dyDescent="0.35">
      <c r="A632" t="s">
        <v>271</v>
      </c>
      <c r="B632" t="s">
        <v>258</v>
      </c>
      <c r="C632" t="s">
        <v>256</v>
      </c>
      <c r="D632">
        <v>0.61285996481710903</v>
      </c>
      <c r="E632">
        <v>2015</v>
      </c>
      <c r="F632">
        <v>3042056.1099859099</v>
      </c>
      <c r="G632">
        <v>172483.96612386001</v>
      </c>
      <c r="H632">
        <v>1709932.2278667199</v>
      </c>
      <c r="I632">
        <v>40758.9519606022</v>
      </c>
      <c r="J632">
        <v>190445.31076011201</v>
      </c>
      <c r="K632">
        <v>3124.0320541329102</v>
      </c>
      <c r="L632">
        <v>1194191.36894186</v>
      </c>
      <c r="M632">
        <v>27473.064674752899</v>
      </c>
      <c r="N632">
        <v>0.56209753076337698</v>
      </c>
      <c r="O632">
        <v>0.23630574410222799</v>
      </c>
      <c r="P632" t="s">
        <v>257</v>
      </c>
      <c r="Q632" t="s">
        <v>252</v>
      </c>
    </row>
    <row r="633" spans="1:17" x14ac:dyDescent="0.35">
      <c r="A633" t="s">
        <v>271</v>
      </c>
      <c r="B633" t="s">
        <v>258</v>
      </c>
      <c r="C633" t="s">
        <v>256</v>
      </c>
      <c r="D633">
        <v>0.76234411994100504</v>
      </c>
      <c r="E633">
        <v>2020</v>
      </c>
      <c r="F633">
        <v>3117803.8581605898</v>
      </c>
      <c r="G633">
        <v>177213.44613691699</v>
      </c>
      <c r="H633">
        <v>2195252.3478882001</v>
      </c>
      <c r="I633">
        <v>52124.9415903224</v>
      </c>
      <c r="J633">
        <v>198175.60182619901</v>
      </c>
      <c r="K633">
        <v>3233.8275475395099</v>
      </c>
      <c r="L633">
        <v>1231114.63646182</v>
      </c>
      <c r="M633">
        <v>28223.980651762799</v>
      </c>
      <c r="N633">
        <v>0.70410213334694305</v>
      </c>
      <c r="O633">
        <v>0.29413649317586299</v>
      </c>
      <c r="P633" t="s">
        <v>257</v>
      </c>
      <c r="Q633" t="s">
        <v>252</v>
      </c>
    </row>
    <row r="634" spans="1:17" x14ac:dyDescent="0.35">
      <c r="A634" t="s">
        <v>271</v>
      </c>
      <c r="B634" t="s">
        <v>258</v>
      </c>
      <c r="C634" t="s">
        <v>256</v>
      </c>
      <c r="D634">
        <v>0.91377128405771901</v>
      </c>
      <c r="E634">
        <v>2025</v>
      </c>
      <c r="F634">
        <v>3217089.98196971</v>
      </c>
      <c r="G634">
        <v>182987.097454662</v>
      </c>
      <c r="H634">
        <v>2736735.8545170901</v>
      </c>
      <c r="I634">
        <v>64655.762692156903</v>
      </c>
      <c r="J634">
        <v>207709.10341121399</v>
      </c>
      <c r="K634">
        <v>3371.49376710569</v>
      </c>
      <c r="L634">
        <v>1279158.86490859</v>
      </c>
      <c r="M634">
        <v>29192.4967669695</v>
      </c>
      <c r="N634">
        <v>0.85068676035026003</v>
      </c>
      <c r="O634">
        <v>0.35333509078789799</v>
      </c>
      <c r="P634" t="s">
        <v>257</v>
      </c>
      <c r="Q634" t="s">
        <v>252</v>
      </c>
    </row>
    <row r="635" spans="1:17" x14ac:dyDescent="0.35">
      <c r="A635" t="s">
        <v>271</v>
      </c>
      <c r="B635" t="s">
        <v>258</v>
      </c>
      <c r="C635" t="s">
        <v>256</v>
      </c>
      <c r="D635">
        <v>0.96559376426806398</v>
      </c>
      <c r="E635">
        <v>2030</v>
      </c>
      <c r="F635">
        <v>3324665.4397492702</v>
      </c>
      <c r="G635">
        <v>189220.07317053</v>
      </c>
      <c r="H635">
        <v>3012801.8167042299</v>
      </c>
      <c r="I635">
        <v>70826.045932946101</v>
      </c>
      <c r="J635">
        <v>218032.15694417601</v>
      </c>
      <c r="K635">
        <v>3523.6884437705098</v>
      </c>
      <c r="L635">
        <v>1331185.0532714401</v>
      </c>
      <c r="M635">
        <v>30245.4369502839</v>
      </c>
      <c r="N635">
        <v>0.90619699073583604</v>
      </c>
      <c r="O635">
        <v>0.37430513975711199</v>
      </c>
      <c r="P635" t="s">
        <v>257</v>
      </c>
      <c r="Q635" t="s">
        <v>252</v>
      </c>
    </row>
    <row r="636" spans="1:17" x14ac:dyDescent="0.35">
      <c r="A636" t="s">
        <v>271</v>
      </c>
      <c r="B636" t="s">
        <v>258</v>
      </c>
      <c r="C636" t="s">
        <v>256</v>
      </c>
      <c r="D636">
        <v>1.08500668135844</v>
      </c>
      <c r="E636">
        <v>2035</v>
      </c>
      <c r="F636">
        <v>3401538.4164337702</v>
      </c>
      <c r="G636">
        <v>193817.842275717</v>
      </c>
      <c r="H636">
        <v>3526487.2191136</v>
      </c>
      <c r="I636">
        <v>85085.223131407794</v>
      </c>
      <c r="J636">
        <v>221656.88206382</v>
      </c>
      <c r="K636">
        <v>3578.6720905730099</v>
      </c>
      <c r="L636">
        <v>1377250.4379467999</v>
      </c>
      <c r="M636">
        <v>31188.236034598001</v>
      </c>
      <c r="N636">
        <v>1.0367330270551001</v>
      </c>
      <c r="O636">
        <v>0.438995822739421</v>
      </c>
      <c r="P636" t="s">
        <v>257</v>
      </c>
      <c r="Q636" t="s">
        <v>252</v>
      </c>
    </row>
    <row r="637" spans="1:17" x14ac:dyDescent="0.35">
      <c r="A637" t="s">
        <v>271</v>
      </c>
      <c r="B637" t="s">
        <v>258</v>
      </c>
      <c r="C637" t="s">
        <v>256</v>
      </c>
      <c r="D637">
        <v>1.2292198413270401</v>
      </c>
      <c r="E637">
        <v>2040</v>
      </c>
      <c r="F637">
        <v>3412723.1528883302</v>
      </c>
      <c r="G637">
        <v>194663.72925681801</v>
      </c>
      <c r="H637">
        <v>4090122.3890815298</v>
      </c>
      <c r="I637">
        <v>102307.806839956</v>
      </c>
      <c r="J637">
        <v>210687.578863559</v>
      </c>
      <c r="K637">
        <v>3930.0865160890098</v>
      </c>
      <c r="L637">
        <v>1385891.1152707699</v>
      </c>
      <c r="M637">
        <v>31473.825183507401</v>
      </c>
      <c r="N637">
        <v>1.1984922907150799</v>
      </c>
      <c r="O637">
        <v>0.52556173268920803</v>
      </c>
      <c r="P637" t="s">
        <v>257</v>
      </c>
      <c r="Q637" t="s">
        <v>252</v>
      </c>
    </row>
    <row r="638" spans="1:17" x14ac:dyDescent="0.35">
      <c r="A638" t="s">
        <v>271</v>
      </c>
      <c r="B638" t="s">
        <v>258</v>
      </c>
      <c r="C638" t="s">
        <v>256</v>
      </c>
      <c r="D638">
        <v>1.35085724597845</v>
      </c>
      <c r="E638">
        <v>2045</v>
      </c>
      <c r="F638">
        <v>3441822.2438090602</v>
      </c>
      <c r="G638">
        <v>196445.787084246</v>
      </c>
      <c r="H638">
        <v>4597045.2719480097</v>
      </c>
      <c r="I638">
        <v>117610.253686444</v>
      </c>
      <c r="J638">
        <v>218877.30745630601</v>
      </c>
      <c r="K638">
        <v>4325.9428418766802</v>
      </c>
      <c r="L638">
        <v>1397729.4830323199</v>
      </c>
      <c r="M638">
        <v>31766.554632160201</v>
      </c>
      <c r="N638">
        <v>1.33564285030027</v>
      </c>
      <c r="O638">
        <v>0.59869063843047099</v>
      </c>
      <c r="P638" t="s">
        <v>257</v>
      </c>
      <c r="Q638" t="s">
        <v>252</v>
      </c>
    </row>
    <row r="639" spans="1:17" x14ac:dyDescent="0.35">
      <c r="A639" t="s">
        <v>271</v>
      </c>
      <c r="B639" t="s">
        <v>258</v>
      </c>
      <c r="C639" t="s">
        <v>256</v>
      </c>
      <c r="D639">
        <v>1.53164784556419</v>
      </c>
      <c r="E639">
        <v>2050</v>
      </c>
      <c r="F639">
        <v>3476852.7618645099</v>
      </c>
      <c r="G639">
        <v>198422.343039264</v>
      </c>
      <c r="H639">
        <v>5387078.4865860203</v>
      </c>
      <c r="I639">
        <v>140884.50773932299</v>
      </c>
      <c r="J639">
        <v>195530.63771246601</v>
      </c>
      <c r="K639">
        <v>4043.2141883826998</v>
      </c>
      <c r="L639">
        <v>1414569.55475945</v>
      </c>
      <c r="M639">
        <v>32096.8938196245</v>
      </c>
      <c r="N639">
        <v>1.54941231497451</v>
      </c>
      <c r="O639">
        <v>0.71002340553676502</v>
      </c>
      <c r="P639" t="s">
        <v>257</v>
      </c>
      <c r="Q639" t="s">
        <v>252</v>
      </c>
    </row>
    <row r="640" spans="1:17" x14ac:dyDescent="0.35">
      <c r="A640" t="s">
        <v>271</v>
      </c>
      <c r="B640" t="s">
        <v>258</v>
      </c>
      <c r="C640" t="s">
        <v>256</v>
      </c>
      <c r="D640">
        <v>1.64170092024739</v>
      </c>
      <c r="E640">
        <v>2055</v>
      </c>
      <c r="F640">
        <v>3515970.0500183301</v>
      </c>
      <c r="G640">
        <v>200523.26391616699</v>
      </c>
      <c r="H640">
        <v>6036405.8512400202</v>
      </c>
      <c r="I640">
        <v>157555.80776145999</v>
      </c>
      <c r="J640">
        <v>174913.40419944099</v>
      </c>
      <c r="K640">
        <v>3541.7617529863901</v>
      </c>
      <c r="L640">
        <v>1441733.5272949</v>
      </c>
      <c r="M640">
        <v>32522.782791379101</v>
      </c>
      <c r="N640">
        <v>1.7168536038037501</v>
      </c>
      <c r="O640">
        <v>0.78572333545962003</v>
      </c>
      <c r="P640" t="s">
        <v>257</v>
      </c>
      <c r="Q640" t="s">
        <v>252</v>
      </c>
    </row>
    <row r="641" spans="1:17" x14ac:dyDescent="0.35">
      <c r="A641" t="s">
        <v>271</v>
      </c>
      <c r="B641" t="s">
        <v>258</v>
      </c>
      <c r="C641" t="s">
        <v>256</v>
      </c>
      <c r="D641">
        <v>1.79717289473674</v>
      </c>
      <c r="E641">
        <v>2060</v>
      </c>
      <c r="F641">
        <v>3567957.1711020698</v>
      </c>
      <c r="G641">
        <v>203338.91464162801</v>
      </c>
      <c r="H641">
        <v>6963094.8177336501</v>
      </c>
      <c r="I641">
        <v>181447.041762115</v>
      </c>
      <c r="J641">
        <v>136476.27365084601</v>
      </c>
      <c r="K641">
        <v>2360.2446261516102</v>
      </c>
      <c r="L641">
        <v>1474933.54937283</v>
      </c>
      <c r="M641">
        <v>33029.461266667902</v>
      </c>
      <c r="N641">
        <v>1.9515634532078401</v>
      </c>
      <c r="O641">
        <v>0.892338006632444</v>
      </c>
      <c r="P641" t="s">
        <v>257</v>
      </c>
      <c r="Q641" t="s">
        <v>252</v>
      </c>
    </row>
    <row r="642" spans="1:17" x14ac:dyDescent="0.35">
      <c r="A642" t="s">
        <v>271</v>
      </c>
      <c r="B642" t="s">
        <v>258</v>
      </c>
      <c r="C642" t="s">
        <v>256</v>
      </c>
      <c r="D642">
        <v>1.90209664848524</v>
      </c>
      <c r="E642">
        <v>2065</v>
      </c>
      <c r="F642">
        <v>3606239.3285666299</v>
      </c>
      <c r="G642">
        <v>205420.61879239499</v>
      </c>
      <c r="H642">
        <v>7614429.3194785202</v>
      </c>
      <c r="I642">
        <v>198096.754113042</v>
      </c>
      <c r="J642">
        <v>101261.87851496199</v>
      </c>
      <c r="K642">
        <v>1740.16849733969</v>
      </c>
      <c r="L642">
        <v>1478791.87453428</v>
      </c>
      <c r="M642">
        <v>26825.236754608399</v>
      </c>
      <c r="N642">
        <v>2.1114597855891701</v>
      </c>
      <c r="O642">
        <v>0.96434698365525096</v>
      </c>
      <c r="P642" t="s">
        <v>257</v>
      </c>
      <c r="Q642" t="s">
        <v>252</v>
      </c>
    </row>
    <row r="643" spans="1:17" x14ac:dyDescent="0.35">
      <c r="A643" t="s">
        <v>271</v>
      </c>
      <c r="B643" t="s">
        <v>258</v>
      </c>
      <c r="C643" t="s">
        <v>256</v>
      </c>
      <c r="D643">
        <v>2.0539225003577899</v>
      </c>
      <c r="E643">
        <v>2070</v>
      </c>
      <c r="F643">
        <v>3659121.6234743502</v>
      </c>
      <c r="G643">
        <v>208395.183520577</v>
      </c>
      <c r="H643">
        <v>8934704.0061514191</v>
      </c>
      <c r="I643">
        <v>236677.19223499499</v>
      </c>
      <c r="J643">
        <v>96228.5914604641</v>
      </c>
      <c r="K643">
        <v>1450.41856058699</v>
      </c>
      <c r="L643">
        <v>1504855.0917129</v>
      </c>
      <c r="M643">
        <v>27173.2611265827</v>
      </c>
      <c r="N643">
        <v>2.4417619651756501</v>
      </c>
      <c r="O643">
        <v>1.1357133511275499</v>
      </c>
      <c r="P643" t="s">
        <v>257</v>
      </c>
      <c r="Q643" t="s">
        <v>252</v>
      </c>
    </row>
    <row r="644" spans="1:17" x14ac:dyDescent="0.35">
      <c r="A644" t="s">
        <v>271</v>
      </c>
      <c r="B644" t="s">
        <v>258</v>
      </c>
      <c r="C644" t="s">
        <v>256</v>
      </c>
      <c r="D644">
        <v>2.15113208653396</v>
      </c>
      <c r="E644">
        <v>2075</v>
      </c>
      <c r="F644">
        <v>3723360.43001538</v>
      </c>
      <c r="G644">
        <v>212085.285760773</v>
      </c>
      <c r="H644">
        <v>10321553.093228299</v>
      </c>
      <c r="I644">
        <v>280788.50340226298</v>
      </c>
      <c r="J644">
        <v>136348.13008779299</v>
      </c>
      <c r="K644">
        <v>2450.3171512242702</v>
      </c>
      <c r="L644">
        <v>1535189.5952190999</v>
      </c>
      <c r="M644">
        <v>27643.871002802502</v>
      </c>
      <c r="N644">
        <v>2.7721068876444099</v>
      </c>
      <c r="O644">
        <v>1.3239414624878101</v>
      </c>
      <c r="P644" t="s">
        <v>257</v>
      </c>
      <c r="Q644" t="s">
        <v>252</v>
      </c>
    </row>
    <row r="645" spans="1:17" x14ac:dyDescent="0.35">
      <c r="A645" t="s">
        <v>271</v>
      </c>
      <c r="B645" t="s">
        <v>258</v>
      </c>
      <c r="C645" t="s">
        <v>256</v>
      </c>
      <c r="D645">
        <v>2.2802661727774698</v>
      </c>
      <c r="E645">
        <v>2080</v>
      </c>
      <c r="F645">
        <v>3779762.5025083101</v>
      </c>
      <c r="G645">
        <v>215378.45211035799</v>
      </c>
      <c r="H645">
        <v>12131313.2636507</v>
      </c>
      <c r="I645">
        <v>338932.66545352398</v>
      </c>
      <c r="J645">
        <v>139126.88222078301</v>
      </c>
      <c r="K645">
        <v>2493.2743333585299</v>
      </c>
      <c r="L645">
        <v>1552064.74967336</v>
      </c>
      <c r="M645">
        <v>28004.405733022799</v>
      </c>
      <c r="N645">
        <v>3.2095437889550298</v>
      </c>
      <c r="O645">
        <v>1.57366097737511</v>
      </c>
      <c r="P645" t="s">
        <v>257</v>
      </c>
      <c r="Q645" t="s">
        <v>252</v>
      </c>
    </row>
    <row r="646" spans="1:17" x14ac:dyDescent="0.35">
      <c r="A646" t="s">
        <v>271</v>
      </c>
      <c r="B646" t="s">
        <v>258</v>
      </c>
      <c r="C646" t="s">
        <v>256</v>
      </c>
      <c r="D646">
        <v>2.4085830961071801</v>
      </c>
      <c r="E646">
        <v>2085</v>
      </c>
      <c r="F646">
        <v>3847236.9525902201</v>
      </c>
      <c r="G646">
        <v>219343.96386316</v>
      </c>
      <c r="H646">
        <v>14019115.9742481</v>
      </c>
      <c r="I646">
        <v>399527.17456105701</v>
      </c>
      <c r="J646">
        <v>151347.30728213899</v>
      </c>
      <c r="K646">
        <v>2714.6462468709101</v>
      </c>
      <c r="L646">
        <v>1585725.67112137</v>
      </c>
      <c r="M646">
        <v>28712.269876983901</v>
      </c>
      <c r="N646">
        <v>3.6439439907150901</v>
      </c>
      <c r="O646">
        <v>1.8214641858588201</v>
      </c>
      <c r="P646" t="s">
        <v>257</v>
      </c>
      <c r="Q646" t="s">
        <v>252</v>
      </c>
    </row>
    <row r="647" spans="1:17" x14ac:dyDescent="0.35">
      <c r="A647" t="s">
        <v>271</v>
      </c>
      <c r="B647" t="s">
        <v>258</v>
      </c>
      <c r="C647" t="s">
        <v>256</v>
      </c>
      <c r="D647">
        <v>2.5200464505927802</v>
      </c>
      <c r="E647">
        <v>2090</v>
      </c>
      <c r="F647">
        <v>3932218.7587368898</v>
      </c>
      <c r="G647">
        <v>224221.379079326</v>
      </c>
      <c r="H647">
        <v>15663157.5111912</v>
      </c>
      <c r="I647">
        <v>450957.52957537898</v>
      </c>
      <c r="J647">
        <v>170250.19402834601</v>
      </c>
      <c r="K647">
        <v>3075.5221553481301</v>
      </c>
      <c r="L647">
        <v>1602242.60408106</v>
      </c>
      <c r="M647">
        <v>28950.5487577475</v>
      </c>
      <c r="N647">
        <v>3.9832874191929601</v>
      </c>
      <c r="O647">
        <v>2.01121557376488</v>
      </c>
      <c r="P647" t="s">
        <v>257</v>
      </c>
      <c r="Q647" t="s">
        <v>252</v>
      </c>
    </row>
    <row r="648" spans="1:17" x14ac:dyDescent="0.35">
      <c r="A648" t="s">
        <v>271</v>
      </c>
      <c r="B648" t="s">
        <v>259</v>
      </c>
      <c r="C648" t="s">
        <v>256</v>
      </c>
      <c r="D648">
        <v>0.42862795654826502</v>
      </c>
      <c r="E648">
        <v>2010</v>
      </c>
      <c r="F648">
        <v>3037503.5671353801</v>
      </c>
      <c r="G648">
        <v>77252.193869430004</v>
      </c>
      <c r="H648">
        <v>1162209.8884565399</v>
      </c>
      <c r="I648">
        <v>15276.5734457791</v>
      </c>
      <c r="J648">
        <v>181879.91211572499</v>
      </c>
      <c r="K648">
        <v>2133.8140230458198</v>
      </c>
      <c r="L648">
        <v>1166177.31692622</v>
      </c>
      <c r="M648">
        <v>11583.7915550939</v>
      </c>
      <c r="N648">
        <v>0.38262009007370401</v>
      </c>
      <c r="O648">
        <v>0.19774938005772599</v>
      </c>
      <c r="P648" t="s">
        <v>257</v>
      </c>
      <c r="Q648" t="s">
        <v>252</v>
      </c>
    </row>
    <row r="649" spans="1:17" x14ac:dyDescent="0.35">
      <c r="A649" t="s">
        <v>271</v>
      </c>
      <c r="B649" t="s">
        <v>259</v>
      </c>
      <c r="C649" t="s">
        <v>256</v>
      </c>
      <c r="D649">
        <v>0.61285996481710903</v>
      </c>
      <c r="E649">
        <v>2015</v>
      </c>
      <c r="F649">
        <v>3134690.6542406199</v>
      </c>
      <c r="G649">
        <v>79849.421869149606</v>
      </c>
      <c r="H649">
        <v>1728079.79718639</v>
      </c>
      <c r="I649">
        <v>22611.382640930999</v>
      </c>
      <c r="J649">
        <v>191330.59719125699</v>
      </c>
      <c r="K649">
        <v>2238.74562298823</v>
      </c>
      <c r="L649">
        <v>1209703.1811561701</v>
      </c>
      <c r="M649">
        <v>11961.2524604342</v>
      </c>
      <c r="N649">
        <v>0.55127602299405298</v>
      </c>
      <c r="O649">
        <v>0.28317528307198803</v>
      </c>
      <c r="P649" t="s">
        <v>257</v>
      </c>
      <c r="Q649" t="s">
        <v>252</v>
      </c>
    </row>
    <row r="650" spans="1:17" x14ac:dyDescent="0.35">
      <c r="A650" t="s">
        <v>271</v>
      </c>
      <c r="B650" t="s">
        <v>259</v>
      </c>
      <c r="C650" t="s">
        <v>256</v>
      </c>
      <c r="D650">
        <v>0.76234411994100504</v>
      </c>
      <c r="E650">
        <v>2020</v>
      </c>
      <c r="F650">
        <v>3213051.2656229301</v>
      </c>
      <c r="G650">
        <v>81966.038674578507</v>
      </c>
      <c r="H650">
        <v>2218479.7778229499</v>
      </c>
      <c r="I650">
        <v>28897.511655576</v>
      </c>
      <c r="J650">
        <v>199093.24873580001</v>
      </c>
      <c r="K650">
        <v>2316.1806379389</v>
      </c>
      <c r="L650">
        <v>1247057.1662961601</v>
      </c>
      <c r="M650">
        <v>12281.4508174208</v>
      </c>
      <c r="N650">
        <v>0.69045887986877197</v>
      </c>
      <c r="O650">
        <v>0.35255469366166298</v>
      </c>
      <c r="P650" t="s">
        <v>257</v>
      </c>
      <c r="Q650" t="s">
        <v>252</v>
      </c>
    </row>
    <row r="651" spans="1:17" x14ac:dyDescent="0.35">
      <c r="A651" t="s">
        <v>271</v>
      </c>
      <c r="B651" t="s">
        <v>259</v>
      </c>
      <c r="C651" t="s">
        <v>256</v>
      </c>
      <c r="D651">
        <v>0.91377128405771901</v>
      </c>
      <c r="E651">
        <v>2025</v>
      </c>
      <c r="F651">
        <v>3315493.5138670001</v>
      </c>
      <c r="G651">
        <v>84583.565557372101</v>
      </c>
      <c r="H651">
        <v>2765558.0016442798</v>
      </c>
      <c r="I651">
        <v>35833.615564959</v>
      </c>
      <c r="J651">
        <v>208667.35688678801</v>
      </c>
      <c r="K651">
        <v>2413.2402915319899</v>
      </c>
      <c r="L651">
        <v>1295646.7981628401</v>
      </c>
      <c r="M651">
        <v>12704.563512717599</v>
      </c>
      <c r="N651">
        <v>0.83413162778855798</v>
      </c>
      <c r="O651">
        <v>0.42364749379893901</v>
      </c>
      <c r="P651" t="s">
        <v>257</v>
      </c>
      <c r="Q651" t="s">
        <v>252</v>
      </c>
    </row>
    <row r="652" spans="1:17" x14ac:dyDescent="0.35">
      <c r="A652" t="s">
        <v>271</v>
      </c>
      <c r="B652" t="s">
        <v>259</v>
      </c>
      <c r="C652" t="s">
        <v>256</v>
      </c>
      <c r="D652">
        <v>0.96559376426806398</v>
      </c>
      <c r="E652">
        <v>2030</v>
      </c>
      <c r="F652">
        <v>3426460.7033589198</v>
      </c>
      <c r="G652">
        <v>87424.809560887094</v>
      </c>
      <c r="H652">
        <v>3044372.9013139098</v>
      </c>
      <c r="I652">
        <v>39254.961323259398</v>
      </c>
      <c r="J652">
        <v>219034.36149478599</v>
      </c>
      <c r="K652">
        <v>2521.4838931609802</v>
      </c>
      <c r="L652">
        <v>1348263.4204899201</v>
      </c>
      <c r="M652">
        <v>13167.069731802399</v>
      </c>
      <c r="N652">
        <v>0.88848907513503705</v>
      </c>
      <c r="O652">
        <v>0.44901397578590402</v>
      </c>
      <c r="P652" t="s">
        <v>257</v>
      </c>
      <c r="Q652" t="s">
        <v>252</v>
      </c>
    </row>
    <row r="653" spans="1:17" x14ac:dyDescent="0.35">
      <c r="A653" t="s">
        <v>271</v>
      </c>
      <c r="B653" t="s">
        <v>259</v>
      </c>
      <c r="C653" t="s">
        <v>256</v>
      </c>
      <c r="D653">
        <v>1.08500668135844</v>
      </c>
      <c r="E653">
        <v>2035</v>
      </c>
      <c r="F653">
        <v>3505845.7882757201</v>
      </c>
      <c r="G653">
        <v>89510.470433765106</v>
      </c>
      <c r="H653">
        <v>3565192.2400509198</v>
      </c>
      <c r="I653">
        <v>46380.202194086</v>
      </c>
      <c r="J653">
        <v>222708.70762141899</v>
      </c>
      <c r="K653">
        <v>2526.8465329738201</v>
      </c>
      <c r="L653">
        <v>1394826.7828412401</v>
      </c>
      <c r="M653">
        <v>13611.8911401608</v>
      </c>
      <c r="N653">
        <v>1.0169278557470101</v>
      </c>
      <c r="O653">
        <v>0.51815393181746106</v>
      </c>
      <c r="P653" t="s">
        <v>257</v>
      </c>
      <c r="Q653" t="s">
        <v>252</v>
      </c>
    </row>
    <row r="654" spans="1:17" x14ac:dyDescent="0.35">
      <c r="A654" t="s">
        <v>271</v>
      </c>
      <c r="B654" t="s">
        <v>259</v>
      </c>
      <c r="C654" t="s">
        <v>256</v>
      </c>
      <c r="D654">
        <v>1.2292198413270401</v>
      </c>
      <c r="E654">
        <v>2040</v>
      </c>
      <c r="F654">
        <v>3517522.8615410798</v>
      </c>
      <c r="G654">
        <v>89864.020604061894</v>
      </c>
      <c r="H654">
        <v>4137840.69094948</v>
      </c>
      <c r="I654">
        <v>54589.504972012001</v>
      </c>
      <c r="J654">
        <v>211928.924972993</v>
      </c>
      <c r="K654">
        <v>2688.7404066548902</v>
      </c>
      <c r="L654">
        <v>1403764.8547962699</v>
      </c>
      <c r="M654">
        <v>13600.0856579999</v>
      </c>
      <c r="N654">
        <v>1.1763507598459899</v>
      </c>
      <c r="O654">
        <v>0.60746786761891802</v>
      </c>
      <c r="P654" t="s">
        <v>257</v>
      </c>
      <c r="Q654" t="s">
        <v>252</v>
      </c>
    </row>
    <row r="655" spans="1:17" x14ac:dyDescent="0.35">
      <c r="A655" t="s">
        <v>271</v>
      </c>
      <c r="B655" t="s">
        <v>259</v>
      </c>
      <c r="C655" t="s">
        <v>256</v>
      </c>
      <c r="D655">
        <v>1.35085724597845</v>
      </c>
      <c r="E655">
        <v>2045</v>
      </c>
      <c r="F655">
        <v>3547614.4455407201</v>
      </c>
      <c r="G655">
        <v>90653.585352588401</v>
      </c>
      <c r="H655">
        <v>4652739.9178472096</v>
      </c>
      <c r="I655">
        <v>61915.607787245099</v>
      </c>
      <c r="J655">
        <v>220284.09286368199</v>
      </c>
      <c r="K655">
        <v>2919.1574345003</v>
      </c>
      <c r="L655">
        <v>1415787.90210316</v>
      </c>
      <c r="M655">
        <v>13708.135561320099</v>
      </c>
      <c r="N655">
        <v>1.3115122822029399</v>
      </c>
      <c r="O655">
        <v>0.68299127438181595</v>
      </c>
      <c r="P655" t="s">
        <v>257</v>
      </c>
      <c r="Q655" t="s">
        <v>252</v>
      </c>
    </row>
    <row r="656" spans="1:17" x14ac:dyDescent="0.35">
      <c r="A656" t="s">
        <v>271</v>
      </c>
      <c r="B656" t="s">
        <v>259</v>
      </c>
      <c r="C656" t="s">
        <v>256</v>
      </c>
      <c r="D656">
        <v>1.53164784556419</v>
      </c>
      <c r="E656">
        <v>2050</v>
      </c>
      <c r="F656">
        <v>3583735.7693309602</v>
      </c>
      <c r="G656">
        <v>91539.335572810203</v>
      </c>
      <c r="H656">
        <v>5454819.5276495097</v>
      </c>
      <c r="I656">
        <v>73143.466675840406</v>
      </c>
      <c r="J656">
        <v>197198.084320366</v>
      </c>
      <c r="K656">
        <v>2375.7675804825299</v>
      </c>
      <c r="L656">
        <v>1432787.2724150899</v>
      </c>
      <c r="M656">
        <v>13879.1761639863</v>
      </c>
      <c r="N656">
        <v>1.52210427295756</v>
      </c>
      <c r="O656">
        <v>0.79903864516978396</v>
      </c>
      <c r="P656" t="s">
        <v>257</v>
      </c>
      <c r="Q656" t="s">
        <v>252</v>
      </c>
    </row>
    <row r="657" spans="1:17" x14ac:dyDescent="0.35">
      <c r="A657" t="s">
        <v>271</v>
      </c>
      <c r="B657" t="s">
        <v>259</v>
      </c>
      <c r="C657" t="s">
        <v>256</v>
      </c>
      <c r="D657">
        <v>1.64170092024739</v>
      </c>
      <c r="E657">
        <v>2055</v>
      </c>
      <c r="F657">
        <v>3624005.3424869701</v>
      </c>
      <c r="G657">
        <v>92487.971447526201</v>
      </c>
      <c r="H657">
        <v>6112446.7912514796</v>
      </c>
      <c r="I657">
        <v>81514.867749994606</v>
      </c>
      <c r="J657">
        <v>176365.01898492599</v>
      </c>
      <c r="K657">
        <v>2090.1469675020699</v>
      </c>
      <c r="L657">
        <v>1460191.9560234901</v>
      </c>
      <c r="M657">
        <v>14064.3540627821</v>
      </c>
      <c r="N657">
        <v>1.6866550166443299</v>
      </c>
      <c r="O657">
        <v>0.88135642369713696</v>
      </c>
      <c r="P657" t="s">
        <v>257</v>
      </c>
      <c r="Q657" t="s">
        <v>252</v>
      </c>
    </row>
    <row r="658" spans="1:17" x14ac:dyDescent="0.35">
      <c r="A658" t="s">
        <v>271</v>
      </c>
      <c r="B658" t="s">
        <v>259</v>
      </c>
      <c r="C658" t="s">
        <v>256</v>
      </c>
      <c r="D658">
        <v>1.79717289473674</v>
      </c>
      <c r="E658">
        <v>2060</v>
      </c>
      <c r="F658">
        <v>3677527.6421615202</v>
      </c>
      <c r="G658">
        <v>93768.443582175605</v>
      </c>
      <c r="H658">
        <v>7051044.0107893003</v>
      </c>
      <c r="I658">
        <v>93497.848706459597</v>
      </c>
      <c r="J658">
        <v>137478.94379722199</v>
      </c>
      <c r="K658">
        <v>1357.57447977581</v>
      </c>
      <c r="L658">
        <v>1493675.74291791</v>
      </c>
      <c r="M658">
        <v>14287.2677215886</v>
      </c>
      <c r="N658">
        <v>1.91733270199023</v>
      </c>
      <c r="O658">
        <v>0.99711422238251302</v>
      </c>
      <c r="P658" t="s">
        <v>257</v>
      </c>
      <c r="Q658" t="s">
        <v>252</v>
      </c>
    </row>
    <row r="659" spans="1:17" x14ac:dyDescent="0.35">
      <c r="A659" t="s">
        <v>271</v>
      </c>
      <c r="B659" t="s">
        <v>259</v>
      </c>
      <c r="C659" t="s">
        <v>256</v>
      </c>
      <c r="D659">
        <v>1.90209664848524</v>
      </c>
      <c r="E659">
        <v>2065</v>
      </c>
      <c r="F659">
        <v>3716949.4588003899</v>
      </c>
      <c r="G659">
        <v>94710.488558630503</v>
      </c>
      <c r="H659">
        <v>7710679.3931657104</v>
      </c>
      <c r="I659">
        <v>101846.68042585401</v>
      </c>
      <c r="J659">
        <v>102029.484510707</v>
      </c>
      <c r="K659">
        <v>972.56250159451201</v>
      </c>
      <c r="L659">
        <v>1491835.30210003</v>
      </c>
      <c r="M659">
        <v>13781.809188859799</v>
      </c>
      <c r="N659">
        <v>2.0744644172951001</v>
      </c>
      <c r="O659">
        <v>1.07534742958068</v>
      </c>
      <c r="P659" t="s">
        <v>257</v>
      </c>
      <c r="Q659" t="s">
        <v>252</v>
      </c>
    </row>
    <row r="660" spans="1:17" x14ac:dyDescent="0.35">
      <c r="A660" t="s">
        <v>271</v>
      </c>
      <c r="B660" t="s">
        <v>259</v>
      </c>
      <c r="C660" t="s">
        <v>256</v>
      </c>
      <c r="D660">
        <v>2.0539225003577899</v>
      </c>
      <c r="E660">
        <v>2070</v>
      </c>
      <c r="F660">
        <v>3771453.0628990098</v>
      </c>
      <c r="G660">
        <v>96063.744095916802</v>
      </c>
      <c r="H660">
        <v>9050349.3265015297</v>
      </c>
      <c r="I660">
        <v>121031.87188489499</v>
      </c>
      <c r="J660">
        <v>96868.113848175999</v>
      </c>
      <c r="K660">
        <v>810.89617287507394</v>
      </c>
      <c r="L660">
        <v>1518018.4134676801</v>
      </c>
      <c r="M660">
        <v>14009.9393717969</v>
      </c>
      <c r="N660">
        <v>2.3996982530507198</v>
      </c>
      <c r="O660">
        <v>1.259912082586</v>
      </c>
      <c r="P660" t="s">
        <v>257</v>
      </c>
      <c r="Q660" t="s">
        <v>252</v>
      </c>
    </row>
    <row r="661" spans="1:17" x14ac:dyDescent="0.35">
      <c r="A661" t="s">
        <v>271</v>
      </c>
      <c r="B661" t="s">
        <v>259</v>
      </c>
      <c r="C661" t="s">
        <v>256</v>
      </c>
      <c r="D661">
        <v>2.15113208653396</v>
      </c>
      <c r="E661">
        <v>2075</v>
      </c>
      <c r="F661">
        <v>3837700.0538909701</v>
      </c>
      <c r="G661">
        <v>97745.661885179303</v>
      </c>
      <c r="H661">
        <v>10459464.880759301</v>
      </c>
      <c r="I661">
        <v>142876.715871216</v>
      </c>
      <c r="J661">
        <v>137499.666147298</v>
      </c>
      <c r="K661">
        <v>1298.7810917193599</v>
      </c>
      <c r="L661">
        <v>1548574.9993431601</v>
      </c>
      <c r="M661">
        <v>14258.4668787388</v>
      </c>
      <c r="N661">
        <v>2.72545137292704</v>
      </c>
      <c r="O661">
        <v>1.46171925296338</v>
      </c>
      <c r="P661" t="s">
        <v>257</v>
      </c>
      <c r="Q661" t="s">
        <v>252</v>
      </c>
    </row>
    <row r="662" spans="1:17" x14ac:dyDescent="0.35">
      <c r="A662" t="s">
        <v>271</v>
      </c>
      <c r="B662" t="s">
        <v>259</v>
      </c>
      <c r="C662" t="s">
        <v>256</v>
      </c>
      <c r="D662">
        <v>2.2802661727774698</v>
      </c>
      <c r="E662">
        <v>2080</v>
      </c>
      <c r="F662">
        <v>3895897.5744248601</v>
      </c>
      <c r="G662">
        <v>99243.380193808101</v>
      </c>
      <c r="H662">
        <v>12298619.953850999</v>
      </c>
      <c r="I662">
        <v>171625.975253173</v>
      </c>
      <c r="J662">
        <v>140296.54434779999</v>
      </c>
      <c r="K662">
        <v>1323.61220634185</v>
      </c>
      <c r="L662">
        <v>1565643.0549077201</v>
      </c>
      <c r="M662">
        <v>14426.100498661001</v>
      </c>
      <c r="N662">
        <v>3.15681296001901</v>
      </c>
      <c r="O662">
        <v>1.72934431412969</v>
      </c>
      <c r="P662" t="s">
        <v>257</v>
      </c>
      <c r="Q662" t="s">
        <v>252</v>
      </c>
    </row>
    <row r="663" spans="1:17" x14ac:dyDescent="0.35">
      <c r="A663" t="s">
        <v>271</v>
      </c>
      <c r="B663" t="s">
        <v>259</v>
      </c>
      <c r="C663" t="s">
        <v>256</v>
      </c>
      <c r="D663">
        <v>2.4085830961071801</v>
      </c>
      <c r="E663">
        <v>2085</v>
      </c>
      <c r="F663">
        <v>3965531.6274323701</v>
      </c>
      <c r="G663">
        <v>101049.289021006</v>
      </c>
      <c r="H663">
        <v>14217065.9881464</v>
      </c>
      <c r="I663">
        <v>201577.16066277199</v>
      </c>
      <c r="J663">
        <v>152628.417137084</v>
      </c>
      <c r="K663">
        <v>1433.53639192576</v>
      </c>
      <c r="L663">
        <v>1599689.1212816299</v>
      </c>
      <c r="M663">
        <v>14748.819716719099</v>
      </c>
      <c r="N663">
        <v>3.5851601560297701</v>
      </c>
      <c r="O663">
        <v>1.9948399698375701</v>
      </c>
      <c r="P663" t="s">
        <v>257</v>
      </c>
      <c r="Q663" t="s">
        <v>252</v>
      </c>
    </row>
    <row r="664" spans="1:17" x14ac:dyDescent="0.35">
      <c r="A664" t="s">
        <v>271</v>
      </c>
      <c r="B664" t="s">
        <v>259</v>
      </c>
      <c r="C664" t="s">
        <v>256</v>
      </c>
      <c r="D664">
        <v>2.5200464505927802</v>
      </c>
      <c r="E664">
        <v>2090</v>
      </c>
      <c r="F664">
        <v>4053148.37025085</v>
      </c>
      <c r="G664">
        <v>103291.76756536</v>
      </c>
      <c r="H664">
        <v>15886955.063156599</v>
      </c>
      <c r="I664">
        <v>227159.97760995899</v>
      </c>
      <c r="J664">
        <v>171790.326828472</v>
      </c>
      <c r="K664">
        <v>1535.3893552223401</v>
      </c>
      <c r="L664">
        <v>1616372.2556876701</v>
      </c>
      <c r="M664">
        <v>14820.897151134201</v>
      </c>
      <c r="N664">
        <v>3.91965790834678</v>
      </c>
      <c r="O664">
        <v>2.1992069935894798</v>
      </c>
      <c r="P664" t="s">
        <v>257</v>
      </c>
      <c r="Q664" t="s">
        <v>252</v>
      </c>
    </row>
    <row r="665" spans="1:17" x14ac:dyDescent="0.35">
      <c r="A665" t="s">
        <v>271</v>
      </c>
      <c r="B665" t="s">
        <v>260</v>
      </c>
      <c r="C665" t="s">
        <v>256</v>
      </c>
      <c r="D665">
        <v>0.42862795654826502</v>
      </c>
      <c r="E665">
        <v>2010</v>
      </c>
      <c r="F665">
        <v>2727272.78850753</v>
      </c>
      <c r="G665">
        <v>387482.97249727702</v>
      </c>
      <c r="H665">
        <v>961704.14627600403</v>
      </c>
      <c r="I665">
        <v>215782.31562631001</v>
      </c>
      <c r="J665">
        <v>141406.370955233</v>
      </c>
      <c r="K665">
        <v>42607.3551835373</v>
      </c>
      <c r="L665">
        <v>967691.36663487903</v>
      </c>
      <c r="M665">
        <v>210069.741846438</v>
      </c>
      <c r="N665">
        <v>0.35262484571713398</v>
      </c>
      <c r="O665">
        <v>0.55688205919248901</v>
      </c>
      <c r="P665" t="s">
        <v>257</v>
      </c>
      <c r="Q665" t="s">
        <v>252</v>
      </c>
    </row>
    <row r="666" spans="1:17" x14ac:dyDescent="0.35">
      <c r="A666" t="s">
        <v>271</v>
      </c>
      <c r="B666" t="s">
        <v>260</v>
      </c>
      <c r="C666" t="s">
        <v>256</v>
      </c>
      <c r="D666">
        <v>0.61285996481710903</v>
      </c>
      <c r="E666">
        <v>2015</v>
      </c>
      <c r="F666">
        <v>2812604.8121106802</v>
      </c>
      <c r="G666">
        <v>401935.26399908197</v>
      </c>
      <c r="H666">
        <v>1428665.2379294799</v>
      </c>
      <c r="I666">
        <v>322025.94189784903</v>
      </c>
      <c r="J666">
        <v>149005.77332016701</v>
      </c>
      <c r="K666">
        <v>44563.569494078401</v>
      </c>
      <c r="L666">
        <v>1002762.29485691</v>
      </c>
      <c r="M666">
        <v>218902.13875969499</v>
      </c>
      <c r="N666">
        <v>0.50795093280714099</v>
      </c>
      <c r="O666">
        <v>0.801188576224515</v>
      </c>
      <c r="P666" t="s">
        <v>257</v>
      </c>
      <c r="Q666" t="s">
        <v>252</v>
      </c>
    </row>
    <row r="667" spans="1:17" x14ac:dyDescent="0.35">
      <c r="A667" t="s">
        <v>271</v>
      </c>
      <c r="B667" t="s">
        <v>260</v>
      </c>
      <c r="C667" t="s">
        <v>256</v>
      </c>
      <c r="D667">
        <v>0.76234411994100504</v>
      </c>
      <c r="E667">
        <v>2020</v>
      </c>
      <c r="F667">
        <v>2881271.78577004</v>
      </c>
      <c r="G667">
        <v>413745.51852747099</v>
      </c>
      <c r="H667">
        <v>1833216.4278861</v>
      </c>
      <c r="I667">
        <v>414160.86159242003</v>
      </c>
      <c r="J667">
        <v>155341.69228249101</v>
      </c>
      <c r="K667">
        <v>46067.737091248098</v>
      </c>
      <c r="L667">
        <v>1032993.98373963</v>
      </c>
      <c r="M667">
        <v>226344.63337395099</v>
      </c>
      <c r="N667">
        <v>0.63625251770414504</v>
      </c>
      <c r="O667">
        <v>1.00100386118121</v>
      </c>
      <c r="P667" t="s">
        <v>257</v>
      </c>
      <c r="Q667" t="s">
        <v>252</v>
      </c>
    </row>
    <row r="668" spans="1:17" x14ac:dyDescent="0.35">
      <c r="A668" t="s">
        <v>271</v>
      </c>
      <c r="B668" t="s">
        <v>260</v>
      </c>
      <c r="C668" t="s">
        <v>256</v>
      </c>
      <c r="D668">
        <v>0.91377128405771901</v>
      </c>
      <c r="E668">
        <v>2025</v>
      </c>
      <c r="F668">
        <v>2971134.37661003</v>
      </c>
      <c r="G668">
        <v>428942.70281433698</v>
      </c>
      <c r="H668">
        <v>2283851.0259913402</v>
      </c>
      <c r="I668">
        <v>517540.59121790697</v>
      </c>
      <c r="J668">
        <v>163061.046425218</v>
      </c>
      <c r="K668">
        <v>48019.550753101699</v>
      </c>
      <c r="L668">
        <v>1072377.96698313</v>
      </c>
      <c r="M668">
        <v>235973.39469242099</v>
      </c>
      <c r="N668">
        <v>0.76867981602270596</v>
      </c>
      <c r="O668">
        <v>1.2065494711118101</v>
      </c>
      <c r="P668" t="s">
        <v>257</v>
      </c>
      <c r="Q668" t="s">
        <v>252</v>
      </c>
    </row>
    <row r="669" spans="1:17" x14ac:dyDescent="0.35">
      <c r="A669" t="s">
        <v>271</v>
      </c>
      <c r="B669" t="s">
        <v>260</v>
      </c>
      <c r="C669" t="s">
        <v>256</v>
      </c>
      <c r="D669">
        <v>0.96559376426806398</v>
      </c>
      <c r="E669">
        <v>2030</v>
      </c>
      <c r="F669">
        <v>3068283.6690733</v>
      </c>
      <c r="G669">
        <v>445601.84384650202</v>
      </c>
      <c r="H669">
        <v>2511947.0073764399</v>
      </c>
      <c r="I669">
        <v>571680.85526073398</v>
      </c>
      <c r="J669">
        <v>171355.13865961999</v>
      </c>
      <c r="K669">
        <v>50200.706728326499</v>
      </c>
      <c r="L669">
        <v>1114813.4814345799</v>
      </c>
      <c r="M669">
        <v>246617.00878714101</v>
      </c>
      <c r="N669">
        <v>0.81868147743168396</v>
      </c>
      <c r="O669">
        <v>1.2829409553737501</v>
      </c>
      <c r="P669" t="s">
        <v>257</v>
      </c>
      <c r="Q669" t="s">
        <v>252</v>
      </c>
    </row>
    <row r="670" spans="1:17" x14ac:dyDescent="0.35">
      <c r="A670" t="s">
        <v>271</v>
      </c>
      <c r="B670" t="s">
        <v>260</v>
      </c>
      <c r="C670" t="s">
        <v>256</v>
      </c>
      <c r="D670">
        <v>1.08500668135844</v>
      </c>
      <c r="E670">
        <v>2035</v>
      </c>
      <c r="F670">
        <v>3137197.20428542</v>
      </c>
      <c r="G670">
        <v>458159.05442406202</v>
      </c>
      <c r="H670">
        <v>2947736.95403203</v>
      </c>
      <c r="I670">
        <v>663835.488212978</v>
      </c>
      <c r="J670">
        <v>174081.36210121299</v>
      </c>
      <c r="K670">
        <v>51154.192053179897</v>
      </c>
      <c r="L670">
        <v>1151585.3891901199</v>
      </c>
      <c r="M670">
        <v>256853.28479127999</v>
      </c>
      <c r="N670">
        <v>0.93960843456235599</v>
      </c>
      <c r="O670">
        <v>1.44891928207654</v>
      </c>
      <c r="P670" t="s">
        <v>257</v>
      </c>
      <c r="Q670" t="s">
        <v>252</v>
      </c>
    </row>
    <row r="671" spans="1:17" x14ac:dyDescent="0.35">
      <c r="A671" t="s">
        <v>271</v>
      </c>
      <c r="B671" t="s">
        <v>260</v>
      </c>
      <c r="C671" t="s">
        <v>256</v>
      </c>
      <c r="D671">
        <v>1.2292198413270401</v>
      </c>
      <c r="E671">
        <v>2040</v>
      </c>
      <c r="F671">
        <v>3145785.3448171099</v>
      </c>
      <c r="G671">
        <v>461601.53732803703</v>
      </c>
      <c r="H671">
        <v>3432223.3647743999</v>
      </c>
      <c r="I671">
        <v>760206.83114709402</v>
      </c>
      <c r="J671">
        <v>168692.359878813</v>
      </c>
      <c r="K671">
        <v>45925.305500834504</v>
      </c>
      <c r="L671">
        <v>1158119.36425709</v>
      </c>
      <c r="M671">
        <v>259245.57619717999</v>
      </c>
      <c r="N671">
        <v>1.0910545344199101</v>
      </c>
      <c r="O671">
        <v>1.6468897299335801</v>
      </c>
      <c r="P671" t="s">
        <v>257</v>
      </c>
      <c r="Q671" t="s">
        <v>252</v>
      </c>
    </row>
    <row r="672" spans="1:17" x14ac:dyDescent="0.35">
      <c r="A672" t="s">
        <v>271</v>
      </c>
      <c r="B672" t="s">
        <v>260</v>
      </c>
      <c r="C672" t="s">
        <v>256</v>
      </c>
      <c r="D672">
        <v>1.35085724597845</v>
      </c>
      <c r="E672">
        <v>2045</v>
      </c>
      <c r="F672">
        <v>3171045.9517957098</v>
      </c>
      <c r="G672">
        <v>467222.07909759198</v>
      </c>
      <c r="H672">
        <v>3866991.70744933</v>
      </c>
      <c r="I672">
        <v>847663.81818512105</v>
      </c>
      <c r="J672">
        <v>178748.88559585999</v>
      </c>
      <c r="K672">
        <v>44454.364702322797</v>
      </c>
      <c r="L672">
        <v>1167889.0550734701</v>
      </c>
      <c r="M672">
        <v>261606.982591006</v>
      </c>
      <c r="N672">
        <v>1.2194688333858801</v>
      </c>
      <c r="O672">
        <v>1.81426318683896</v>
      </c>
      <c r="P672" t="s">
        <v>257</v>
      </c>
      <c r="Q672" t="s">
        <v>252</v>
      </c>
    </row>
    <row r="673" spans="1:17" x14ac:dyDescent="0.35">
      <c r="A673" t="s">
        <v>271</v>
      </c>
      <c r="B673" t="s">
        <v>260</v>
      </c>
      <c r="C673" t="s">
        <v>256</v>
      </c>
      <c r="D673">
        <v>1.53164784556419</v>
      </c>
      <c r="E673">
        <v>2050</v>
      </c>
      <c r="F673">
        <v>3201770.2774683801</v>
      </c>
      <c r="G673">
        <v>473504.82743539399</v>
      </c>
      <c r="H673">
        <v>4545280.6338244202</v>
      </c>
      <c r="I673">
        <v>982682.36050092604</v>
      </c>
      <c r="J673">
        <v>165232.91356283601</v>
      </c>
      <c r="K673">
        <v>34340.9383380129</v>
      </c>
      <c r="L673">
        <v>1180057.7511619099</v>
      </c>
      <c r="M673">
        <v>266608.69741716603</v>
      </c>
      <c r="N673">
        <v>1.4196148505127399</v>
      </c>
      <c r="O673">
        <v>2.0753375753809098</v>
      </c>
      <c r="P673" t="s">
        <v>257</v>
      </c>
      <c r="Q673" t="s">
        <v>252</v>
      </c>
    </row>
    <row r="674" spans="1:17" x14ac:dyDescent="0.35">
      <c r="A674" t="s">
        <v>271</v>
      </c>
      <c r="B674" t="s">
        <v>260</v>
      </c>
      <c r="C674" t="s">
        <v>256</v>
      </c>
      <c r="D674">
        <v>1.64170092024739</v>
      </c>
      <c r="E674">
        <v>2055</v>
      </c>
      <c r="F674">
        <v>3236262.3050949899</v>
      </c>
      <c r="G674">
        <v>480231.00883950898</v>
      </c>
      <c r="H674">
        <v>5099092.8044144297</v>
      </c>
      <c r="I674">
        <v>1094868.8545870499</v>
      </c>
      <c r="J674">
        <v>150041.39129871599</v>
      </c>
      <c r="K674">
        <v>28413.7746537122</v>
      </c>
      <c r="L674">
        <v>1202601.6167556699</v>
      </c>
      <c r="M674">
        <v>271654.69333060499</v>
      </c>
      <c r="N674">
        <v>1.5756117161414001</v>
      </c>
      <c r="O674">
        <v>2.2798795463725399</v>
      </c>
      <c r="P674" t="s">
        <v>257</v>
      </c>
      <c r="Q674" t="s">
        <v>252</v>
      </c>
    </row>
    <row r="675" spans="1:17" x14ac:dyDescent="0.35">
      <c r="A675" t="s">
        <v>271</v>
      </c>
      <c r="B675" t="s">
        <v>260</v>
      </c>
      <c r="C675" t="s">
        <v>256</v>
      </c>
      <c r="D675">
        <v>1.79717289473674</v>
      </c>
      <c r="E675">
        <v>2060</v>
      </c>
      <c r="F675">
        <v>3282708.1415130999</v>
      </c>
      <c r="G675">
        <v>488587.94423059898</v>
      </c>
      <c r="H675">
        <v>5890349.4821469998</v>
      </c>
      <c r="I675">
        <v>1254192.3773487599</v>
      </c>
      <c r="J675">
        <v>118034.382227468</v>
      </c>
      <c r="K675">
        <v>20802.136049529701</v>
      </c>
      <c r="L675">
        <v>1230468.4053353199</v>
      </c>
      <c r="M675">
        <v>277494.60530418297</v>
      </c>
      <c r="N675">
        <v>1.79435674090477</v>
      </c>
      <c r="O675">
        <v>2.5669736475462801</v>
      </c>
      <c r="P675" t="s">
        <v>257</v>
      </c>
      <c r="Q675" t="s">
        <v>252</v>
      </c>
    </row>
    <row r="676" spans="1:17" x14ac:dyDescent="0.35">
      <c r="A676" t="s">
        <v>271</v>
      </c>
      <c r="B676" t="s">
        <v>260</v>
      </c>
      <c r="C676" t="s">
        <v>256</v>
      </c>
      <c r="D676">
        <v>1.90209664848524</v>
      </c>
      <c r="E676">
        <v>2065</v>
      </c>
      <c r="F676">
        <v>3316737.6665864498</v>
      </c>
      <c r="G676">
        <v>494922.28077257797</v>
      </c>
      <c r="H676">
        <v>6445347.2195899896</v>
      </c>
      <c r="I676">
        <v>1367178.85400158</v>
      </c>
      <c r="J676">
        <v>85638.346041975004</v>
      </c>
      <c r="K676">
        <v>17363.7009703269</v>
      </c>
      <c r="L676">
        <v>1224824.34625201</v>
      </c>
      <c r="M676">
        <v>280792.765036878</v>
      </c>
      <c r="N676">
        <v>1.9432791699270799</v>
      </c>
      <c r="O676">
        <v>2.7624112049823299</v>
      </c>
      <c r="P676" t="s">
        <v>257</v>
      </c>
      <c r="Q676" t="s">
        <v>252</v>
      </c>
    </row>
    <row r="677" spans="1:17" x14ac:dyDescent="0.35">
      <c r="A677" t="s">
        <v>271</v>
      </c>
      <c r="B677" t="s">
        <v>260</v>
      </c>
      <c r="C677" t="s">
        <v>256</v>
      </c>
      <c r="D677">
        <v>2.0539225003577899</v>
      </c>
      <c r="E677">
        <v>2070</v>
      </c>
      <c r="F677">
        <v>3364391.36351373</v>
      </c>
      <c r="G677">
        <v>503125.44348119298</v>
      </c>
      <c r="H677">
        <v>7578210.3952022698</v>
      </c>
      <c r="I677">
        <v>1593170.80318415</v>
      </c>
      <c r="J677">
        <v>81562.422711718304</v>
      </c>
      <c r="K677">
        <v>16116.587309332799</v>
      </c>
      <c r="L677">
        <v>1245571.9173319601</v>
      </c>
      <c r="M677">
        <v>286456.43550752098</v>
      </c>
      <c r="N677">
        <v>2.2524758794077</v>
      </c>
      <c r="O677">
        <v>3.1665478735497699</v>
      </c>
      <c r="P677" t="s">
        <v>257</v>
      </c>
      <c r="Q677" t="s">
        <v>252</v>
      </c>
    </row>
    <row r="678" spans="1:17" x14ac:dyDescent="0.35">
      <c r="A678" t="s">
        <v>271</v>
      </c>
      <c r="B678" t="s">
        <v>260</v>
      </c>
      <c r="C678" t="s">
        <v>256</v>
      </c>
      <c r="D678">
        <v>2.15113208653396</v>
      </c>
      <c r="E678">
        <v>2075</v>
      </c>
      <c r="F678">
        <v>3422661.8300224901</v>
      </c>
      <c r="G678">
        <v>512783.88575366198</v>
      </c>
      <c r="H678">
        <v>8771314.3155531194</v>
      </c>
      <c r="I678">
        <v>1831027.2810774299</v>
      </c>
      <c r="J678">
        <v>120092.535111618</v>
      </c>
      <c r="K678">
        <v>18705.9121273991</v>
      </c>
      <c r="L678">
        <v>1270431.34151205</v>
      </c>
      <c r="M678">
        <v>292402.12470985099</v>
      </c>
      <c r="N678">
        <v>2.5627171923951</v>
      </c>
      <c r="O678">
        <v>3.57075823158188</v>
      </c>
      <c r="P678" t="s">
        <v>257</v>
      </c>
      <c r="Q678" t="s">
        <v>252</v>
      </c>
    </row>
    <row r="679" spans="1:17" x14ac:dyDescent="0.35">
      <c r="A679" t="s">
        <v>271</v>
      </c>
      <c r="B679" t="s">
        <v>260</v>
      </c>
      <c r="C679" t="s">
        <v>256</v>
      </c>
      <c r="D679">
        <v>2.2802661727774698</v>
      </c>
      <c r="E679">
        <v>2080</v>
      </c>
      <c r="F679">
        <v>3473855.42909414</v>
      </c>
      <c r="G679">
        <v>521285.52552452497</v>
      </c>
      <c r="H679">
        <v>10329660.7998523</v>
      </c>
      <c r="I679">
        <v>2140585.1292518401</v>
      </c>
      <c r="J679">
        <v>122562.28848800701</v>
      </c>
      <c r="K679">
        <v>19057.868066134801</v>
      </c>
      <c r="L679">
        <v>1283275.8646992899</v>
      </c>
      <c r="M679">
        <v>296793.290707095</v>
      </c>
      <c r="N679">
        <v>2.9735436637171602</v>
      </c>
      <c r="O679">
        <v>4.1063582709263899</v>
      </c>
      <c r="P679" t="s">
        <v>257</v>
      </c>
      <c r="Q679" t="s">
        <v>252</v>
      </c>
    </row>
    <row r="680" spans="1:17" x14ac:dyDescent="0.35">
      <c r="A680" t="s">
        <v>271</v>
      </c>
      <c r="B680" t="s">
        <v>260</v>
      </c>
      <c r="C680" t="s">
        <v>256</v>
      </c>
      <c r="D680">
        <v>2.4085830961071801</v>
      </c>
      <c r="E680">
        <v>2085</v>
      </c>
      <c r="F680">
        <v>3535331.8051579501</v>
      </c>
      <c r="G680">
        <v>531249.11129542405</v>
      </c>
      <c r="H680">
        <v>11954438.6295313</v>
      </c>
      <c r="I680">
        <v>2464204.5192778902</v>
      </c>
      <c r="J680">
        <v>133121.53209677001</v>
      </c>
      <c r="K680">
        <v>20940.4214322392</v>
      </c>
      <c r="L680">
        <v>1311483.61354575</v>
      </c>
      <c r="M680">
        <v>302954.32745259901</v>
      </c>
      <c r="N680">
        <v>3.3814191392417801</v>
      </c>
      <c r="O680">
        <v>4.6385103840814903</v>
      </c>
      <c r="P680" t="s">
        <v>257</v>
      </c>
      <c r="Q680" t="s">
        <v>252</v>
      </c>
    </row>
    <row r="681" spans="1:17" x14ac:dyDescent="0.35">
      <c r="A681" t="s">
        <v>271</v>
      </c>
      <c r="B681" t="s">
        <v>260</v>
      </c>
      <c r="C681" t="s">
        <v>256</v>
      </c>
      <c r="D681">
        <v>2.5200464505927802</v>
      </c>
      <c r="E681">
        <v>2090</v>
      </c>
      <c r="F681">
        <v>3613335.2688758299</v>
      </c>
      <c r="G681">
        <v>543104.86894038296</v>
      </c>
      <c r="H681">
        <v>13368178.971441301</v>
      </c>
      <c r="I681">
        <v>2745936.0693252399</v>
      </c>
      <c r="J681">
        <v>150131.258323988</v>
      </c>
      <c r="K681">
        <v>23194.457859705901</v>
      </c>
      <c r="L681">
        <v>1324124.8127343899</v>
      </c>
      <c r="M681">
        <v>307068.34010441997</v>
      </c>
      <c r="N681">
        <v>3.6996785453569001</v>
      </c>
      <c r="O681">
        <v>5.0559960448939796</v>
      </c>
      <c r="P681" t="s">
        <v>257</v>
      </c>
      <c r="Q681" t="s">
        <v>252</v>
      </c>
    </row>
    <row r="682" spans="1:17" x14ac:dyDescent="0.35">
      <c r="A682" t="s">
        <v>271</v>
      </c>
      <c r="B682" t="s">
        <v>261</v>
      </c>
      <c r="C682" t="s">
        <v>256</v>
      </c>
      <c r="D682">
        <v>0.42862795654826502</v>
      </c>
      <c r="E682">
        <v>2010</v>
      </c>
      <c r="F682">
        <v>2964713.62631483</v>
      </c>
      <c r="G682">
        <v>150042.13468997399</v>
      </c>
      <c r="H682">
        <v>1132663.3750597299</v>
      </c>
      <c r="I682">
        <v>44823.086842579898</v>
      </c>
      <c r="J682">
        <v>177132.714287551</v>
      </c>
      <c r="K682">
        <v>6881.0118512200797</v>
      </c>
      <c r="L682">
        <v>1132866.7320715201</v>
      </c>
      <c r="M682">
        <v>44894.376409801298</v>
      </c>
      <c r="N682">
        <v>0.38204815635689099</v>
      </c>
      <c r="O682">
        <v>0.29873666443893199</v>
      </c>
      <c r="P682" t="s">
        <v>257</v>
      </c>
      <c r="Q682" t="s">
        <v>252</v>
      </c>
    </row>
    <row r="683" spans="1:17" x14ac:dyDescent="0.35">
      <c r="A683" t="s">
        <v>271</v>
      </c>
      <c r="B683" t="s">
        <v>261</v>
      </c>
      <c r="C683" t="s">
        <v>256</v>
      </c>
      <c r="D683">
        <v>0.61285996481710903</v>
      </c>
      <c r="E683">
        <v>2015</v>
      </c>
      <c r="F683">
        <v>3059972.7023976101</v>
      </c>
      <c r="G683">
        <v>154567.37371215201</v>
      </c>
      <c r="H683">
        <v>1684297.8985633601</v>
      </c>
      <c r="I683">
        <v>66393.281263967496</v>
      </c>
      <c r="J683">
        <v>186364.81963734099</v>
      </c>
      <c r="K683">
        <v>7204.5231769041402</v>
      </c>
      <c r="L683">
        <v>1175293.2010518599</v>
      </c>
      <c r="M683">
        <v>46371.232564745602</v>
      </c>
      <c r="N683">
        <v>0.55042906011666104</v>
      </c>
      <c r="O683">
        <v>0.42954266265538399</v>
      </c>
      <c r="P683" t="s">
        <v>257</v>
      </c>
      <c r="Q683" t="s">
        <v>252</v>
      </c>
    </row>
    <row r="684" spans="1:17" x14ac:dyDescent="0.35">
      <c r="A684" t="s">
        <v>271</v>
      </c>
      <c r="B684" t="s">
        <v>261</v>
      </c>
      <c r="C684" t="s">
        <v>256</v>
      </c>
      <c r="D684">
        <v>0.76234411994100504</v>
      </c>
      <c r="E684">
        <v>2020</v>
      </c>
      <c r="F684">
        <v>3136805.1160333999</v>
      </c>
      <c r="G684">
        <v>158212.188264103</v>
      </c>
      <c r="H684">
        <v>2162398.853559</v>
      </c>
      <c r="I684">
        <v>84978.435919529002</v>
      </c>
      <c r="J684">
        <v>193946.122264712</v>
      </c>
      <c r="K684">
        <v>7463.3071090268504</v>
      </c>
      <c r="L684">
        <v>1211676.93351151</v>
      </c>
      <c r="M684">
        <v>47661.683602072997</v>
      </c>
      <c r="N684">
        <v>0.68936346810522398</v>
      </c>
      <c r="O684">
        <v>0.53711687356017601</v>
      </c>
      <c r="P684" t="s">
        <v>257</v>
      </c>
      <c r="Q684" t="s">
        <v>252</v>
      </c>
    </row>
    <row r="685" spans="1:17" x14ac:dyDescent="0.35">
      <c r="A685" t="s">
        <v>271</v>
      </c>
      <c r="B685" t="s">
        <v>261</v>
      </c>
      <c r="C685" t="s">
        <v>256</v>
      </c>
      <c r="D685">
        <v>0.91377128405771901</v>
      </c>
      <c r="E685">
        <v>2025</v>
      </c>
      <c r="F685">
        <v>3237089.8940247199</v>
      </c>
      <c r="G685">
        <v>162987.185399651</v>
      </c>
      <c r="H685">
        <v>2695770.57348134</v>
      </c>
      <c r="I685">
        <v>105621.04372790499</v>
      </c>
      <c r="J685">
        <v>203288.662911753</v>
      </c>
      <c r="K685">
        <v>7791.9342665673103</v>
      </c>
      <c r="L685">
        <v>1258968.7660881199</v>
      </c>
      <c r="M685">
        <v>49382.595587435899</v>
      </c>
      <c r="N685">
        <v>0.83277593818367801</v>
      </c>
      <c r="O685">
        <v>0.64803280987348</v>
      </c>
      <c r="P685" t="s">
        <v>257</v>
      </c>
      <c r="Q685" t="s">
        <v>252</v>
      </c>
    </row>
    <row r="686" spans="1:17" x14ac:dyDescent="0.35">
      <c r="A686" t="s">
        <v>271</v>
      </c>
      <c r="B686" t="s">
        <v>261</v>
      </c>
      <c r="C686" t="s">
        <v>256</v>
      </c>
      <c r="D686">
        <v>0.96559376426806398</v>
      </c>
      <c r="E686">
        <v>2030</v>
      </c>
      <c r="F686">
        <v>3345690.0346229202</v>
      </c>
      <c r="G686">
        <v>168195.47829688599</v>
      </c>
      <c r="H686">
        <v>2967669.7987878802</v>
      </c>
      <c r="I686">
        <v>115958.06384929401</v>
      </c>
      <c r="J686">
        <v>213402.443527289</v>
      </c>
      <c r="K686">
        <v>8153.4018606577101</v>
      </c>
      <c r="L686">
        <v>1310164.5136344701</v>
      </c>
      <c r="M686">
        <v>51265.976587255798</v>
      </c>
      <c r="N686">
        <v>0.887012774069597</v>
      </c>
      <c r="O686">
        <v>0.68942438300638198</v>
      </c>
      <c r="P686" t="s">
        <v>257</v>
      </c>
      <c r="Q686" t="s">
        <v>252</v>
      </c>
    </row>
    <row r="687" spans="1:17" x14ac:dyDescent="0.35">
      <c r="A687" t="s">
        <v>271</v>
      </c>
      <c r="B687" t="s">
        <v>261</v>
      </c>
      <c r="C687" t="s">
        <v>256</v>
      </c>
      <c r="D687">
        <v>1.08500668135844</v>
      </c>
      <c r="E687">
        <v>2035</v>
      </c>
      <c r="F687">
        <v>3423446.85947973</v>
      </c>
      <c r="G687">
        <v>171909.399229754</v>
      </c>
      <c r="H687">
        <v>3475445.46593284</v>
      </c>
      <c r="I687">
        <v>136126.976312165</v>
      </c>
      <c r="J687">
        <v>217004.45472559199</v>
      </c>
      <c r="K687">
        <v>8231.0994288008696</v>
      </c>
      <c r="L687">
        <v>1355226.1587465601</v>
      </c>
      <c r="M687">
        <v>53212.515234840299</v>
      </c>
      <c r="N687">
        <v>1.0151889626413</v>
      </c>
      <c r="O687">
        <v>0.79185301631026095</v>
      </c>
      <c r="P687" t="s">
        <v>257</v>
      </c>
      <c r="Q687" t="s">
        <v>252</v>
      </c>
    </row>
    <row r="688" spans="1:17" x14ac:dyDescent="0.35">
      <c r="A688" t="s">
        <v>271</v>
      </c>
      <c r="B688" t="s">
        <v>261</v>
      </c>
      <c r="C688" t="s">
        <v>256</v>
      </c>
      <c r="D688">
        <v>1.2292198413270401</v>
      </c>
      <c r="E688">
        <v>2040</v>
      </c>
      <c r="F688">
        <v>3435053.6543275998</v>
      </c>
      <c r="G688">
        <v>172333.22781754</v>
      </c>
      <c r="H688">
        <v>4033736.6315793898</v>
      </c>
      <c r="I688">
        <v>158693.564342097</v>
      </c>
      <c r="J688">
        <v>207144.23911888999</v>
      </c>
      <c r="K688">
        <v>7473.4262607582004</v>
      </c>
      <c r="L688">
        <v>1364312.6595496</v>
      </c>
      <c r="M688">
        <v>53052.2809046697</v>
      </c>
      <c r="N688">
        <v>1.174286354013</v>
      </c>
      <c r="O688">
        <v>0.92085296812356998</v>
      </c>
      <c r="P688" t="s">
        <v>257</v>
      </c>
      <c r="Q688" t="s">
        <v>252</v>
      </c>
    </row>
    <row r="689" spans="1:17" x14ac:dyDescent="0.35">
      <c r="A689" t="s">
        <v>271</v>
      </c>
      <c r="B689" t="s">
        <v>261</v>
      </c>
      <c r="C689" t="s">
        <v>256</v>
      </c>
      <c r="D689">
        <v>1.35085724597845</v>
      </c>
      <c r="E689">
        <v>2045</v>
      </c>
      <c r="F689">
        <v>3464598.7900648201</v>
      </c>
      <c r="G689">
        <v>173669.24082848901</v>
      </c>
      <c r="H689">
        <v>4535746.8272516504</v>
      </c>
      <c r="I689">
        <v>178908.69838280199</v>
      </c>
      <c r="J689">
        <v>215488.42769902301</v>
      </c>
      <c r="K689">
        <v>7714.82259915944</v>
      </c>
      <c r="L689">
        <v>1376226.83560742</v>
      </c>
      <c r="M689">
        <v>53269.202057058799</v>
      </c>
      <c r="N689">
        <v>1.3091694311787201</v>
      </c>
      <c r="O689">
        <v>1.0301691740536101</v>
      </c>
      <c r="P689" t="s">
        <v>257</v>
      </c>
      <c r="Q689" t="s">
        <v>252</v>
      </c>
    </row>
    <row r="690" spans="1:17" x14ac:dyDescent="0.35">
      <c r="A690" t="s">
        <v>271</v>
      </c>
      <c r="B690" t="s">
        <v>261</v>
      </c>
      <c r="C690" t="s">
        <v>256</v>
      </c>
      <c r="D690">
        <v>1.53164784556419</v>
      </c>
      <c r="E690">
        <v>2050</v>
      </c>
      <c r="F690">
        <v>3499987.92349518</v>
      </c>
      <c r="G690">
        <v>175287.18140859299</v>
      </c>
      <c r="H690">
        <v>5317763.5367349796</v>
      </c>
      <c r="I690">
        <v>210199.457590367</v>
      </c>
      <c r="J690">
        <v>193002.14549404601</v>
      </c>
      <c r="K690">
        <v>6571.7064068029504</v>
      </c>
      <c r="L690">
        <v>1392482.23448645</v>
      </c>
      <c r="M690">
        <v>54184.2140926293</v>
      </c>
      <c r="N690">
        <v>1.51936625296253</v>
      </c>
      <c r="O690">
        <v>1.1991718727018299</v>
      </c>
      <c r="P690" t="s">
        <v>257</v>
      </c>
      <c r="Q690" t="s">
        <v>252</v>
      </c>
    </row>
    <row r="691" spans="1:17" x14ac:dyDescent="0.35">
      <c r="A691" t="s">
        <v>271</v>
      </c>
      <c r="B691" t="s">
        <v>261</v>
      </c>
      <c r="C691" t="s">
        <v>256</v>
      </c>
      <c r="D691">
        <v>1.64170092024739</v>
      </c>
      <c r="E691">
        <v>2055</v>
      </c>
      <c r="F691">
        <v>3539395.2423073701</v>
      </c>
      <c r="G691">
        <v>177098.07162712701</v>
      </c>
      <c r="H691">
        <v>5959143.8406235399</v>
      </c>
      <c r="I691">
        <v>234817.818377936</v>
      </c>
      <c r="J691">
        <v>172691.11862547201</v>
      </c>
      <c r="K691">
        <v>5764.0473269561999</v>
      </c>
      <c r="L691">
        <v>1419102.79159152</v>
      </c>
      <c r="M691">
        <v>55153.5184947538</v>
      </c>
      <c r="N691">
        <v>1.6836615954590901</v>
      </c>
      <c r="O691">
        <v>1.32591967953403</v>
      </c>
      <c r="P691" t="s">
        <v>257</v>
      </c>
      <c r="Q691" t="s">
        <v>252</v>
      </c>
    </row>
    <row r="692" spans="1:17" x14ac:dyDescent="0.35">
      <c r="A692" t="s">
        <v>271</v>
      </c>
      <c r="B692" t="s">
        <v>261</v>
      </c>
      <c r="C692" t="s">
        <v>256</v>
      </c>
      <c r="D692">
        <v>1.79717289473674</v>
      </c>
      <c r="E692">
        <v>2060</v>
      </c>
      <c r="F692">
        <v>3591729.6783081298</v>
      </c>
      <c r="G692">
        <v>179566.40743557201</v>
      </c>
      <c r="H692">
        <v>6874537.2800553199</v>
      </c>
      <c r="I692">
        <v>270004.57944044098</v>
      </c>
      <c r="J692">
        <v>134201.31299575799</v>
      </c>
      <c r="K692">
        <v>4635.2052812394004</v>
      </c>
      <c r="L692">
        <v>1451760.85489176</v>
      </c>
      <c r="M692">
        <v>56202.155747741999</v>
      </c>
      <c r="N692">
        <v>1.91399072195588</v>
      </c>
      <c r="O692">
        <v>1.5036474989751001</v>
      </c>
      <c r="P692" t="s">
        <v>257</v>
      </c>
      <c r="Q692" t="s">
        <v>252</v>
      </c>
    </row>
    <row r="693" spans="1:17" x14ac:dyDescent="0.35">
      <c r="A693" t="s">
        <v>271</v>
      </c>
      <c r="B693" t="s">
        <v>261</v>
      </c>
      <c r="C693" t="s">
        <v>256</v>
      </c>
      <c r="D693">
        <v>1.90209664848524</v>
      </c>
      <c r="E693">
        <v>2065</v>
      </c>
      <c r="F693">
        <v>3630288.84784657</v>
      </c>
      <c r="G693">
        <v>181371.09951245299</v>
      </c>
      <c r="H693">
        <v>7517899.7589397496</v>
      </c>
      <c r="I693">
        <v>294626.314651819</v>
      </c>
      <c r="J693">
        <v>99376.472706672503</v>
      </c>
      <c r="K693">
        <v>3625.57430562943</v>
      </c>
      <c r="L693">
        <v>1449944.15803198</v>
      </c>
      <c r="M693">
        <v>55672.953256906803</v>
      </c>
      <c r="N693">
        <v>2.0708819804791099</v>
      </c>
      <c r="O693">
        <v>1.6244391495878301</v>
      </c>
      <c r="P693" t="s">
        <v>257</v>
      </c>
      <c r="Q693" t="s">
        <v>252</v>
      </c>
    </row>
    <row r="694" spans="1:17" x14ac:dyDescent="0.35">
      <c r="A694" t="s">
        <v>271</v>
      </c>
      <c r="B694" t="s">
        <v>261</v>
      </c>
      <c r="C694" t="s">
        <v>256</v>
      </c>
      <c r="D694">
        <v>2.0539225003577899</v>
      </c>
      <c r="E694">
        <v>2070</v>
      </c>
      <c r="F694">
        <v>3683578.69361741</v>
      </c>
      <c r="G694">
        <v>183938.11337751299</v>
      </c>
      <c r="H694">
        <v>8824224.0900096409</v>
      </c>
      <c r="I694">
        <v>347157.10837678</v>
      </c>
      <c r="J694">
        <v>94268.599081882596</v>
      </c>
      <c r="K694">
        <v>3410.4109391685502</v>
      </c>
      <c r="L694">
        <v>1475462.84724971</v>
      </c>
      <c r="M694">
        <v>56565.505589770597</v>
      </c>
      <c r="N694">
        <v>2.39555737068941</v>
      </c>
      <c r="O694">
        <v>1.88735820979243</v>
      </c>
      <c r="P694" t="s">
        <v>257</v>
      </c>
      <c r="Q694" t="s">
        <v>252</v>
      </c>
    </row>
    <row r="695" spans="1:17" x14ac:dyDescent="0.35">
      <c r="A695" t="s">
        <v>271</v>
      </c>
      <c r="B695" t="s">
        <v>261</v>
      </c>
      <c r="C695" t="s">
        <v>256</v>
      </c>
      <c r="D695">
        <v>2.15113208653396</v>
      </c>
      <c r="E695">
        <v>2075</v>
      </c>
      <c r="F695">
        <v>3748341.8101270502</v>
      </c>
      <c r="G695">
        <v>187103.905649099</v>
      </c>
      <c r="H695">
        <v>10198080.4308581</v>
      </c>
      <c r="I695">
        <v>404261.16577240301</v>
      </c>
      <c r="J695">
        <v>134627.070375721</v>
      </c>
      <c r="K695">
        <v>4171.37686329607</v>
      </c>
      <c r="L695">
        <v>1505184.7261036001</v>
      </c>
      <c r="M695">
        <v>57648.740118303802</v>
      </c>
      <c r="N695">
        <v>2.7206911609036202</v>
      </c>
      <c r="O695">
        <v>2.16062387564783</v>
      </c>
      <c r="P695" t="s">
        <v>257</v>
      </c>
      <c r="Q695" t="s">
        <v>252</v>
      </c>
    </row>
    <row r="696" spans="1:17" x14ac:dyDescent="0.35">
      <c r="A696" t="s">
        <v>271</v>
      </c>
      <c r="B696" t="s">
        <v>261</v>
      </c>
      <c r="C696" t="s">
        <v>256</v>
      </c>
      <c r="D696">
        <v>2.2802661727774698</v>
      </c>
      <c r="E696">
        <v>2080</v>
      </c>
      <c r="F696">
        <v>3805245.4060354801</v>
      </c>
      <c r="G696">
        <v>189895.54858318201</v>
      </c>
      <c r="H696">
        <v>11991211.439989701</v>
      </c>
      <c r="I696">
        <v>479034.48911443102</v>
      </c>
      <c r="J696">
        <v>137376.994136066</v>
      </c>
      <c r="K696">
        <v>4243.1624180752597</v>
      </c>
      <c r="L696">
        <v>1521759.8869387901</v>
      </c>
      <c r="M696">
        <v>58309.268467585498</v>
      </c>
      <c r="N696">
        <v>3.1512320916203</v>
      </c>
      <c r="O696">
        <v>2.5226209497195899</v>
      </c>
      <c r="P696" t="s">
        <v>257</v>
      </c>
      <c r="Q696" t="s">
        <v>252</v>
      </c>
    </row>
    <row r="697" spans="1:17" x14ac:dyDescent="0.35">
      <c r="A697" t="s">
        <v>271</v>
      </c>
      <c r="B697" t="s">
        <v>261</v>
      </c>
      <c r="C697" t="s">
        <v>256</v>
      </c>
      <c r="D697">
        <v>2.4085830961071801</v>
      </c>
      <c r="E697">
        <v>2085</v>
      </c>
      <c r="F697">
        <v>3873321.7970704301</v>
      </c>
      <c r="G697">
        <v>193259.119382943</v>
      </c>
      <c r="H697">
        <v>13861688.737373</v>
      </c>
      <c r="I697">
        <v>556954.41143615695</v>
      </c>
      <c r="J697">
        <v>149329.03933588401</v>
      </c>
      <c r="K697">
        <v>4732.9141931255499</v>
      </c>
      <c r="L697">
        <v>1554745.65436654</v>
      </c>
      <c r="M697">
        <v>59692.286631814102</v>
      </c>
      <c r="N697">
        <v>3.5787599026389301</v>
      </c>
      <c r="O697">
        <v>2.8819049430342898</v>
      </c>
      <c r="P697" t="s">
        <v>257</v>
      </c>
      <c r="Q697" t="s">
        <v>252</v>
      </c>
    </row>
    <row r="698" spans="1:17" x14ac:dyDescent="0.35">
      <c r="A698" t="s">
        <v>271</v>
      </c>
      <c r="B698" t="s">
        <v>261</v>
      </c>
      <c r="C698" t="s">
        <v>256</v>
      </c>
      <c r="D698">
        <v>2.5200464505927802</v>
      </c>
      <c r="E698">
        <v>2090</v>
      </c>
      <c r="F698">
        <v>3958914.58090859</v>
      </c>
      <c r="G698">
        <v>197525.556907622</v>
      </c>
      <c r="H698">
        <v>15489904.2891009</v>
      </c>
      <c r="I698">
        <v>624210.75166569697</v>
      </c>
      <c r="J698">
        <v>167889.59363740499</v>
      </c>
      <c r="K698">
        <v>5436.1225462892098</v>
      </c>
      <c r="L698">
        <v>1571143.40181501</v>
      </c>
      <c r="M698">
        <v>60049.7510237975</v>
      </c>
      <c r="N698">
        <v>3.91266443681284</v>
      </c>
      <c r="O698">
        <v>3.16015183775751</v>
      </c>
      <c r="P698" t="s">
        <v>257</v>
      </c>
      <c r="Q698" t="s">
        <v>252</v>
      </c>
    </row>
    <row r="699" spans="1:17" x14ac:dyDescent="0.35">
      <c r="A699" t="s">
        <v>271</v>
      </c>
      <c r="B699" t="s">
        <v>262</v>
      </c>
      <c r="C699" t="s">
        <v>256</v>
      </c>
      <c r="D699">
        <v>0.42862795654826502</v>
      </c>
      <c r="E699">
        <v>2010</v>
      </c>
      <c r="F699">
        <v>2975998.1155441799</v>
      </c>
      <c r="G699">
        <v>138757.645460625</v>
      </c>
      <c r="H699">
        <v>1095386.66528688</v>
      </c>
      <c r="I699">
        <v>82099.796615437997</v>
      </c>
      <c r="J699">
        <v>166260.18503987201</v>
      </c>
      <c r="K699">
        <v>17753.5410988984</v>
      </c>
      <c r="L699">
        <v>1099832.55020243</v>
      </c>
      <c r="M699">
        <v>77928.5582788881</v>
      </c>
      <c r="N699">
        <v>0.36807370930965</v>
      </c>
      <c r="O699">
        <v>0.591677643007679</v>
      </c>
      <c r="P699" t="s">
        <v>257</v>
      </c>
      <c r="Q699" t="s">
        <v>252</v>
      </c>
    </row>
    <row r="700" spans="1:17" x14ac:dyDescent="0.35">
      <c r="A700" t="s">
        <v>271</v>
      </c>
      <c r="B700" t="s">
        <v>262</v>
      </c>
      <c r="C700" t="s">
        <v>256</v>
      </c>
      <c r="D700">
        <v>0.61285996481710903</v>
      </c>
      <c r="E700">
        <v>2015</v>
      </c>
      <c r="F700">
        <v>3069948.8740244298</v>
      </c>
      <c r="G700">
        <v>144591.20208533699</v>
      </c>
      <c r="H700">
        <v>1627582.89867252</v>
      </c>
      <c r="I700">
        <v>123108.281154806</v>
      </c>
      <c r="J700">
        <v>175010.80363183099</v>
      </c>
      <c r="K700">
        <v>18558.539182414399</v>
      </c>
      <c r="L700">
        <v>1139991.5842277701</v>
      </c>
      <c r="M700">
        <v>81672.849388836694</v>
      </c>
      <c r="N700">
        <v>0.53016612505956895</v>
      </c>
      <c r="O700">
        <v>0.85142304219967802</v>
      </c>
      <c r="P700" t="s">
        <v>257</v>
      </c>
      <c r="Q700" t="s">
        <v>252</v>
      </c>
    </row>
    <row r="701" spans="1:17" x14ac:dyDescent="0.35">
      <c r="A701" t="s">
        <v>271</v>
      </c>
      <c r="B701" t="s">
        <v>262</v>
      </c>
      <c r="C701" t="s">
        <v>256</v>
      </c>
      <c r="D701">
        <v>0.76234411994100504</v>
      </c>
      <c r="E701">
        <v>2020</v>
      </c>
      <c r="F701">
        <v>3145529.4719118499</v>
      </c>
      <c r="G701">
        <v>149487.83238565599</v>
      </c>
      <c r="H701">
        <v>2088347.2993689701</v>
      </c>
      <c r="I701">
        <v>159029.99010955499</v>
      </c>
      <c r="J701">
        <v>182229.313706621</v>
      </c>
      <c r="K701">
        <v>19180.1156671178</v>
      </c>
      <c r="L701">
        <v>1174452.38290948</v>
      </c>
      <c r="M701">
        <v>84886.234204094595</v>
      </c>
      <c r="N701">
        <v>0.66390962730343595</v>
      </c>
      <c r="O701">
        <v>1.0638323371984</v>
      </c>
      <c r="P701" t="s">
        <v>257</v>
      </c>
      <c r="Q701" t="s">
        <v>252</v>
      </c>
    </row>
    <row r="702" spans="1:17" x14ac:dyDescent="0.35">
      <c r="A702" t="s">
        <v>271</v>
      </c>
      <c r="B702" t="s">
        <v>262</v>
      </c>
      <c r="C702" t="s">
        <v>256</v>
      </c>
      <c r="D702">
        <v>0.91377128405771901</v>
      </c>
      <c r="E702">
        <v>2025</v>
      </c>
      <c r="F702">
        <v>3244480.3686582199</v>
      </c>
      <c r="G702">
        <v>155596.71076614401</v>
      </c>
      <c r="H702">
        <v>2601852.04823414</v>
      </c>
      <c r="I702">
        <v>199539.5689751</v>
      </c>
      <c r="J702">
        <v>191101.36765356001</v>
      </c>
      <c r="K702">
        <v>19979.2295247601</v>
      </c>
      <c r="L702">
        <v>1219433.14251882</v>
      </c>
      <c r="M702">
        <v>88918.219156735897</v>
      </c>
      <c r="N702">
        <v>0.80193182038273703</v>
      </c>
      <c r="O702">
        <v>1.28241508443582</v>
      </c>
      <c r="P702" t="s">
        <v>257</v>
      </c>
      <c r="Q702" t="s">
        <v>252</v>
      </c>
    </row>
    <row r="703" spans="1:17" x14ac:dyDescent="0.35">
      <c r="A703" t="s">
        <v>271</v>
      </c>
      <c r="B703" t="s">
        <v>262</v>
      </c>
      <c r="C703" t="s">
        <v>256</v>
      </c>
      <c r="D703">
        <v>0.96559376426806398</v>
      </c>
      <c r="E703">
        <v>2030</v>
      </c>
      <c r="F703">
        <v>3351611.7133217002</v>
      </c>
      <c r="G703">
        <v>162273.79959810001</v>
      </c>
      <c r="H703">
        <v>2862272.2213414302</v>
      </c>
      <c r="I703">
        <v>221355.64129573901</v>
      </c>
      <c r="J703">
        <v>200676.533760124</v>
      </c>
      <c r="K703">
        <v>20879.311627822401</v>
      </c>
      <c r="L703">
        <v>1268065.0047007899</v>
      </c>
      <c r="M703">
        <v>93365.485520931499</v>
      </c>
      <c r="N703">
        <v>0.85399875229123801</v>
      </c>
      <c r="O703">
        <v>1.36408737481938</v>
      </c>
      <c r="P703" t="s">
        <v>257</v>
      </c>
      <c r="Q703" t="s">
        <v>252</v>
      </c>
    </row>
    <row r="704" spans="1:17" x14ac:dyDescent="0.35">
      <c r="A704" t="s">
        <v>271</v>
      </c>
      <c r="B704" t="s">
        <v>262</v>
      </c>
      <c r="C704" t="s">
        <v>256</v>
      </c>
      <c r="D704">
        <v>1.08500668135844</v>
      </c>
      <c r="E704">
        <v>2035</v>
      </c>
      <c r="F704">
        <v>3427891.3637120002</v>
      </c>
      <c r="G704">
        <v>167464.894997486</v>
      </c>
      <c r="H704">
        <v>3356465.71351742</v>
      </c>
      <c r="I704">
        <v>255106.72872758901</v>
      </c>
      <c r="J704">
        <v>204285.51151917299</v>
      </c>
      <c r="K704">
        <v>20950.042635220201</v>
      </c>
      <c r="L704">
        <v>1311023.5784199601</v>
      </c>
      <c r="M704">
        <v>97415.095561436596</v>
      </c>
      <c r="N704">
        <v>0.97916338570390504</v>
      </c>
      <c r="O704">
        <v>1.52334451188363</v>
      </c>
      <c r="P704" t="s">
        <v>257</v>
      </c>
      <c r="Q704" t="s">
        <v>252</v>
      </c>
    </row>
    <row r="705" spans="1:17" x14ac:dyDescent="0.35">
      <c r="A705" t="s">
        <v>271</v>
      </c>
      <c r="B705" t="s">
        <v>262</v>
      </c>
      <c r="C705" t="s">
        <v>256</v>
      </c>
      <c r="D705">
        <v>1.2292198413270401</v>
      </c>
      <c r="E705">
        <v>2040</v>
      </c>
      <c r="F705">
        <v>3438110.0008493802</v>
      </c>
      <c r="G705">
        <v>169276.88129576799</v>
      </c>
      <c r="H705">
        <v>3904013.1274884501</v>
      </c>
      <c r="I705">
        <v>288417.06843304</v>
      </c>
      <c r="J705">
        <v>195660.52904058201</v>
      </c>
      <c r="K705">
        <v>18957.136339065699</v>
      </c>
      <c r="L705">
        <v>1318907.4762311699</v>
      </c>
      <c r="M705">
        <v>98457.464223109098</v>
      </c>
      <c r="N705">
        <v>1.1355114078735</v>
      </c>
      <c r="O705">
        <v>1.70381842000684</v>
      </c>
      <c r="P705" t="s">
        <v>257</v>
      </c>
      <c r="Q705" t="s">
        <v>252</v>
      </c>
    </row>
    <row r="706" spans="1:17" x14ac:dyDescent="0.35">
      <c r="A706" t="s">
        <v>271</v>
      </c>
      <c r="B706" t="s">
        <v>262</v>
      </c>
      <c r="C706" t="s">
        <v>256</v>
      </c>
      <c r="D706">
        <v>1.35085724597845</v>
      </c>
      <c r="E706">
        <v>2045</v>
      </c>
      <c r="F706">
        <v>3466430.5420635799</v>
      </c>
      <c r="G706">
        <v>171837.48882972501</v>
      </c>
      <c r="H706">
        <v>4395674.9981162501</v>
      </c>
      <c r="I706">
        <v>318980.52751820697</v>
      </c>
      <c r="J706">
        <v>204622.77466935699</v>
      </c>
      <c r="K706">
        <v>18580.475628825701</v>
      </c>
      <c r="L706">
        <v>1331868.66947506</v>
      </c>
      <c r="M706">
        <v>97627.368189420798</v>
      </c>
      <c r="N706">
        <v>1.26806954438484</v>
      </c>
      <c r="O706">
        <v>1.8562918353298701</v>
      </c>
      <c r="P706" t="s">
        <v>257</v>
      </c>
      <c r="Q706" t="s">
        <v>252</v>
      </c>
    </row>
    <row r="707" spans="1:17" x14ac:dyDescent="0.35">
      <c r="A707" t="s">
        <v>271</v>
      </c>
      <c r="B707" t="s">
        <v>262</v>
      </c>
      <c r="C707" t="s">
        <v>256</v>
      </c>
      <c r="D707">
        <v>1.53164784556419</v>
      </c>
      <c r="E707">
        <v>2050</v>
      </c>
      <c r="F707">
        <v>3500669.5214538798</v>
      </c>
      <c r="G707">
        <v>174605.58344989101</v>
      </c>
      <c r="H707">
        <v>5161763.1033129003</v>
      </c>
      <c r="I707">
        <v>366199.89101244998</v>
      </c>
      <c r="J707">
        <v>188214.374215805</v>
      </c>
      <c r="K707">
        <v>11359.477685043599</v>
      </c>
      <c r="L707">
        <v>1346714.4734431501</v>
      </c>
      <c r="M707">
        <v>99951.975135926899</v>
      </c>
      <c r="N707">
        <v>1.47450739685051</v>
      </c>
      <c r="O707">
        <v>2.09729771395051</v>
      </c>
      <c r="P707" t="s">
        <v>257</v>
      </c>
      <c r="Q707" t="s">
        <v>252</v>
      </c>
    </row>
    <row r="708" spans="1:17" x14ac:dyDescent="0.35">
      <c r="A708" t="s">
        <v>271</v>
      </c>
      <c r="B708" t="s">
        <v>262</v>
      </c>
      <c r="C708" t="s">
        <v>256</v>
      </c>
      <c r="D708">
        <v>1.64170092024739</v>
      </c>
      <c r="E708">
        <v>2055</v>
      </c>
      <c r="F708">
        <v>3538986.07319347</v>
      </c>
      <c r="G708">
        <v>177507.24074103101</v>
      </c>
      <c r="H708">
        <v>5786086.2267105402</v>
      </c>
      <c r="I708">
        <v>407875.43229093298</v>
      </c>
      <c r="J708">
        <v>170184.08087178599</v>
      </c>
      <c r="K708">
        <v>8271.0850806421895</v>
      </c>
      <c r="L708">
        <v>1372230.9340095201</v>
      </c>
      <c r="M708">
        <v>102025.37607676099</v>
      </c>
      <c r="N708">
        <v>1.6349559187412599</v>
      </c>
      <c r="O708">
        <v>2.2977960256054599</v>
      </c>
      <c r="P708" t="s">
        <v>257</v>
      </c>
      <c r="Q708" t="s">
        <v>252</v>
      </c>
    </row>
    <row r="709" spans="1:17" x14ac:dyDescent="0.35">
      <c r="A709" t="s">
        <v>271</v>
      </c>
      <c r="B709" t="s">
        <v>262</v>
      </c>
      <c r="C709" t="s">
        <v>256</v>
      </c>
      <c r="D709">
        <v>1.79717289473674</v>
      </c>
      <c r="E709">
        <v>2060</v>
      </c>
      <c r="F709">
        <v>3590311.4229736701</v>
      </c>
      <c r="G709">
        <v>180984.662770033</v>
      </c>
      <c r="H709">
        <v>6677782.7143582804</v>
      </c>
      <c r="I709">
        <v>466759.14513748098</v>
      </c>
      <c r="J709">
        <v>133151.110565226</v>
      </c>
      <c r="K709">
        <v>5685.40771177222</v>
      </c>
      <c r="L709">
        <v>1403455.5434538899</v>
      </c>
      <c r="M709">
        <v>104507.46718561101</v>
      </c>
      <c r="N709">
        <v>1.859945260355</v>
      </c>
      <c r="O709">
        <v>2.57899834159188</v>
      </c>
      <c r="P709" t="s">
        <v>257</v>
      </c>
      <c r="Q709" t="s">
        <v>252</v>
      </c>
    </row>
    <row r="710" spans="1:17" x14ac:dyDescent="0.35">
      <c r="A710" t="s">
        <v>271</v>
      </c>
      <c r="B710" t="s">
        <v>262</v>
      </c>
      <c r="C710" t="s">
        <v>256</v>
      </c>
      <c r="D710">
        <v>1.90209664848524</v>
      </c>
      <c r="E710">
        <v>2065</v>
      </c>
      <c r="F710">
        <v>3627972.1368756299</v>
      </c>
      <c r="G710">
        <v>183687.810483393</v>
      </c>
      <c r="H710">
        <v>7303564.5959283803</v>
      </c>
      <c r="I710">
        <v>508961.47766318702</v>
      </c>
      <c r="J710">
        <v>98664.383239950199</v>
      </c>
      <c r="K710">
        <v>4337.6637723516797</v>
      </c>
      <c r="L710">
        <v>1397055.2877833601</v>
      </c>
      <c r="M710">
        <v>108561.823505523</v>
      </c>
      <c r="N710">
        <v>2.0131258786949</v>
      </c>
      <c r="O710">
        <v>2.7707961476801599</v>
      </c>
      <c r="P710" t="s">
        <v>257</v>
      </c>
      <c r="Q710" t="s">
        <v>252</v>
      </c>
    </row>
    <row r="711" spans="1:17" x14ac:dyDescent="0.35">
      <c r="A711" t="s">
        <v>271</v>
      </c>
      <c r="B711" t="s">
        <v>262</v>
      </c>
      <c r="C711" t="s">
        <v>256</v>
      </c>
      <c r="D711">
        <v>2.0539225003577899</v>
      </c>
      <c r="E711">
        <v>2070</v>
      </c>
      <c r="F711">
        <v>3680453.9262934602</v>
      </c>
      <c r="G711">
        <v>187062.88070145901</v>
      </c>
      <c r="H711">
        <v>8577583.0117919091</v>
      </c>
      <c r="I711">
        <v>593798.18659450905</v>
      </c>
      <c r="J711">
        <v>93726.023309956698</v>
      </c>
      <c r="K711">
        <v>3952.9867110944101</v>
      </c>
      <c r="L711">
        <v>1420834.14715446</v>
      </c>
      <c r="M711">
        <v>111194.205685017</v>
      </c>
      <c r="N711">
        <v>2.3305774732059401</v>
      </c>
      <c r="O711">
        <v>3.1743239726013499</v>
      </c>
      <c r="P711" t="s">
        <v>257</v>
      </c>
      <c r="Q711" t="s">
        <v>252</v>
      </c>
    </row>
    <row r="712" spans="1:17" x14ac:dyDescent="0.35">
      <c r="A712" t="s">
        <v>271</v>
      </c>
      <c r="B712" t="s">
        <v>262</v>
      </c>
      <c r="C712" t="s">
        <v>256</v>
      </c>
      <c r="D712">
        <v>2.15113208653396</v>
      </c>
      <c r="E712">
        <v>2075</v>
      </c>
      <c r="F712">
        <v>3744482.0048497501</v>
      </c>
      <c r="G712">
        <v>190963.710926403</v>
      </c>
      <c r="H712">
        <v>9917832.6120923106</v>
      </c>
      <c r="I712">
        <v>684508.98453823896</v>
      </c>
      <c r="J712">
        <v>134472.15986506501</v>
      </c>
      <c r="K712">
        <v>4326.2873739524603</v>
      </c>
      <c r="L712">
        <v>1449070.09316106</v>
      </c>
      <c r="M712">
        <v>113763.373060839</v>
      </c>
      <c r="N712">
        <v>2.6486527640530801</v>
      </c>
      <c r="O712">
        <v>3.5844977101542002</v>
      </c>
      <c r="P712" t="s">
        <v>257</v>
      </c>
      <c r="Q712" t="s">
        <v>252</v>
      </c>
    </row>
    <row r="713" spans="1:17" x14ac:dyDescent="0.35">
      <c r="A713" t="s">
        <v>271</v>
      </c>
      <c r="B713" t="s">
        <v>262</v>
      </c>
      <c r="C713" t="s">
        <v>256</v>
      </c>
      <c r="D713">
        <v>2.2802661727774698</v>
      </c>
      <c r="E713">
        <v>2080</v>
      </c>
      <c r="F713">
        <v>3800718.8738368298</v>
      </c>
      <c r="G713">
        <v>194422.08078183801</v>
      </c>
      <c r="H713">
        <v>11667663.494785899</v>
      </c>
      <c r="I713">
        <v>802582.43431824504</v>
      </c>
      <c r="J713">
        <v>137198.51746299001</v>
      </c>
      <c r="K713">
        <v>4421.63909115145</v>
      </c>
      <c r="L713">
        <v>1464334.17910348</v>
      </c>
      <c r="M713">
        <v>115734.97630289799</v>
      </c>
      <c r="N713">
        <v>3.0698570144461699</v>
      </c>
      <c r="O713">
        <v>4.12804158401548</v>
      </c>
      <c r="P713" t="s">
        <v>257</v>
      </c>
      <c r="Q713" t="s">
        <v>252</v>
      </c>
    </row>
    <row r="714" spans="1:17" x14ac:dyDescent="0.35">
      <c r="A714" t="s">
        <v>271</v>
      </c>
      <c r="B714" t="s">
        <v>262</v>
      </c>
      <c r="C714" t="s">
        <v>256</v>
      </c>
      <c r="D714">
        <v>2.4085830961071801</v>
      </c>
      <c r="E714">
        <v>2085</v>
      </c>
      <c r="F714">
        <v>3868165.9407204501</v>
      </c>
      <c r="G714">
        <v>198414.97573293099</v>
      </c>
      <c r="H714">
        <v>13492355.161136599</v>
      </c>
      <c r="I714">
        <v>926287.98767264001</v>
      </c>
      <c r="J714">
        <v>149150.692470451</v>
      </c>
      <c r="K714">
        <v>4911.2610585585398</v>
      </c>
      <c r="L714">
        <v>1496144.93122265</v>
      </c>
      <c r="M714">
        <v>118293.0097757</v>
      </c>
      <c r="N714">
        <v>3.4880497289688699</v>
      </c>
      <c r="O714">
        <v>4.6684378749688404</v>
      </c>
      <c r="P714" t="s">
        <v>257</v>
      </c>
      <c r="Q714" t="s">
        <v>252</v>
      </c>
    </row>
    <row r="715" spans="1:17" x14ac:dyDescent="0.35">
      <c r="A715" t="s">
        <v>271</v>
      </c>
      <c r="B715" t="s">
        <v>262</v>
      </c>
      <c r="C715" t="s">
        <v>256</v>
      </c>
      <c r="D715">
        <v>2.5200464505927802</v>
      </c>
      <c r="E715">
        <v>2090</v>
      </c>
      <c r="F715">
        <v>3953543.3010237701</v>
      </c>
      <c r="G715">
        <v>202896.83679244001</v>
      </c>
      <c r="H715">
        <v>15081151.648313699</v>
      </c>
      <c r="I715">
        <v>1032963.39245284</v>
      </c>
      <c r="J715">
        <v>167544.33967245699</v>
      </c>
      <c r="K715">
        <v>5781.3765112363799</v>
      </c>
      <c r="L715">
        <v>1511031.4686563199</v>
      </c>
      <c r="M715">
        <v>120161.68418248399</v>
      </c>
      <c r="N715">
        <v>3.8145912413324199</v>
      </c>
      <c r="O715">
        <v>5.0910768683374803</v>
      </c>
      <c r="P715" t="s">
        <v>257</v>
      </c>
      <c r="Q715" t="s">
        <v>252</v>
      </c>
    </row>
    <row r="716" spans="1:17" x14ac:dyDescent="0.35">
      <c r="A716" t="s">
        <v>271</v>
      </c>
      <c r="B716" t="s">
        <v>263</v>
      </c>
      <c r="C716" t="s">
        <v>256</v>
      </c>
      <c r="D716">
        <v>0.42862795654826502</v>
      </c>
      <c r="E716">
        <v>2010</v>
      </c>
      <c r="F716">
        <v>3099227.4950314099</v>
      </c>
      <c r="G716">
        <v>15528.265973396101</v>
      </c>
      <c r="H716">
        <v>1174463.0688527599</v>
      </c>
      <c r="I716">
        <v>3023.3930495538398</v>
      </c>
      <c r="J716">
        <v>183805.20109984899</v>
      </c>
      <c r="K716">
        <v>208.525038921332</v>
      </c>
      <c r="L716">
        <v>1174605.4482919199</v>
      </c>
      <c r="M716">
        <v>3155.66018939586</v>
      </c>
      <c r="N716">
        <v>0.37895348784031702</v>
      </c>
      <c r="O716">
        <v>0.19470255434403899</v>
      </c>
      <c r="P716" t="s">
        <v>257</v>
      </c>
      <c r="Q716" t="s">
        <v>252</v>
      </c>
    </row>
    <row r="717" spans="1:17" x14ac:dyDescent="0.35">
      <c r="A717" t="s">
        <v>271</v>
      </c>
      <c r="B717" t="s">
        <v>263</v>
      </c>
      <c r="C717" t="s">
        <v>256</v>
      </c>
      <c r="D717">
        <v>0.61285996481710903</v>
      </c>
      <c r="E717">
        <v>2015</v>
      </c>
      <c r="F717">
        <v>3198543.7376516601</v>
      </c>
      <c r="G717">
        <v>15996.338458104899</v>
      </c>
      <c r="H717">
        <v>1746249.2009276701</v>
      </c>
      <c r="I717">
        <v>4441.9788996533398</v>
      </c>
      <c r="J717">
        <v>193349.660649094</v>
      </c>
      <c r="K717">
        <v>219.68216515081099</v>
      </c>
      <c r="L717">
        <v>1218433.7869695399</v>
      </c>
      <c r="M717">
        <v>3230.6466470735199</v>
      </c>
      <c r="N717">
        <v>0.54595132790328804</v>
      </c>
      <c r="O717">
        <v>0.27768722894224002</v>
      </c>
      <c r="P717" t="s">
        <v>257</v>
      </c>
      <c r="Q717" t="s">
        <v>252</v>
      </c>
    </row>
    <row r="718" spans="1:17" x14ac:dyDescent="0.35">
      <c r="A718" t="s">
        <v>271</v>
      </c>
      <c r="B718" t="s">
        <v>263</v>
      </c>
      <c r="C718" t="s">
        <v>256</v>
      </c>
      <c r="D718">
        <v>0.76234411994100504</v>
      </c>
      <c r="E718">
        <v>2020</v>
      </c>
      <c r="F718">
        <v>3278636.3016486098</v>
      </c>
      <c r="G718">
        <v>16381.0026488945</v>
      </c>
      <c r="H718">
        <v>2241727.0694383201</v>
      </c>
      <c r="I718">
        <v>5650.2200402072604</v>
      </c>
      <c r="J718">
        <v>201180.93517288001</v>
      </c>
      <c r="K718">
        <v>228.49420085923299</v>
      </c>
      <c r="L718">
        <v>1256038.5881552901</v>
      </c>
      <c r="M718">
        <v>3300.0289582851301</v>
      </c>
      <c r="N718">
        <v>0.68373764674999105</v>
      </c>
      <c r="O718">
        <v>0.344925164918925</v>
      </c>
      <c r="P718" t="s">
        <v>257</v>
      </c>
      <c r="Q718" t="s">
        <v>252</v>
      </c>
    </row>
    <row r="719" spans="1:17" x14ac:dyDescent="0.35">
      <c r="A719" t="s">
        <v>271</v>
      </c>
      <c r="B719" t="s">
        <v>263</v>
      </c>
      <c r="C719" t="s">
        <v>256</v>
      </c>
      <c r="D719">
        <v>0.91377128405771901</v>
      </c>
      <c r="E719">
        <v>2025</v>
      </c>
      <c r="F719">
        <v>3383204.2725106501</v>
      </c>
      <c r="G719">
        <v>16872.806913713601</v>
      </c>
      <c r="H719">
        <v>2794413.31405226</v>
      </c>
      <c r="I719">
        <v>6978.3031569827199</v>
      </c>
      <c r="J719">
        <v>210841.371712377</v>
      </c>
      <c r="K719">
        <v>239.22546594274601</v>
      </c>
      <c r="L719">
        <v>1304951.9337168799</v>
      </c>
      <c r="M719">
        <v>3399.4279586754001</v>
      </c>
      <c r="N719">
        <v>0.825966477034077</v>
      </c>
      <c r="O719">
        <v>0.413582825469959</v>
      </c>
      <c r="P719" t="s">
        <v>257</v>
      </c>
      <c r="Q719" t="s">
        <v>252</v>
      </c>
    </row>
    <row r="720" spans="1:17" x14ac:dyDescent="0.35">
      <c r="A720" t="s">
        <v>271</v>
      </c>
      <c r="B720" t="s">
        <v>263</v>
      </c>
      <c r="C720" t="s">
        <v>256</v>
      </c>
      <c r="D720">
        <v>0.96559376426806398</v>
      </c>
      <c r="E720">
        <v>2030</v>
      </c>
      <c r="F720">
        <v>3496476.3848829102</v>
      </c>
      <c r="G720">
        <v>17409.128036896898</v>
      </c>
      <c r="H720">
        <v>3076015.7217956199</v>
      </c>
      <c r="I720">
        <v>7612.1408415511896</v>
      </c>
      <c r="J720">
        <v>221305.08739737599</v>
      </c>
      <c r="K720">
        <v>250.757990570809</v>
      </c>
      <c r="L720">
        <v>1357921.2394209099</v>
      </c>
      <c r="M720">
        <v>3509.2508008106702</v>
      </c>
      <c r="N720">
        <v>0.87974731792694005</v>
      </c>
      <c r="O720">
        <v>0.437249977449646</v>
      </c>
      <c r="P720" t="s">
        <v>257</v>
      </c>
      <c r="Q720" t="s">
        <v>252</v>
      </c>
    </row>
    <row r="721" spans="1:17" x14ac:dyDescent="0.35">
      <c r="A721" t="s">
        <v>271</v>
      </c>
      <c r="B721" t="s">
        <v>263</v>
      </c>
      <c r="C721" t="s">
        <v>256</v>
      </c>
      <c r="D721">
        <v>1.08500668135844</v>
      </c>
      <c r="E721">
        <v>2035</v>
      </c>
      <c r="F721">
        <v>3577560.8886798201</v>
      </c>
      <c r="G721">
        <v>17795.3700296692</v>
      </c>
      <c r="H721">
        <v>3602490.7932894402</v>
      </c>
      <c r="I721">
        <v>9081.6489555639491</v>
      </c>
      <c r="J721">
        <v>224951.370458113</v>
      </c>
      <c r="K721">
        <v>284.18369628044002</v>
      </c>
      <c r="L721">
        <v>1404843.9736047001</v>
      </c>
      <c r="M721">
        <v>3594.7003766951202</v>
      </c>
      <c r="N721">
        <v>1.0069684081935599</v>
      </c>
      <c r="O721">
        <v>0.51033774180714497</v>
      </c>
      <c r="P721" t="s">
        <v>257</v>
      </c>
      <c r="Q721" t="s">
        <v>252</v>
      </c>
    </row>
    <row r="722" spans="1:17" x14ac:dyDescent="0.35">
      <c r="A722" t="s">
        <v>271</v>
      </c>
      <c r="B722" t="s">
        <v>263</v>
      </c>
      <c r="C722" t="s">
        <v>256</v>
      </c>
      <c r="D722">
        <v>1.2292198413270401</v>
      </c>
      <c r="E722">
        <v>2040</v>
      </c>
      <c r="F722">
        <v>3589545.4937931201</v>
      </c>
      <c r="G722">
        <v>17841.388352021699</v>
      </c>
      <c r="H722">
        <v>4181580.1091621998</v>
      </c>
      <c r="I722">
        <v>10850.0867592921</v>
      </c>
      <c r="J722">
        <v>214316.096721618</v>
      </c>
      <c r="K722">
        <v>301.56865802924898</v>
      </c>
      <c r="L722">
        <v>1413796.9309076299</v>
      </c>
      <c r="M722">
        <v>3568.00954664753</v>
      </c>
      <c r="N722">
        <v>1.16493303021031</v>
      </c>
      <c r="O722">
        <v>0.60814139265471501</v>
      </c>
      <c r="P722" t="s">
        <v>257</v>
      </c>
      <c r="Q722" t="s">
        <v>252</v>
      </c>
    </row>
    <row r="723" spans="1:17" x14ac:dyDescent="0.35">
      <c r="A723" t="s">
        <v>271</v>
      </c>
      <c r="B723" t="s">
        <v>263</v>
      </c>
      <c r="C723" t="s">
        <v>256</v>
      </c>
      <c r="D723">
        <v>1.35085724597845</v>
      </c>
      <c r="E723">
        <v>2045</v>
      </c>
      <c r="F723">
        <v>3620289.0643324</v>
      </c>
      <c r="G723">
        <v>17978.966560903798</v>
      </c>
      <c r="H723">
        <v>4702233.2477061702</v>
      </c>
      <c r="I723">
        <v>12422.2779282846</v>
      </c>
      <c r="J723">
        <v>222903.02387449899</v>
      </c>
      <c r="K723">
        <v>300.22642368414699</v>
      </c>
      <c r="L723">
        <v>1425910.3773418299</v>
      </c>
      <c r="M723">
        <v>3585.6603226492798</v>
      </c>
      <c r="N723">
        <v>1.29885574443025</v>
      </c>
      <c r="O723">
        <v>0.69093392471720305</v>
      </c>
      <c r="P723" t="s">
        <v>257</v>
      </c>
      <c r="Q723" t="s">
        <v>252</v>
      </c>
    </row>
    <row r="724" spans="1:17" x14ac:dyDescent="0.35">
      <c r="A724" t="s">
        <v>271</v>
      </c>
      <c r="B724" t="s">
        <v>263</v>
      </c>
      <c r="C724" t="s">
        <v>256</v>
      </c>
      <c r="D724">
        <v>1.53164784556419</v>
      </c>
      <c r="E724">
        <v>2050</v>
      </c>
      <c r="F724">
        <v>3657134.7370755398</v>
      </c>
      <c r="G724">
        <v>18140.367828229701</v>
      </c>
      <c r="H724">
        <v>5513113.2434216803</v>
      </c>
      <c r="I724">
        <v>14849.7509036668</v>
      </c>
      <c r="J724">
        <v>199301.53813905601</v>
      </c>
      <c r="K724">
        <v>272.31376179303197</v>
      </c>
      <c r="L724">
        <v>1443053.38075712</v>
      </c>
      <c r="M724">
        <v>3613.06782196008</v>
      </c>
      <c r="N724">
        <v>1.50749524963641</v>
      </c>
      <c r="O724">
        <v>0.81860252472708495</v>
      </c>
      <c r="P724" t="s">
        <v>257</v>
      </c>
      <c r="Q724" t="s">
        <v>252</v>
      </c>
    </row>
    <row r="725" spans="1:17" x14ac:dyDescent="0.35">
      <c r="A725" t="s">
        <v>271</v>
      </c>
      <c r="B725" t="s">
        <v>263</v>
      </c>
      <c r="C725" t="s">
        <v>256</v>
      </c>
      <c r="D725">
        <v>1.64170092024739</v>
      </c>
      <c r="E725">
        <v>2055</v>
      </c>
      <c r="F725">
        <v>3698175.59070373</v>
      </c>
      <c r="G725">
        <v>18317.723230766602</v>
      </c>
      <c r="H725">
        <v>6177317.5970552703</v>
      </c>
      <c r="I725">
        <v>16644.061946208301</v>
      </c>
      <c r="J725">
        <v>178201.17897601301</v>
      </c>
      <c r="K725">
        <v>253.98697641501099</v>
      </c>
      <c r="L725">
        <v>1470604.1037807299</v>
      </c>
      <c r="M725">
        <v>3652.20630554846</v>
      </c>
      <c r="N725">
        <v>1.67036892801507</v>
      </c>
      <c r="O725">
        <v>0.90863158791769305</v>
      </c>
      <c r="P725" t="s">
        <v>257</v>
      </c>
      <c r="Q725" t="s">
        <v>252</v>
      </c>
    </row>
    <row r="726" spans="1:17" x14ac:dyDescent="0.35">
      <c r="A726" t="s">
        <v>271</v>
      </c>
      <c r="B726" t="s">
        <v>263</v>
      </c>
      <c r="C726" t="s">
        <v>256</v>
      </c>
      <c r="D726">
        <v>1.79717289473674</v>
      </c>
      <c r="E726">
        <v>2060</v>
      </c>
      <c r="F726">
        <v>3752733.5247969599</v>
      </c>
      <c r="G726">
        <v>18562.5609467432</v>
      </c>
      <c r="H726">
        <v>7125320.79915608</v>
      </c>
      <c r="I726">
        <v>19221.0603396804</v>
      </c>
      <c r="J726">
        <v>138615.27128841</v>
      </c>
      <c r="K726">
        <v>221.24698858756801</v>
      </c>
      <c r="L726">
        <v>1504259.1031170799</v>
      </c>
      <c r="M726">
        <v>3703.9075224179401</v>
      </c>
      <c r="N726">
        <v>1.8987015070678599</v>
      </c>
      <c r="O726">
        <v>1.03547459829635</v>
      </c>
      <c r="P726" t="s">
        <v>257</v>
      </c>
      <c r="Q726" t="s">
        <v>252</v>
      </c>
    </row>
    <row r="727" spans="1:17" x14ac:dyDescent="0.35">
      <c r="A727" t="s">
        <v>271</v>
      </c>
      <c r="B727" t="s">
        <v>263</v>
      </c>
      <c r="C727" t="s">
        <v>256</v>
      </c>
      <c r="D727">
        <v>1.90209664848524</v>
      </c>
      <c r="E727">
        <v>2065</v>
      </c>
      <c r="F727">
        <v>3792919.02240721</v>
      </c>
      <c r="G727">
        <v>18740.924951814701</v>
      </c>
      <c r="H727">
        <v>7791517.9002319202</v>
      </c>
      <c r="I727">
        <v>21008.173359649601</v>
      </c>
      <c r="J727">
        <v>102819.534957282</v>
      </c>
      <c r="K727">
        <v>182.512055020026</v>
      </c>
      <c r="L727">
        <v>1502034.3114857399</v>
      </c>
      <c r="M727">
        <v>3582.7998031515599</v>
      </c>
      <c r="N727">
        <v>2.05422732576214</v>
      </c>
      <c r="O727">
        <v>1.12097846897441</v>
      </c>
      <c r="P727" t="s">
        <v>257</v>
      </c>
      <c r="Q727" t="s">
        <v>252</v>
      </c>
    </row>
    <row r="728" spans="1:17" x14ac:dyDescent="0.35">
      <c r="A728" t="s">
        <v>271</v>
      </c>
      <c r="B728" t="s">
        <v>263</v>
      </c>
      <c r="C728" t="s">
        <v>256</v>
      </c>
      <c r="D728">
        <v>2.0539225003577899</v>
      </c>
      <c r="E728">
        <v>2070</v>
      </c>
      <c r="F728">
        <v>3848516.1004940099</v>
      </c>
      <c r="G728">
        <v>19000.7065009117</v>
      </c>
      <c r="H728">
        <v>9146329.5393438302</v>
      </c>
      <c r="I728">
        <v>25051.6590425912</v>
      </c>
      <c r="J728">
        <v>97508.4716059926</v>
      </c>
      <c r="K728">
        <v>170.538415058472</v>
      </c>
      <c r="L728">
        <v>1528408.97111295</v>
      </c>
      <c r="M728">
        <v>3619.3817265285402</v>
      </c>
      <c r="N728">
        <v>2.3765860140665001</v>
      </c>
      <c r="O728">
        <v>1.31845934472958</v>
      </c>
      <c r="P728" t="s">
        <v>257</v>
      </c>
      <c r="Q728" t="s">
        <v>252</v>
      </c>
    </row>
    <row r="729" spans="1:17" x14ac:dyDescent="0.35">
      <c r="A729" t="s">
        <v>271</v>
      </c>
      <c r="B729" t="s">
        <v>263</v>
      </c>
      <c r="C729" t="s">
        <v>256</v>
      </c>
      <c r="D729">
        <v>2.15113208653396</v>
      </c>
      <c r="E729">
        <v>2075</v>
      </c>
      <c r="F729">
        <v>3916120.4715714301</v>
      </c>
      <c r="G729">
        <v>19325.244204722501</v>
      </c>
      <c r="H729">
        <v>10572760.5048046</v>
      </c>
      <c r="I729">
        <v>29581.091825906398</v>
      </c>
      <c r="J729">
        <v>138597.56768949601</v>
      </c>
      <c r="K729">
        <v>200.87954952099901</v>
      </c>
      <c r="L729">
        <v>1559158.21116398</v>
      </c>
      <c r="M729">
        <v>3675.2550579201402</v>
      </c>
      <c r="N729">
        <v>2.6998047127396201</v>
      </c>
      <c r="O729">
        <v>1.5306969222504101</v>
      </c>
      <c r="P729" t="s">
        <v>257</v>
      </c>
      <c r="Q729" t="s">
        <v>252</v>
      </c>
    </row>
    <row r="730" spans="1:17" x14ac:dyDescent="0.35">
      <c r="A730" t="s">
        <v>271</v>
      </c>
      <c r="B730" t="s">
        <v>263</v>
      </c>
      <c r="C730" t="s">
        <v>256</v>
      </c>
      <c r="D730">
        <v>2.2802661727774698</v>
      </c>
      <c r="E730">
        <v>2080</v>
      </c>
      <c r="F730">
        <v>3975527.7360683298</v>
      </c>
      <c r="G730">
        <v>19613.218550333</v>
      </c>
      <c r="H730">
        <v>12434703.146433201</v>
      </c>
      <c r="I730">
        <v>35542.782670927903</v>
      </c>
      <c r="J730">
        <v>141416.76228490399</v>
      </c>
      <c r="K730">
        <v>203.39426923807</v>
      </c>
      <c r="L730">
        <v>1576345.7368811099</v>
      </c>
      <c r="M730">
        <v>3723.4185252693201</v>
      </c>
      <c r="N730">
        <v>3.1278119464790302</v>
      </c>
      <c r="O730">
        <v>1.812185112796</v>
      </c>
      <c r="P730" t="s">
        <v>257</v>
      </c>
      <c r="Q730" t="s">
        <v>252</v>
      </c>
    </row>
    <row r="731" spans="1:17" x14ac:dyDescent="0.35">
      <c r="A731" t="s">
        <v>271</v>
      </c>
      <c r="B731" t="s">
        <v>263</v>
      </c>
      <c r="C731" t="s">
        <v>256</v>
      </c>
      <c r="D731">
        <v>2.4085830961071801</v>
      </c>
      <c r="E731">
        <v>2085</v>
      </c>
      <c r="F731">
        <v>4046618.9117720202</v>
      </c>
      <c r="G731">
        <v>19962.004681355502</v>
      </c>
      <c r="H731">
        <v>14376897.867597001</v>
      </c>
      <c r="I731">
        <v>41745.281212202397</v>
      </c>
      <c r="J731">
        <v>153850.477233988</v>
      </c>
      <c r="K731">
        <v>211.476295021352</v>
      </c>
      <c r="L731">
        <v>1610647.1903900099</v>
      </c>
      <c r="M731">
        <v>3790.7506083407402</v>
      </c>
      <c r="N731">
        <v>3.5528173472854498</v>
      </c>
      <c r="O731">
        <v>2.0912369212693598</v>
      </c>
      <c r="P731" t="s">
        <v>257</v>
      </c>
      <c r="Q731" t="s">
        <v>252</v>
      </c>
    </row>
    <row r="732" spans="1:17" x14ac:dyDescent="0.35">
      <c r="A732" t="s">
        <v>271</v>
      </c>
      <c r="B732" t="s">
        <v>263</v>
      </c>
      <c r="C732" t="s">
        <v>256</v>
      </c>
      <c r="D732">
        <v>2.5200464505927802</v>
      </c>
      <c r="E732">
        <v>2090</v>
      </c>
      <c r="F732">
        <v>4136036.8344521602</v>
      </c>
      <c r="G732">
        <v>20403.303364059</v>
      </c>
      <c r="H732">
        <v>16067058.953706101</v>
      </c>
      <c r="I732">
        <v>47056.087060499798</v>
      </c>
      <c r="J732">
        <v>173024.40462682501</v>
      </c>
      <c r="K732">
        <v>301.311556868943</v>
      </c>
      <c r="L732">
        <v>1627356.08157984</v>
      </c>
      <c r="M732">
        <v>3837.0712589630298</v>
      </c>
      <c r="N732">
        <v>3.8846508376984201</v>
      </c>
      <c r="O732">
        <v>2.3062974764856201</v>
      </c>
      <c r="P732" t="s">
        <v>257</v>
      </c>
      <c r="Q732" t="s">
        <v>252</v>
      </c>
    </row>
    <row r="733" spans="1:17" x14ac:dyDescent="0.35">
      <c r="A733" t="s">
        <v>271</v>
      </c>
      <c r="B733" t="s">
        <v>264</v>
      </c>
      <c r="C733" t="s">
        <v>256</v>
      </c>
      <c r="D733">
        <v>0.42862795654826502</v>
      </c>
      <c r="E733">
        <v>2010</v>
      </c>
      <c r="F733">
        <v>978725.58731296996</v>
      </c>
      <c r="G733">
        <v>2136030.1736918399</v>
      </c>
      <c r="H733">
        <v>406949.690511489</v>
      </c>
      <c r="I733">
        <v>770536.77139082598</v>
      </c>
      <c r="J733">
        <v>74542.523075517602</v>
      </c>
      <c r="K733">
        <v>109471.20306325299</v>
      </c>
      <c r="L733">
        <v>393913.90753832302</v>
      </c>
      <c r="M733">
        <v>783847.20094299503</v>
      </c>
      <c r="N733">
        <v>0.41579549547564598</v>
      </c>
      <c r="O733">
        <v>0.36073309304383899</v>
      </c>
      <c r="P733" t="s">
        <v>257</v>
      </c>
      <c r="Q733" t="s">
        <v>252</v>
      </c>
    </row>
    <row r="734" spans="1:17" x14ac:dyDescent="0.35">
      <c r="A734" t="s">
        <v>271</v>
      </c>
      <c r="B734" t="s">
        <v>264</v>
      </c>
      <c r="C734" t="s">
        <v>256</v>
      </c>
      <c r="D734">
        <v>0.61285996481710903</v>
      </c>
      <c r="E734">
        <v>2015</v>
      </c>
      <c r="F734">
        <v>1013731.38367429</v>
      </c>
      <c r="G734">
        <v>2200808.6924354802</v>
      </c>
      <c r="H734">
        <v>607002.05746545596</v>
      </c>
      <c r="I734">
        <v>1143689.12236187</v>
      </c>
      <c r="J734">
        <v>77993.024546917906</v>
      </c>
      <c r="K734">
        <v>115576.31826732701</v>
      </c>
      <c r="L734">
        <v>410180.857467436</v>
      </c>
      <c r="M734">
        <v>811483.57614917296</v>
      </c>
      <c r="N734">
        <v>0.59877997982598397</v>
      </c>
      <c r="O734">
        <v>0.51966766865875502</v>
      </c>
      <c r="P734" t="s">
        <v>257</v>
      </c>
      <c r="Q734" t="s">
        <v>252</v>
      </c>
    </row>
    <row r="735" spans="1:17" x14ac:dyDescent="0.35">
      <c r="A735" t="s">
        <v>271</v>
      </c>
      <c r="B735" t="s">
        <v>264</v>
      </c>
      <c r="C735" t="s">
        <v>256</v>
      </c>
      <c r="D735">
        <v>0.76234411994100504</v>
      </c>
      <c r="E735">
        <v>2020</v>
      </c>
      <c r="F735">
        <v>1042409.5500822701</v>
      </c>
      <c r="G735">
        <v>2252607.75421524</v>
      </c>
      <c r="H735">
        <v>780709.80730669305</v>
      </c>
      <c r="I735">
        <v>1466667.48217183</v>
      </c>
      <c r="J735">
        <v>80669.625581910397</v>
      </c>
      <c r="K735">
        <v>120739.803791828</v>
      </c>
      <c r="L735">
        <v>424038.10690626799</v>
      </c>
      <c r="M735">
        <v>835300.51020730997</v>
      </c>
      <c r="N735">
        <v>0.74894728971456104</v>
      </c>
      <c r="O735">
        <v>0.65109759097086595</v>
      </c>
      <c r="P735" t="s">
        <v>257</v>
      </c>
      <c r="Q735" t="s">
        <v>252</v>
      </c>
    </row>
    <row r="736" spans="1:17" x14ac:dyDescent="0.35">
      <c r="A736" t="s">
        <v>271</v>
      </c>
      <c r="B736" t="s">
        <v>264</v>
      </c>
      <c r="C736" t="s">
        <v>256</v>
      </c>
      <c r="D736">
        <v>0.91377128405771901</v>
      </c>
      <c r="E736">
        <v>2025</v>
      </c>
      <c r="F736">
        <v>1078828.279226</v>
      </c>
      <c r="G736">
        <v>2321248.8001983599</v>
      </c>
      <c r="H736">
        <v>975269.27317291196</v>
      </c>
      <c r="I736">
        <v>1826122.34403633</v>
      </c>
      <c r="J736">
        <v>84111.287358530099</v>
      </c>
      <c r="K736">
        <v>126969.30981979</v>
      </c>
      <c r="L736">
        <v>441863.38350071601</v>
      </c>
      <c r="M736">
        <v>866487.97817483998</v>
      </c>
      <c r="N736">
        <v>0.90400788703148405</v>
      </c>
      <c r="O736">
        <v>0.78669823927546201</v>
      </c>
      <c r="P736" t="s">
        <v>257</v>
      </c>
      <c r="Q736" t="s">
        <v>252</v>
      </c>
    </row>
    <row r="737" spans="1:17" x14ac:dyDescent="0.35">
      <c r="A737" t="s">
        <v>271</v>
      </c>
      <c r="B737" t="s">
        <v>264</v>
      </c>
      <c r="C737" t="s">
        <v>256</v>
      </c>
      <c r="D737">
        <v>0.96559376426806398</v>
      </c>
      <c r="E737">
        <v>2030</v>
      </c>
      <c r="F737">
        <v>1118559.1851619901</v>
      </c>
      <c r="G737">
        <v>2395326.3277578098</v>
      </c>
      <c r="H737">
        <v>1076701.6055586699</v>
      </c>
      <c r="I737">
        <v>2006926.2570785</v>
      </c>
      <c r="J737">
        <v>87951.539536573197</v>
      </c>
      <c r="K737">
        <v>133604.305851374</v>
      </c>
      <c r="L737">
        <v>461475.93862273399</v>
      </c>
      <c r="M737">
        <v>899954.55159899103</v>
      </c>
      <c r="N737">
        <v>0.96257902115634397</v>
      </c>
      <c r="O737">
        <v>0.83785087393796698</v>
      </c>
      <c r="P737" t="s">
        <v>257</v>
      </c>
      <c r="Q737" t="s">
        <v>252</v>
      </c>
    </row>
    <row r="738" spans="1:17" x14ac:dyDescent="0.35">
      <c r="A738" t="s">
        <v>271</v>
      </c>
      <c r="B738" t="s">
        <v>264</v>
      </c>
      <c r="C738" t="s">
        <v>256</v>
      </c>
      <c r="D738">
        <v>1.08500668135844</v>
      </c>
      <c r="E738">
        <v>2035</v>
      </c>
      <c r="F738">
        <v>1148205.2776515801</v>
      </c>
      <c r="G738">
        <v>2447150.9810579098</v>
      </c>
      <c r="H738">
        <v>1253680.6997935199</v>
      </c>
      <c r="I738">
        <v>2357891.7424514899</v>
      </c>
      <c r="J738">
        <v>89019.4444550224</v>
      </c>
      <c r="K738">
        <v>136216.10969937101</v>
      </c>
      <c r="L738">
        <v>479275.425840671</v>
      </c>
      <c r="M738">
        <v>929163.24814072496</v>
      </c>
      <c r="N738">
        <v>1.09186111943125</v>
      </c>
      <c r="O738">
        <v>0.96352524249736504</v>
      </c>
      <c r="P738" t="s">
        <v>257</v>
      </c>
      <c r="Q738" t="s">
        <v>252</v>
      </c>
    </row>
    <row r="739" spans="1:17" x14ac:dyDescent="0.35">
      <c r="A739" t="s">
        <v>271</v>
      </c>
      <c r="B739" t="s">
        <v>264</v>
      </c>
      <c r="C739" t="s">
        <v>256</v>
      </c>
      <c r="D739">
        <v>1.2292198413270401</v>
      </c>
      <c r="E739">
        <v>2040</v>
      </c>
      <c r="F739">
        <v>1155283.8109608099</v>
      </c>
      <c r="G739">
        <v>2452103.0711843302</v>
      </c>
      <c r="H739">
        <v>1441441.12239424</v>
      </c>
      <c r="I739">
        <v>2750989.07352725</v>
      </c>
      <c r="J739">
        <v>81270.584623814706</v>
      </c>
      <c r="K739">
        <v>133347.08075583301</v>
      </c>
      <c r="L739">
        <v>482936.89845374401</v>
      </c>
      <c r="M739">
        <v>934428.04200053099</v>
      </c>
      <c r="N739">
        <v>1.2476943835951799</v>
      </c>
      <c r="O739">
        <v>1.12188965702757</v>
      </c>
      <c r="P739" t="s">
        <v>257</v>
      </c>
      <c r="Q739" t="s">
        <v>252</v>
      </c>
    </row>
    <row r="740" spans="1:17" x14ac:dyDescent="0.35">
      <c r="A740" t="s">
        <v>271</v>
      </c>
      <c r="B740" t="s">
        <v>264</v>
      </c>
      <c r="C740" t="s">
        <v>256</v>
      </c>
      <c r="D740">
        <v>1.35085724597845</v>
      </c>
      <c r="E740">
        <v>2045</v>
      </c>
      <c r="F740">
        <v>1167932.8339323101</v>
      </c>
      <c r="G740">
        <v>2470335.1969610001</v>
      </c>
      <c r="H740">
        <v>1611447.0760734701</v>
      </c>
      <c r="I740">
        <v>3103208.4495609798</v>
      </c>
      <c r="J740">
        <v>80389.593003587797</v>
      </c>
      <c r="K740">
        <v>142813.657294595</v>
      </c>
      <c r="L740">
        <v>485123.86967970902</v>
      </c>
      <c r="M740">
        <v>944372.16798477003</v>
      </c>
      <c r="N740">
        <v>1.3797429349151</v>
      </c>
      <c r="O740">
        <v>1.2561892221665101</v>
      </c>
      <c r="P740" t="s">
        <v>257</v>
      </c>
      <c r="Q740" t="s">
        <v>252</v>
      </c>
    </row>
    <row r="741" spans="1:17" x14ac:dyDescent="0.35">
      <c r="A741" t="s">
        <v>271</v>
      </c>
      <c r="B741" t="s">
        <v>264</v>
      </c>
      <c r="C741" t="s">
        <v>256</v>
      </c>
      <c r="D741">
        <v>1.53164784556419</v>
      </c>
      <c r="E741">
        <v>2050</v>
      </c>
      <c r="F741">
        <v>1182148.54287299</v>
      </c>
      <c r="G741">
        <v>2493126.5620307801</v>
      </c>
      <c r="H741">
        <v>1873786.8459606599</v>
      </c>
      <c r="I741">
        <v>3654176.1483646901</v>
      </c>
      <c r="J741">
        <v>60749.007952603897</v>
      </c>
      <c r="K741">
        <v>138824.84394824499</v>
      </c>
      <c r="L741">
        <v>494067.10067875899</v>
      </c>
      <c r="M741">
        <v>952599.34790031705</v>
      </c>
      <c r="N741">
        <v>1.58506886233329</v>
      </c>
      <c r="O741">
        <v>1.46570021916103</v>
      </c>
      <c r="P741" t="s">
        <v>257</v>
      </c>
      <c r="Q741" t="s">
        <v>252</v>
      </c>
    </row>
    <row r="742" spans="1:17" x14ac:dyDescent="0.35">
      <c r="A742" t="s">
        <v>271</v>
      </c>
      <c r="B742" t="s">
        <v>264</v>
      </c>
      <c r="C742" t="s">
        <v>256</v>
      </c>
      <c r="D742">
        <v>1.64170092024739</v>
      </c>
      <c r="E742">
        <v>2055</v>
      </c>
      <c r="F742">
        <v>1197409.08972194</v>
      </c>
      <c r="G742">
        <v>2519084.2242125599</v>
      </c>
      <c r="H742">
        <v>2089734.7346360399</v>
      </c>
      <c r="I742">
        <v>4104226.9243654301</v>
      </c>
      <c r="J742">
        <v>50040.458368692598</v>
      </c>
      <c r="K742">
        <v>128414.707583735</v>
      </c>
      <c r="L742">
        <v>503315.01953696302</v>
      </c>
      <c r="M742">
        <v>970941.290549314</v>
      </c>
      <c r="N742">
        <v>1.74521368893343</v>
      </c>
      <c r="O742">
        <v>1.62925355369901</v>
      </c>
      <c r="P742" t="s">
        <v>257</v>
      </c>
      <c r="Q742" t="s">
        <v>252</v>
      </c>
    </row>
    <row r="743" spans="1:17" x14ac:dyDescent="0.35">
      <c r="A743" t="s">
        <v>271</v>
      </c>
      <c r="B743" t="s">
        <v>264</v>
      </c>
      <c r="C743" t="s">
        <v>256</v>
      </c>
      <c r="D743">
        <v>1.79717289473674</v>
      </c>
      <c r="E743">
        <v>2060</v>
      </c>
      <c r="F743">
        <v>1216838.4796078401</v>
      </c>
      <c r="G743">
        <v>2554457.6061358601</v>
      </c>
      <c r="H743">
        <v>2396653.8014200502</v>
      </c>
      <c r="I743">
        <v>4747888.0580757102</v>
      </c>
      <c r="J743">
        <v>36498.526496788902</v>
      </c>
      <c r="K743">
        <v>102337.99178020901</v>
      </c>
      <c r="L743">
        <v>514007.93012887199</v>
      </c>
      <c r="M743">
        <v>993955.08051062899</v>
      </c>
      <c r="N743">
        <v>1.9695743038898901</v>
      </c>
      <c r="O743">
        <v>1.8586677839832599</v>
      </c>
      <c r="P743" t="s">
        <v>257</v>
      </c>
      <c r="Q743" t="s">
        <v>252</v>
      </c>
    </row>
    <row r="744" spans="1:17" x14ac:dyDescent="0.35">
      <c r="A744" t="s">
        <v>271</v>
      </c>
      <c r="B744" t="s">
        <v>264</v>
      </c>
      <c r="C744" t="s">
        <v>256</v>
      </c>
      <c r="D744">
        <v>1.90209664848524</v>
      </c>
      <c r="E744">
        <v>2065</v>
      </c>
      <c r="F744">
        <v>1231465.2886444</v>
      </c>
      <c r="G744">
        <v>2580194.6587146199</v>
      </c>
      <c r="H744">
        <v>2613949.5830893698</v>
      </c>
      <c r="I744">
        <v>5198576.4905022001</v>
      </c>
      <c r="J744">
        <v>29356.200396983801</v>
      </c>
      <c r="K744">
        <v>73645.846615318107</v>
      </c>
      <c r="L744">
        <v>514430.87866616203</v>
      </c>
      <c r="M744">
        <v>991186.23262272496</v>
      </c>
      <c r="N744">
        <v>2.12263358715275</v>
      </c>
      <c r="O744">
        <v>2.0148001132178099</v>
      </c>
      <c r="P744" t="s">
        <v>257</v>
      </c>
      <c r="Q744" t="s">
        <v>252</v>
      </c>
    </row>
    <row r="745" spans="1:17" x14ac:dyDescent="0.35">
      <c r="A745" t="s">
        <v>271</v>
      </c>
      <c r="B745" t="s">
        <v>264</v>
      </c>
      <c r="C745" t="s">
        <v>256</v>
      </c>
      <c r="D745">
        <v>2.0539225003577899</v>
      </c>
      <c r="E745">
        <v>2070</v>
      </c>
      <c r="F745">
        <v>1250987.9236872899</v>
      </c>
      <c r="G745">
        <v>2616528.88330764</v>
      </c>
      <c r="H745">
        <v>3060134.76789475</v>
      </c>
      <c r="I745">
        <v>6111246.43049167</v>
      </c>
      <c r="J745">
        <v>27003.774277581699</v>
      </c>
      <c r="K745">
        <v>70675.235743469399</v>
      </c>
      <c r="L745">
        <v>524770.084873538</v>
      </c>
      <c r="M745">
        <v>1007258.2679659399</v>
      </c>
      <c r="N745">
        <v>2.4461745073245802</v>
      </c>
      <c r="O745">
        <v>2.3356311751339298</v>
      </c>
      <c r="P745" t="s">
        <v>257</v>
      </c>
      <c r="Q745" t="s">
        <v>252</v>
      </c>
    </row>
    <row r="746" spans="1:17" x14ac:dyDescent="0.35">
      <c r="A746" t="s">
        <v>271</v>
      </c>
      <c r="B746" t="s">
        <v>264</v>
      </c>
      <c r="C746" t="s">
        <v>256</v>
      </c>
      <c r="D746">
        <v>2.15113208653396</v>
      </c>
      <c r="E746">
        <v>2075</v>
      </c>
      <c r="F746">
        <v>1274357.61095642</v>
      </c>
      <c r="G746">
        <v>2661088.1048197299</v>
      </c>
      <c r="H746">
        <v>3538052.3360044602</v>
      </c>
      <c r="I746">
        <v>7064289.2606260898</v>
      </c>
      <c r="J746">
        <v>32597.7993525362</v>
      </c>
      <c r="K746">
        <v>106200.64788648101</v>
      </c>
      <c r="L746">
        <v>535728.68847264396</v>
      </c>
      <c r="M746">
        <v>1027104.77774926</v>
      </c>
      <c r="N746">
        <v>2.7763418255485601</v>
      </c>
      <c r="O746">
        <v>2.6546619211259199</v>
      </c>
      <c r="P746" t="s">
        <v>257</v>
      </c>
      <c r="Q746" t="s">
        <v>252</v>
      </c>
    </row>
    <row r="747" spans="1:17" x14ac:dyDescent="0.35">
      <c r="A747" t="s">
        <v>271</v>
      </c>
      <c r="B747" t="s">
        <v>264</v>
      </c>
      <c r="C747" t="s">
        <v>256</v>
      </c>
      <c r="D747">
        <v>2.2802661727774698</v>
      </c>
      <c r="E747">
        <v>2080</v>
      </c>
      <c r="F747">
        <v>1295015.47021084</v>
      </c>
      <c r="G747">
        <v>2700125.4844078301</v>
      </c>
      <c r="H747">
        <v>4161601.1632638099</v>
      </c>
      <c r="I747">
        <v>8308644.7658403702</v>
      </c>
      <c r="J747">
        <v>33218.6732375707</v>
      </c>
      <c r="K747">
        <v>108401.483316571</v>
      </c>
      <c r="L747">
        <v>543804.87904256803</v>
      </c>
      <c r="M747">
        <v>1036264.2763638099</v>
      </c>
      <c r="N747">
        <v>3.21355324240742</v>
      </c>
      <c r="O747">
        <v>3.0771328272776799</v>
      </c>
      <c r="P747" t="s">
        <v>257</v>
      </c>
      <c r="Q747" t="s">
        <v>252</v>
      </c>
    </row>
    <row r="748" spans="1:17" x14ac:dyDescent="0.35">
      <c r="A748" t="s">
        <v>271</v>
      </c>
      <c r="B748" t="s">
        <v>264</v>
      </c>
      <c r="C748" t="s">
        <v>256</v>
      </c>
      <c r="D748">
        <v>2.4085830961071801</v>
      </c>
      <c r="E748">
        <v>2085</v>
      </c>
      <c r="F748">
        <v>1319437.93724665</v>
      </c>
      <c r="G748">
        <v>2747142.9792067301</v>
      </c>
      <c r="H748">
        <v>4813117.5655505704</v>
      </c>
      <c r="I748">
        <v>9605525.58325864</v>
      </c>
      <c r="J748">
        <v>36538.639454236101</v>
      </c>
      <c r="K748">
        <v>117523.31407477301</v>
      </c>
      <c r="L748">
        <v>555622.75278163597</v>
      </c>
      <c r="M748">
        <v>1058815.18821671</v>
      </c>
      <c r="N748">
        <v>3.6478544611157599</v>
      </c>
      <c r="O748">
        <v>3.4965510189907798</v>
      </c>
      <c r="P748" t="s">
        <v>257</v>
      </c>
      <c r="Q748" t="s">
        <v>252</v>
      </c>
    </row>
    <row r="749" spans="1:17" x14ac:dyDescent="0.35">
      <c r="A749" t="s">
        <v>271</v>
      </c>
      <c r="B749" t="s">
        <v>264</v>
      </c>
      <c r="C749" t="s">
        <v>256</v>
      </c>
      <c r="D749">
        <v>2.5200464505927802</v>
      </c>
      <c r="E749">
        <v>2090</v>
      </c>
      <c r="F749">
        <v>1348842.21666964</v>
      </c>
      <c r="G749">
        <v>2807597.92114658</v>
      </c>
      <c r="H749">
        <v>5376852.83394193</v>
      </c>
      <c r="I749">
        <v>10737262.206824601</v>
      </c>
      <c r="J749">
        <v>41018.363846435197</v>
      </c>
      <c r="K749">
        <v>132307.35233725901</v>
      </c>
      <c r="L749">
        <v>563563.33644597104</v>
      </c>
      <c r="M749">
        <v>1067629.8163928399</v>
      </c>
      <c r="N749">
        <v>3.9862726473802499</v>
      </c>
      <c r="O749">
        <v>3.82435893898929</v>
      </c>
      <c r="P749" t="s">
        <v>257</v>
      </c>
      <c r="Q749" t="s">
        <v>252</v>
      </c>
    </row>
    <row r="750" spans="1:17" x14ac:dyDescent="0.35">
      <c r="A750" t="s">
        <v>271</v>
      </c>
      <c r="B750" t="s">
        <v>265</v>
      </c>
      <c r="C750" t="s">
        <v>256</v>
      </c>
      <c r="D750">
        <v>0.42862795654826502</v>
      </c>
      <c r="E750">
        <v>2010</v>
      </c>
      <c r="F750">
        <v>2151676.0666214102</v>
      </c>
      <c r="G750">
        <v>963079.69438339898</v>
      </c>
      <c r="H750">
        <v>745175.96547321195</v>
      </c>
      <c r="I750">
        <v>432310.49642910197</v>
      </c>
      <c r="J750">
        <v>114655.519067669</v>
      </c>
      <c r="K750">
        <v>69358.207071101904</v>
      </c>
      <c r="L750">
        <v>749215.42307927494</v>
      </c>
      <c r="M750">
        <v>428545.685402042</v>
      </c>
      <c r="N750">
        <v>0.34632349033992699</v>
      </c>
      <c r="O750">
        <v>0.44888340907850199</v>
      </c>
      <c r="P750" t="s">
        <v>257</v>
      </c>
      <c r="Q750" t="s">
        <v>252</v>
      </c>
    </row>
    <row r="751" spans="1:17" x14ac:dyDescent="0.35">
      <c r="A751" t="s">
        <v>271</v>
      </c>
      <c r="B751" t="s">
        <v>265</v>
      </c>
      <c r="C751" t="s">
        <v>256</v>
      </c>
      <c r="D751">
        <v>0.61285996481710903</v>
      </c>
      <c r="E751">
        <v>2015</v>
      </c>
      <c r="F751">
        <v>2220594.3344644401</v>
      </c>
      <c r="G751">
        <v>993945.74164532404</v>
      </c>
      <c r="H751">
        <v>1107138.0184063399</v>
      </c>
      <c r="I751">
        <v>643553.16142098</v>
      </c>
      <c r="J751">
        <v>120683.827572276</v>
      </c>
      <c r="K751">
        <v>72885.5152419691</v>
      </c>
      <c r="L751">
        <v>776662.60408515297</v>
      </c>
      <c r="M751">
        <v>445001.82953145599</v>
      </c>
      <c r="N751">
        <v>0.49857734086012701</v>
      </c>
      <c r="O751">
        <v>0.64747313103397097</v>
      </c>
      <c r="P751" t="s">
        <v>257</v>
      </c>
      <c r="Q751" t="s">
        <v>252</v>
      </c>
    </row>
    <row r="752" spans="1:17" x14ac:dyDescent="0.35">
      <c r="A752" t="s">
        <v>271</v>
      </c>
      <c r="B752" t="s">
        <v>265</v>
      </c>
      <c r="C752" t="s">
        <v>256</v>
      </c>
      <c r="D752">
        <v>0.76234411994100504</v>
      </c>
      <c r="E752">
        <v>2020</v>
      </c>
      <c r="F752">
        <v>2276285.2774168998</v>
      </c>
      <c r="G752">
        <v>1018732.02688061</v>
      </c>
      <c r="H752">
        <v>1420570.36621746</v>
      </c>
      <c r="I752">
        <v>826806.92326106899</v>
      </c>
      <c r="J752">
        <v>125648.355638886</v>
      </c>
      <c r="K752">
        <v>75761.073734853198</v>
      </c>
      <c r="L752">
        <v>800305.35816473595</v>
      </c>
      <c r="M752">
        <v>459033.25894884299</v>
      </c>
      <c r="N752">
        <v>0.62407395958273904</v>
      </c>
      <c r="O752">
        <v>0.81160393650602802</v>
      </c>
      <c r="P752" t="s">
        <v>257</v>
      </c>
      <c r="Q752" t="s">
        <v>252</v>
      </c>
    </row>
    <row r="753" spans="1:17" x14ac:dyDescent="0.35">
      <c r="A753" t="s">
        <v>271</v>
      </c>
      <c r="B753" t="s">
        <v>265</v>
      </c>
      <c r="C753" t="s">
        <v>256</v>
      </c>
      <c r="D753">
        <v>0.91377128405771901</v>
      </c>
      <c r="E753">
        <v>2025</v>
      </c>
      <c r="F753">
        <v>2348561.7697512298</v>
      </c>
      <c r="G753">
        <v>1051515.30967313</v>
      </c>
      <c r="H753">
        <v>1769746.4564242901</v>
      </c>
      <c r="I753">
        <v>1031645.16078495</v>
      </c>
      <c r="J753">
        <v>131740.224971113</v>
      </c>
      <c r="K753">
        <v>79340.372207206994</v>
      </c>
      <c r="L753">
        <v>831057.26095377305</v>
      </c>
      <c r="M753">
        <v>477294.100721783</v>
      </c>
      <c r="N753">
        <v>0.75354477758179095</v>
      </c>
      <c r="O753">
        <v>0.98110331946155205</v>
      </c>
      <c r="P753" t="s">
        <v>257</v>
      </c>
      <c r="Q753" t="s">
        <v>252</v>
      </c>
    </row>
    <row r="754" spans="1:17" x14ac:dyDescent="0.35">
      <c r="A754" t="s">
        <v>271</v>
      </c>
      <c r="B754" t="s">
        <v>265</v>
      </c>
      <c r="C754" t="s">
        <v>256</v>
      </c>
      <c r="D754">
        <v>0.96559376426806398</v>
      </c>
      <c r="E754">
        <v>2030</v>
      </c>
      <c r="F754">
        <v>2426827.6683013202</v>
      </c>
      <c r="G754">
        <v>1087057.84461848</v>
      </c>
      <c r="H754">
        <v>1946794.99743877</v>
      </c>
      <c r="I754">
        <v>1136832.8651984001</v>
      </c>
      <c r="J754">
        <v>138322.58800746201</v>
      </c>
      <c r="K754">
        <v>83233.257380484996</v>
      </c>
      <c r="L754">
        <v>864319.61665053701</v>
      </c>
      <c r="M754">
        <v>497110.87357118801</v>
      </c>
      <c r="N754">
        <v>0.80219746250109503</v>
      </c>
      <c r="O754">
        <v>1.0457887506413199</v>
      </c>
      <c r="P754" t="s">
        <v>257</v>
      </c>
      <c r="Q754" t="s">
        <v>252</v>
      </c>
    </row>
    <row r="755" spans="1:17" x14ac:dyDescent="0.35">
      <c r="A755" t="s">
        <v>271</v>
      </c>
      <c r="B755" t="s">
        <v>265</v>
      </c>
      <c r="C755" t="s">
        <v>256</v>
      </c>
      <c r="D755">
        <v>1.08500668135844</v>
      </c>
      <c r="E755">
        <v>2035</v>
      </c>
      <c r="F755">
        <v>2482908.43301155</v>
      </c>
      <c r="G755">
        <v>1112447.8256979401</v>
      </c>
      <c r="H755">
        <v>2284547.33542109</v>
      </c>
      <c r="I755">
        <v>1327025.10682392</v>
      </c>
      <c r="J755">
        <v>139122.04881104999</v>
      </c>
      <c r="K755">
        <v>86113.505343343495</v>
      </c>
      <c r="L755">
        <v>894509.57464326697</v>
      </c>
      <c r="M755">
        <v>513929.09933812998</v>
      </c>
      <c r="N755">
        <v>0.92010937860085795</v>
      </c>
      <c r="O755">
        <v>1.19288750103076</v>
      </c>
      <c r="P755" t="s">
        <v>257</v>
      </c>
      <c r="Q755" t="s">
        <v>252</v>
      </c>
    </row>
    <row r="756" spans="1:17" x14ac:dyDescent="0.35">
      <c r="A756" t="s">
        <v>271</v>
      </c>
      <c r="B756" t="s">
        <v>265</v>
      </c>
      <c r="C756" t="s">
        <v>256</v>
      </c>
      <c r="D756">
        <v>1.2292198413270401</v>
      </c>
      <c r="E756">
        <v>2040</v>
      </c>
      <c r="F756">
        <v>2491064.6164603899</v>
      </c>
      <c r="G756">
        <v>1116322.2656847499</v>
      </c>
      <c r="H756">
        <v>2659748.9290909101</v>
      </c>
      <c r="I756">
        <v>1532681.2668305801</v>
      </c>
      <c r="J756">
        <v>134758.775908285</v>
      </c>
      <c r="K756">
        <v>79858.889471363305</v>
      </c>
      <c r="L756">
        <v>899943.390221257</v>
      </c>
      <c r="M756">
        <v>517421.55023301701</v>
      </c>
      <c r="N756">
        <v>1.06771575153687</v>
      </c>
      <c r="O756">
        <v>1.37297383913634</v>
      </c>
      <c r="P756" t="s">
        <v>257</v>
      </c>
      <c r="Q756" t="s">
        <v>252</v>
      </c>
    </row>
    <row r="757" spans="1:17" x14ac:dyDescent="0.35">
      <c r="A757" t="s">
        <v>271</v>
      </c>
      <c r="B757" t="s">
        <v>265</v>
      </c>
      <c r="C757" t="s">
        <v>256</v>
      </c>
      <c r="D757">
        <v>1.35085724597845</v>
      </c>
      <c r="E757">
        <v>2045</v>
      </c>
      <c r="F757">
        <v>2512168.16592727</v>
      </c>
      <c r="G757">
        <v>1126099.86496603</v>
      </c>
      <c r="H757">
        <v>2996511.5695068501</v>
      </c>
      <c r="I757">
        <v>1718143.9561276</v>
      </c>
      <c r="J757">
        <v>140477.94177111899</v>
      </c>
      <c r="K757">
        <v>82725.308527063797</v>
      </c>
      <c r="L757">
        <v>908193.42673327902</v>
      </c>
      <c r="M757">
        <v>521302.61093119998</v>
      </c>
      <c r="N757">
        <v>1.1927989575494</v>
      </c>
      <c r="O757">
        <v>1.5257474133339199</v>
      </c>
      <c r="P757" t="s">
        <v>257</v>
      </c>
      <c r="Q757" t="s">
        <v>252</v>
      </c>
    </row>
    <row r="758" spans="1:17" x14ac:dyDescent="0.35">
      <c r="A758" t="s">
        <v>271</v>
      </c>
      <c r="B758" t="s">
        <v>265</v>
      </c>
      <c r="C758" t="s">
        <v>256</v>
      </c>
      <c r="D758">
        <v>1.53164784556419</v>
      </c>
      <c r="E758">
        <v>2050</v>
      </c>
      <c r="F758">
        <v>2537355.9176173401</v>
      </c>
      <c r="G758">
        <v>1137919.18728643</v>
      </c>
      <c r="H758">
        <v>3520337.1992675602</v>
      </c>
      <c r="I758">
        <v>2007625.7950577899</v>
      </c>
      <c r="J758">
        <v>129469.529922398</v>
      </c>
      <c r="K758">
        <v>70104.321978450796</v>
      </c>
      <c r="L758">
        <v>917247.72222301201</v>
      </c>
      <c r="M758">
        <v>529418.72635606397</v>
      </c>
      <c r="N758">
        <v>1.38740378313708</v>
      </c>
      <c r="O758">
        <v>1.76429558222436</v>
      </c>
      <c r="P758" t="s">
        <v>257</v>
      </c>
      <c r="Q758" t="s">
        <v>252</v>
      </c>
    </row>
    <row r="759" spans="1:17" x14ac:dyDescent="0.35">
      <c r="A759" t="s">
        <v>271</v>
      </c>
      <c r="B759" t="s">
        <v>265</v>
      </c>
      <c r="C759" t="s">
        <v>256</v>
      </c>
      <c r="D759">
        <v>1.64170092024739</v>
      </c>
      <c r="E759">
        <v>2055</v>
      </c>
      <c r="F759">
        <v>2565360.0391397201</v>
      </c>
      <c r="G759">
        <v>1151133.27479478</v>
      </c>
      <c r="H759">
        <v>3944553.7803170001</v>
      </c>
      <c r="I759">
        <v>2249407.8786844802</v>
      </c>
      <c r="J759">
        <v>117358.343679271</v>
      </c>
      <c r="K759">
        <v>61096.822273156497</v>
      </c>
      <c r="L759">
        <v>934289.39485095395</v>
      </c>
      <c r="M759">
        <v>539966.91523532302</v>
      </c>
      <c r="N759">
        <v>1.53762190107233</v>
      </c>
      <c r="O759">
        <v>1.9540811893266701</v>
      </c>
      <c r="P759" t="s">
        <v>257</v>
      </c>
      <c r="Q759" t="s">
        <v>252</v>
      </c>
    </row>
    <row r="760" spans="1:17" x14ac:dyDescent="0.35">
      <c r="A760" t="s">
        <v>271</v>
      </c>
      <c r="B760" t="s">
        <v>265</v>
      </c>
      <c r="C760" t="s">
        <v>256</v>
      </c>
      <c r="D760">
        <v>1.79717289473674</v>
      </c>
      <c r="E760">
        <v>2060</v>
      </c>
      <c r="F760">
        <v>2602769.7906250102</v>
      </c>
      <c r="G760">
        <v>1168526.29511869</v>
      </c>
      <c r="H760">
        <v>4550506.69040043</v>
      </c>
      <c r="I760">
        <v>2594035.1690953299</v>
      </c>
      <c r="J760">
        <v>89870.412155971004</v>
      </c>
      <c r="K760">
        <v>48966.106121026904</v>
      </c>
      <c r="L760">
        <v>955423.58015188901</v>
      </c>
      <c r="M760">
        <v>552539.43048761203</v>
      </c>
      <c r="N760">
        <v>1.7483323752991999</v>
      </c>
      <c r="O760">
        <v>2.2199202362252799</v>
      </c>
      <c r="P760" t="s">
        <v>257</v>
      </c>
      <c r="Q760" t="s">
        <v>252</v>
      </c>
    </row>
    <row r="761" spans="1:17" x14ac:dyDescent="0.35">
      <c r="A761" t="s">
        <v>271</v>
      </c>
      <c r="B761" t="s">
        <v>265</v>
      </c>
      <c r="C761" t="s">
        <v>256</v>
      </c>
      <c r="D761">
        <v>1.90209664848524</v>
      </c>
      <c r="E761">
        <v>2065</v>
      </c>
      <c r="F761">
        <v>2630323.7053781999</v>
      </c>
      <c r="G761">
        <v>1181336.24198082</v>
      </c>
      <c r="H761">
        <v>4975763.4800638696</v>
      </c>
      <c r="I761">
        <v>2836762.5935276998</v>
      </c>
      <c r="J761">
        <v>64524.071420268599</v>
      </c>
      <c r="K761">
        <v>38477.975592033297</v>
      </c>
      <c r="L761">
        <v>945592.30185917602</v>
      </c>
      <c r="M761">
        <v>560024.80942971096</v>
      </c>
      <c r="N761">
        <v>1.8916924445040599</v>
      </c>
      <c r="O761">
        <v>2.40131682472648</v>
      </c>
      <c r="P761" t="s">
        <v>257</v>
      </c>
      <c r="Q761" t="s">
        <v>252</v>
      </c>
    </row>
    <row r="762" spans="1:17" x14ac:dyDescent="0.35">
      <c r="A762" t="s">
        <v>271</v>
      </c>
      <c r="B762" t="s">
        <v>265</v>
      </c>
      <c r="C762" t="s">
        <v>256</v>
      </c>
      <c r="D762">
        <v>2.0539225003577899</v>
      </c>
      <c r="E762">
        <v>2070</v>
      </c>
      <c r="F762">
        <v>2668690.31815127</v>
      </c>
      <c r="G762">
        <v>1198826.4888436601</v>
      </c>
      <c r="H762">
        <v>5849566.9627366997</v>
      </c>
      <c r="I762">
        <v>3321814.2356497198</v>
      </c>
      <c r="J762">
        <v>60037.153948257401</v>
      </c>
      <c r="K762">
        <v>37641.8560727937</v>
      </c>
      <c r="L762">
        <v>961770.17136735702</v>
      </c>
      <c r="M762">
        <v>570258.18147212395</v>
      </c>
      <c r="N762">
        <v>2.1919242270077199</v>
      </c>
      <c r="O762">
        <v>2.7708882532732702</v>
      </c>
      <c r="P762" t="s">
        <v>257</v>
      </c>
      <c r="Q762" t="s">
        <v>252</v>
      </c>
    </row>
    <row r="763" spans="1:17" x14ac:dyDescent="0.35">
      <c r="A763" t="s">
        <v>271</v>
      </c>
      <c r="B763" t="s">
        <v>265</v>
      </c>
      <c r="C763" t="s">
        <v>256</v>
      </c>
      <c r="D763">
        <v>2.15113208653396</v>
      </c>
      <c r="E763">
        <v>2075</v>
      </c>
      <c r="F763">
        <v>2715514.4096768298</v>
      </c>
      <c r="G763">
        <v>1219931.3060993301</v>
      </c>
      <c r="H763">
        <v>6775392.8649762496</v>
      </c>
      <c r="I763">
        <v>3826948.7316542999</v>
      </c>
      <c r="J763">
        <v>88782.293621135599</v>
      </c>
      <c r="K763">
        <v>50016.153617881901</v>
      </c>
      <c r="L763">
        <v>980814.25655532395</v>
      </c>
      <c r="M763">
        <v>582019.209666576</v>
      </c>
      <c r="N763">
        <v>2.4950679108282099</v>
      </c>
      <c r="O763">
        <v>3.1370198572006398</v>
      </c>
      <c r="P763" t="s">
        <v>257</v>
      </c>
      <c r="Q763" t="s">
        <v>252</v>
      </c>
    </row>
    <row r="764" spans="1:17" x14ac:dyDescent="0.35">
      <c r="A764" t="s">
        <v>271</v>
      </c>
      <c r="B764" t="s">
        <v>265</v>
      </c>
      <c r="C764" t="s">
        <v>256</v>
      </c>
      <c r="D764">
        <v>2.2802661727774698</v>
      </c>
      <c r="E764">
        <v>2080</v>
      </c>
      <c r="F764">
        <v>2756755.45756219</v>
      </c>
      <c r="G764">
        <v>1238385.49705648</v>
      </c>
      <c r="H764">
        <v>7985121.8748599598</v>
      </c>
      <c r="I764">
        <v>4485124.0542442203</v>
      </c>
      <c r="J764">
        <v>90451.466588098701</v>
      </c>
      <c r="K764">
        <v>51168.689966042999</v>
      </c>
      <c r="L764">
        <v>991025.54740380205</v>
      </c>
      <c r="M764">
        <v>589043.60800257802</v>
      </c>
      <c r="N764">
        <v>2.8965651824341498</v>
      </c>
      <c r="O764">
        <v>3.6217511145801802</v>
      </c>
      <c r="P764" t="s">
        <v>257</v>
      </c>
      <c r="Q764" t="s">
        <v>252</v>
      </c>
    </row>
    <row r="765" spans="1:17" x14ac:dyDescent="0.35">
      <c r="A765" t="s">
        <v>271</v>
      </c>
      <c r="B765" t="s">
        <v>265</v>
      </c>
      <c r="C765" t="s">
        <v>256</v>
      </c>
      <c r="D765">
        <v>2.4085830961071801</v>
      </c>
      <c r="E765">
        <v>2085</v>
      </c>
      <c r="F765">
        <v>2806186.1555021401</v>
      </c>
      <c r="G765">
        <v>1260394.7609512301</v>
      </c>
      <c r="H765">
        <v>9246798.6358350702</v>
      </c>
      <c r="I765">
        <v>5171844.51297413</v>
      </c>
      <c r="J765">
        <v>98712.478609595404</v>
      </c>
      <c r="K765">
        <v>55349.474919414097</v>
      </c>
      <c r="L765">
        <v>1012889.35999714</v>
      </c>
      <c r="M765">
        <v>601548.58100121398</v>
      </c>
      <c r="N765">
        <v>3.2951479778719199</v>
      </c>
      <c r="O765">
        <v>4.1033529122819301</v>
      </c>
      <c r="P765" t="s">
        <v>257</v>
      </c>
      <c r="Q765" t="s">
        <v>252</v>
      </c>
    </row>
    <row r="766" spans="1:17" x14ac:dyDescent="0.35">
      <c r="A766" t="s">
        <v>271</v>
      </c>
      <c r="B766" t="s">
        <v>265</v>
      </c>
      <c r="C766" t="s">
        <v>256</v>
      </c>
      <c r="D766">
        <v>2.5200464505927802</v>
      </c>
      <c r="E766">
        <v>2090</v>
      </c>
      <c r="F766">
        <v>2868236.3587491</v>
      </c>
      <c r="G766">
        <v>1288203.77906711</v>
      </c>
      <c r="H766">
        <v>10342672.946040999</v>
      </c>
      <c r="I766">
        <v>5771442.0947256004</v>
      </c>
      <c r="J766">
        <v>112301.55258371199</v>
      </c>
      <c r="K766">
        <v>61024.163599981999</v>
      </c>
      <c r="L766">
        <v>1022294.82024292</v>
      </c>
      <c r="M766">
        <v>608898.33259588596</v>
      </c>
      <c r="N766">
        <v>3.6059346763708202</v>
      </c>
      <c r="O766">
        <v>4.4802244710888504</v>
      </c>
      <c r="P766" t="s">
        <v>257</v>
      </c>
      <c r="Q766" t="s">
        <v>252</v>
      </c>
    </row>
    <row r="767" spans="1:17" x14ac:dyDescent="0.35">
      <c r="A767" t="s">
        <v>271</v>
      </c>
      <c r="B767" t="s">
        <v>266</v>
      </c>
      <c r="C767" t="s">
        <v>256</v>
      </c>
      <c r="D767">
        <v>0.42862795654826502</v>
      </c>
      <c r="E767">
        <v>2010</v>
      </c>
      <c r="F767">
        <v>2136030.1736918399</v>
      </c>
      <c r="G767">
        <v>978725.58731296996</v>
      </c>
      <c r="H767">
        <v>770536.77139082598</v>
      </c>
      <c r="I767">
        <v>406949.690511489</v>
      </c>
      <c r="J767">
        <v>109471.20306325299</v>
      </c>
      <c r="K767">
        <v>74542.523075517602</v>
      </c>
      <c r="L767">
        <v>783847.20094299503</v>
      </c>
      <c r="M767">
        <v>393913.90753832302</v>
      </c>
      <c r="N767">
        <v>0.36073309304383899</v>
      </c>
      <c r="O767">
        <v>0.41579549547564598</v>
      </c>
      <c r="P767" t="s">
        <v>257</v>
      </c>
      <c r="Q767" t="s">
        <v>252</v>
      </c>
    </row>
    <row r="768" spans="1:17" x14ac:dyDescent="0.35">
      <c r="A768" t="s">
        <v>271</v>
      </c>
      <c r="B768" t="s">
        <v>266</v>
      </c>
      <c r="C768" t="s">
        <v>256</v>
      </c>
      <c r="D768">
        <v>0.61285996481710903</v>
      </c>
      <c r="E768">
        <v>2015</v>
      </c>
      <c r="F768">
        <v>2200808.6924354802</v>
      </c>
      <c r="G768">
        <v>1013731.38367429</v>
      </c>
      <c r="H768">
        <v>1143689.12236187</v>
      </c>
      <c r="I768">
        <v>607002.05746545596</v>
      </c>
      <c r="J768">
        <v>115576.31826732701</v>
      </c>
      <c r="K768">
        <v>77993.024546917906</v>
      </c>
      <c r="L768">
        <v>811483.57614917296</v>
      </c>
      <c r="M768">
        <v>410180.857467436</v>
      </c>
      <c r="N768">
        <v>0.51966766865875502</v>
      </c>
      <c r="O768">
        <v>0.59877997982598397</v>
      </c>
      <c r="P768" t="s">
        <v>257</v>
      </c>
      <c r="Q768" t="s">
        <v>252</v>
      </c>
    </row>
    <row r="769" spans="1:17" x14ac:dyDescent="0.35">
      <c r="A769" t="s">
        <v>271</v>
      </c>
      <c r="B769" t="s">
        <v>266</v>
      </c>
      <c r="C769" t="s">
        <v>256</v>
      </c>
      <c r="D769">
        <v>0.76234411994100504</v>
      </c>
      <c r="E769">
        <v>2020</v>
      </c>
      <c r="F769">
        <v>2252607.75421524</v>
      </c>
      <c r="G769">
        <v>1042409.5500822701</v>
      </c>
      <c r="H769">
        <v>1466667.48217183</v>
      </c>
      <c r="I769">
        <v>780709.80730669305</v>
      </c>
      <c r="J769">
        <v>120739.803791828</v>
      </c>
      <c r="K769">
        <v>80669.625581910397</v>
      </c>
      <c r="L769">
        <v>835300.51020730997</v>
      </c>
      <c r="M769">
        <v>424038.10690626799</v>
      </c>
      <c r="N769">
        <v>0.65109759097086595</v>
      </c>
      <c r="O769">
        <v>0.74894728971456104</v>
      </c>
      <c r="P769" t="s">
        <v>257</v>
      </c>
      <c r="Q769" t="s">
        <v>252</v>
      </c>
    </row>
    <row r="770" spans="1:17" x14ac:dyDescent="0.35">
      <c r="A770" t="s">
        <v>271</v>
      </c>
      <c r="B770" t="s">
        <v>266</v>
      </c>
      <c r="C770" t="s">
        <v>256</v>
      </c>
      <c r="D770">
        <v>0.91377128405771901</v>
      </c>
      <c r="E770">
        <v>2025</v>
      </c>
      <c r="F770">
        <v>2321248.8001983599</v>
      </c>
      <c r="G770">
        <v>1078828.279226</v>
      </c>
      <c r="H770">
        <v>1826122.34403633</v>
      </c>
      <c r="I770">
        <v>975269.27317291196</v>
      </c>
      <c r="J770">
        <v>126969.30981979</v>
      </c>
      <c r="K770">
        <v>84111.287358530099</v>
      </c>
      <c r="L770">
        <v>866487.97817483998</v>
      </c>
      <c r="M770">
        <v>441863.38350071601</v>
      </c>
      <c r="N770">
        <v>0.78669823927546201</v>
      </c>
      <c r="O770">
        <v>0.90400788703148405</v>
      </c>
      <c r="P770" t="s">
        <v>257</v>
      </c>
      <c r="Q770" t="s">
        <v>252</v>
      </c>
    </row>
    <row r="771" spans="1:17" x14ac:dyDescent="0.35">
      <c r="A771" t="s">
        <v>271</v>
      </c>
      <c r="B771" t="s">
        <v>266</v>
      </c>
      <c r="C771" t="s">
        <v>256</v>
      </c>
      <c r="D771">
        <v>0.96559376426806398</v>
      </c>
      <c r="E771">
        <v>2030</v>
      </c>
      <c r="F771">
        <v>2395326.3277578098</v>
      </c>
      <c r="G771">
        <v>1118559.1851619901</v>
      </c>
      <c r="H771">
        <v>2006926.2570785</v>
      </c>
      <c r="I771">
        <v>1076701.6055586699</v>
      </c>
      <c r="J771">
        <v>133604.305851374</v>
      </c>
      <c r="K771">
        <v>87951.539536573197</v>
      </c>
      <c r="L771">
        <v>899954.55159899103</v>
      </c>
      <c r="M771">
        <v>461475.93862273399</v>
      </c>
      <c r="N771">
        <v>0.83785087393796698</v>
      </c>
      <c r="O771">
        <v>0.96257902115634397</v>
      </c>
      <c r="P771" t="s">
        <v>257</v>
      </c>
      <c r="Q771" t="s">
        <v>252</v>
      </c>
    </row>
    <row r="772" spans="1:17" x14ac:dyDescent="0.35">
      <c r="A772" t="s">
        <v>271</v>
      </c>
      <c r="B772" t="s">
        <v>266</v>
      </c>
      <c r="C772" t="s">
        <v>256</v>
      </c>
      <c r="D772">
        <v>1.08500668135844</v>
      </c>
      <c r="E772">
        <v>2035</v>
      </c>
      <c r="F772">
        <v>2447150.9810579098</v>
      </c>
      <c r="G772">
        <v>1148205.2776515801</v>
      </c>
      <c r="H772">
        <v>2357891.7424514899</v>
      </c>
      <c r="I772">
        <v>1253680.6997935199</v>
      </c>
      <c r="J772">
        <v>136216.10969937101</v>
      </c>
      <c r="K772">
        <v>89019.4444550224</v>
      </c>
      <c r="L772">
        <v>929163.24814072496</v>
      </c>
      <c r="M772">
        <v>479275.425840671</v>
      </c>
      <c r="N772">
        <v>0.96352524249736504</v>
      </c>
      <c r="O772">
        <v>1.09186111943125</v>
      </c>
      <c r="P772" t="s">
        <v>257</v>
      </c>
      <c r="Q772" t="s">
        <v>252</v>
      </c>
    </row>
    <row r="773" spans="1:17" x14ac:dyDescent="0.35">
      <c r="A773" t="s">
        <v>271</v>
      </c>
      <c r="B773" t="s">
        <v>266</v>
      </c>
      <c r="C773" t="s">
        <v>256</v>
      </c>
      <c r="D773">
        <v>1.2292198413270401</v>
      </c>
      <c r="E773">
        <v>2040</v>
      </c>
      <c r="F773">
        <v>2452103.0711843302</v>
      </c>
      <c r="G773">
        <v>1155283.8109608099</v>
      </c>
      <c r="H773">
        <v>2750989.07352725</v>
      </c>
      <c r="I773">
        <v>1441441.12239424</v>
      </c>
      <c r="J773">
        <v>133347.08075583301</v>
      </c>
      <c r="K773">
        <v>81270.584623814706</v>
      </c>
      <c r="L773">
        <v>934428.04200053099</v>
      </c>
      <c r="M773">
        <v>482936.89845374401</v>
      </c>
      <c r="N773">
        <v>1.12188965702757</v>
      </c>
      <c r="O773">
        <v>1.2476943835951799</v>
      </c>
      <c r="P773" t="s">
        <v>257</v>
      </c>
      <c r="Q773" t="s">
        <v>252</v>
      </c>
    </row>
    <row r="774" spans="1:17" x14ac:dyDescent="0.35">
      <c r="A774" t="s">
        <v>271</v>
      </c>
      <c r="B774" t="s">
        <v>266</v>
      </c>
      <c r="C774" t="s">
        <v>256</v>
      </c>
      <c r="D774">
        <v>1.35085724597845</v>
      </c>
      <c r="E774">
        <v>2045</v>
      </c>
      <c r="F774">
        <v>2470335.1969610001</v>
      </c>
      <c r="G774">
        <v>1167932.8339323101</v>
      </c>
      <c r="H774">
        <v>3103208.4495609798</v>
      </c>
      <c r="I774">
        <v>1611447.0760734701</v>
      </c>
      <c r="J774">
        <v>142813.657294595</v>
      </c>
      <c r="K774">
        <v>80389.593003587797</v>
      </c>
      <c r="L774">
        <v>944372.16798477003</v>
      </c>
      <c r="M774">
        <v>485123.86967970902</v>
      </c>
      <c r="N774">
        <v>1.2561892221665101</v>
      </c>
      <c r="O774">
        <v>1.3797429349151</v>
      </c>
      <c r="P774" t="s">
        <v>257</v>
      </c>
      <c r="Q774" t="s">
        <v>252</v>
      </c>
    </row>
    <row r="775" spans="1:17" x14ac:dyDescent="0.35">
      <c r="A775" t="s">
        <v>271</v>
      </c>
      <c r="B775" t="s">
        <v>266</v>
      </c>
      <c r="C775" t="s">
        <v>256</v>
      </c>
      <c r="D775">
        <v>1.53164784556419</v>
      </c>
      <c r="E775">
        <v>2050</v>
      </c>
      <c r="F775">
        <v>2493126.5620307801</v>
      </c>
      <c r="G775">
        <v>1182148.54287299</v>
      </c>
      <c r="H775">
        <v>3654176.1483646901</v>
      </c>
      <c r="I775">
        <v>1873786.8459606599</v>
      </c>
      <c r="J775">
        <v>138824.84394824499</v>
      </c>
      <c r="K775">
        <v>60749.007952603897</v>
      </c>
      <c r="L775">
        <v>952599.34790031705</v>
      </c>
      <c r="M775">
        <v>494067.10067875899</v>
      </c>
      <c r="N775">
        <v>1.46570021916103</v>
      </c>
      <c r="O775">
        <v>1.58506886233329</v>
      </c>
      <c r="P775" t="s">
        <v>257</v>
      </c>
      <c r="Q775" t="s">
        <v>252</v>
      </c>
    </row>
    <row r="776" spans="1:17" x14ac:dyDescent="0.35">
      <c r="A776" t="s">
        <v>271</v>
      </c>
      <c r="B776" t="s">
        <v>266</v>
      </c>
      <c r="C776" t="s">
        <v>256</v>
      </c>
      <c r="D776">
        <v>1.64170092024739</v>
      </c>
      <c r="E776">
        <v>2055</v>
      </c>
      <c r="F776">
        <v>2519084.2242125599</v>
      </c>
      <c r="G776">
        <v>1197409.08972194</v>
      </c>
      <c r="H776">
        <v>4104226.9243654301</v>
      </c>
      <c r="I776">
        <v>2089734.7346360399</v>
      </c>
      <c r="J776">
        <v>128414.707583735</v>
      </c>
      <c r="K776">
        <v>50040.458368692598</v>
      </c>
      <c r="L776">
        <v>970941.290549314</v>
      </c>
      <c r="M776">
        <v>503315.01953696302</v>
      </c>
      <c r="N776">
        <v>1.62925355369901</v>
      </c>
      <c r="O776">
        <v>1.74521368893343</v>
      </c>
      <c r="P776" t="s">
        <v>257</v>
      </c>
      <c r="Q776" t="s">
        <v>252</v>
      </c>
    </row>
    <row r="777" spans="1:17" x14ac:dyDescent="0.35">
      <c r="A777" t="s">
        <v>271</v>
      </c>
      <c r="B777" t="s">
        <v>266</v>
      </c>
      <c r="C777" t="s">
        <v>256</v>
      </c>
      <c r="D777">
        <v>1.79717289473674</v>
      </c>
      <c r="E777">
        <v>2060</v>
      </c>
      <c r="F777">
        <v>2554457.6061358601</v>
      </c>
      <c r="G777">
        <v>1216838.4796078401</v>
      </c>
      <c r="H777">
        <v>4747888.0580757102</v>
      </c>
      <c r="I777">
        <v>2396653.8014200502</v>
      </c>
      <c r="J777">
        <v>102337.99178020901</v>
      </c>
      <c r="K777">
        <v>36498.526496788902</v>
      </c>
      <c r="L777">
        <v>993955.08051062899</v>
      </c>
      <c r="M777">
        <v>514007.93012887199</v>
      </c>
      <c r="N777">
        <v>1.8586677839832599</v>
      </c>
      <c r="O777">
        <v>1.9695743038898901</v>
      </c>
      <c r="P777" t="s">
        <v>257</v>
      </c>
      <c r="Q777" t="s">
        <v>252</v>
      </c>
    </row>
    <row r="778" spans="1:17" x14ac:dyDescent="0.35">
      <c r="A778" t="s">
        <v>271</v>
      </c>
      <c r="B778" t="s">
        <v>266</v>
      </c>
      <c r="C778" t="s">
        <v>256</v>
      </c>
      <c r="D778">
        <v>1.90209664848524</v>
      </c>
      <c r="E778">
        <v>2065</v>
      </c>
      <c r="F778">
        <v>2580194.6587146199</v>
      </c>
      <c r="G778">
        <v>1231465.2886444</v>
      </c>
      <c r="H778">
        <v>5198576.4905022001</v>
      </c>
      <c r="I778">
        <v>2613949.5830893698</v>
      </c>
      <c r="J778">
        <v>73645.846615318107</v>
      </c>
      <c r="K778">
        <v>29356.200396983801</v>
      </c>
      <c r="L778">
        <v>991186.23262272496</v>
      </c>
      <c r="M778">
        <v>514430.87866616203</v>
      </c>
      <c r="N778">
        <v>2.0148001132178099</v>
      </c>
      <c r="O778">
        <v>2.12263358715275</v>
      </c>
      <c r="P778" t="s">
        <v>257</v>
      </c>
      <c r="Q778" t="s">
        <v>252</v>
      </c>
    </row>
    <row r="779" spans="1:17" x14ac:dyDescent="0.35">
      <c r="A779" t="s">
        <v>271</v>
      </c>
      <c r="B779" t="s">
        <v>266</v>
      </c>
      <c r="C779" t="s">
        <v>256</v>
      </c>
      <c r="D779">
        <v>2.0539225003577899</v>
      </c>
      <c r="E779">
        <v>2070</v>
      </c>
      <c r="F779">
        <v>2616528.88330764</v>
      </c>
      <c r="G779">
        <v>1250987.9236872899</v>
      </c>
      <c r="H779">
        <v>6111246.43049167</v>
      </c>
      <c r="I779">
        <v>3060134.76789475</v>
      </c>
      <c r="J779">
        <v>70675.235743469399</v>
      </c>
      <c r="K779">
        <v>27003.774277581699</v>
      </c>
      <c r="L779">
        <v>1007258.2679659399</v>
      </c>
      <c r="M779">
        <v>524770.084873538</v>
      </c>
      <c r="N779">
        <v>2.3356311751339298</v>
      </c>
      <c r="O779">
        <v>2.4461745073245802</v>
      </c>
      <c r="P779" t="s">
        <v>257</v>
      </c>
      <c r="Q779" t="s">
        <v>252</v>
      </c>
    </row>
    <row r="780" spans="1:17" x14ac:dyDescent="0.35">
      <c r="A780" t="s">
        <v>271</v>
      </c>
      <c r="B780" t="s">
        <v>266</v>
      </c>
      <c r="C780" t="s">
        <v>256</v>
      </c>
      <c r="D780">
        <v>2.15113208653396</v>
      </c>
      <c r="E780">
        <v>2075</v>
      </c>
      <c r="F780">
        <v>2661088.1048197299</v>
      </c>
      <c r="G780">
        <v>1274357.61095642</v>
      </c>
      <c r="H780">
        <v>7064289.2606260898</v>
      </c>
      <c r="I780">
        <v>3538052.3360044602</v>
      </c>
      <c r="J780">
        <v>106200.64788648101</v>
      </c>
      <c r="K780">
        <v>32597.7993525362</v>
      </c>
      <c r="L780">
        <v>1027104.77774926</v>
      </c>
      <c r="M780">
        <v>535728.68847264396</v>
      </c>
      <c r="N780">
        <v>2.6546619211259199</v>
      </c>
      <c r="O780">
        <v>2.7763418255485601</v>
      </c>
      <c r="P780" t="s">
        <v>257</v>
      </c>
      <c r="Q780" t="s">
        <v>252</v>
      </c>
    </row>
    <row r="781" spans="1:17" x14ac:dyDescent="0.35">
      <c r="A781" t="s">
        <v>271</v>
      </c>
      <c r="B781" t="s">
        <v>266</v>
      </c>
      <c r="C781" t="s">
        <v>256</v>
      </c>
      <c r="D781">
        <v>2.2802661727774698</v>
      </c>
      <c r="E781">
        <v>2080</v>
      </c>
      <c r="F781">
        <v>2700125.4844078301</v>
      </c>
      <c r="G781">
        <v>1295015.47021084</v>
      </c>
      <c r="H781">
        <v>8308644.7658403702</v>
      </c>
      <c r="I781">
        <v>4161601.1632638099</v>
      </c>
      <c r="J781">
        <v>108401.483316571</v>
      </c>
      <c r="K781">
        <v>33218.6732375707</v>
      </c>
      <c r="L781">
        <v>1036264.2763638099</v>
      </c>
      <c r="M781">
        <v>543804.87904256803</v>
      </c>
      <c r="N781">
        <v>3.0771328272776799</v>
      </c>
      <c r="O781">
        <v>3.21355324240742</v>
      </c>
      <c r="P781" t="s">
        <v>257</v>
      </c>
      <c r="Q781" t="s">
        <v>252</v>
      </c>
    </row>
    <row r="782" spans="1:17" x14ac:dyDescent="0.35">
      <c r="A782" t="s">
        <v>271</v>
      </c>
      <c r="B782" t="s">
        <v>266</v>
      </c>
      <c r="C782" t="s">
        <v>256</v>
      </c>
      <c r="D782">
        <v>2.4085830961071801</v>
      </c>
      <c r="E782">
        <v>2085</v>
      </c>
      <c r="F782">
        <v>2747142.9792067301</v>
      </c>
      <c r="G782">
        <v>1319437.93724665</v>
      </c>
      <c r="H782">
        <v>9605525.58325864</v>
      </c>
      <c r="I782">
        <v>4813117.5655505704</v>
      </c>
      <c r="J782">
        <v>117523.31407477301</v>
      </c>
      <c r="K782">
        <v>36538.639454236101</v>
      </c>
      <c r="L782">
        <v>1058815.18821671</v>
      </c>
      <c r="M782">
        <v>555622.75278163597</v>
      </c>
      <c r="N782">
        <v>3.4965510189907798</v>
      </c>
      <c r="O782">
        <v>3.6478544611157599</v>
      </c>
      <c r="P782" t="s">
        <v>257</v>
      </c>
      <c r="Q782" t="s">
        <v>252</v>
      </c>
    </row>
    <row r="783" spans="1:17" x14ac:dyDescent="0.35">
      <c r="A783" t="s">
        <v>271</v>
      </c>
      <c r="B783" t="s">
        <v>266</v>
      </c>
      <c r="C783" t="s">
        <v>256</v>
      </c>
      <c r="D783">
        <v>2.5200464505927802</v>
      </c>
      <c r="E783">
        <v>2090</v>
      </c>
      <c r="F783">
        <v>2807597.92114658</v>
      </c>
      <c r="G783">
        <v>1348842.21666964</v>
      </c>
      <c r="H783">
        <v>10737262.206824601</v>
      </c>
      <c r="I783">
        <v>5376852.83394193</v>
      </c>
      <c r="J783">
        <v>132307.35233725901</v>
      </c>
      <c r="K783">
        <v>41018.363846435197</v>
      </c>
      <c r="L783">
        <v>1067629.8163928399</v>
      </c>
      <c r="M783">
        <v>563563.33644597104</v>
      </c>
      <c r="N783">
        <v>3.82435893898929</v>
      </c>
      <c r="O783">
        <v>3.9862726473802499</v>
      </c>
      <c r="P783" t="s">
        <v>257</v>
      </c>
      <c r="Q783" t="s">
        <v>252</v>
      </c>
    </row>
    <row r="784" spans="1:17" x14ac:dyDescent="0.35">
      <c r="A784" t="s">
        <v>271</v>
      </c>
      <c r="B784" t="s">
        <v>267</v>
      </c>
      <c r="C784" t="s">
        <v>256</v>
      </c>
      <c r="D784">
        <v>0.42862795654826502</v>
      </c>
      <c r="E784">
        <v>2010</v>
      </c>
      <c r="F784">
        <v>2773637.0681739599</v>
      </c>
      <c r="G784">
        <v>341118.69283085101</v>
      </c>
      <c r="H784">
        <v>1004571.45082921</v>
      </c>
      <c r="I784">
        <v>172915.01107310099</v>
      </c>
      <c r="J784">
        <v>152262.07900202999</v>
      </c>
      <c r="K784">
        <v>31751.647136740401</v>
      </c>
      <c r="L784">
        <v>1008960.5982489</v>
      </c>
      <c r="M784">
        <v>168800.51023242099</v>
      </c>
      <c r="N784">
        <v>0.36218561626398399</v>
      </c>
      <c r="O784">
        <v>0.50690570381272904</v>
      </c>
      <c r="P784" t="s">
        <v>257</v>
      </c>
      <c r="Q784" t="s">
        <v>252</v>
      </c>
    </row>
    <row r="785" spans="1:17" x14ac:dyDescent="0.35">
      <c r="A785" t="s">
        <v>271</v>
      </c>
      <c r="B785" t="s">
        <v>267</v>
      </c>
      <c r="C785" t="s">
        <v>256</v>
      </c>
      <c r="D785">
        <v>0.61285996481710903</v>
      </c>
      <c r="E785">
        <v>2015</v>
      </c>
      <c r="F785">
        <v>2861299.7441806602</v>
      </c>
      <c r="G785">
        <v>353240.33192910801</v>
      </c>
      <c r="H785">
        <v>1492435.60780846</v>
      </c>
      <c r="I785">
        <v>258255.572018868</v>
      </c>
      <c r="J785">
        <v>160284.185748744</v>
      </c>
      <c r="K785">
        <v>33285.157065501102</v>
      </c>
      <c r="L785">
        <v>1045744.43404757</v>
      </c>
      <c r="M785">
        <v>175919.999569037</v>
      </c>
      <c r="N785">
        <v>0.52159359076020895</v>
      </c>
      <c r="O785">
        <v>0.73110443138949699</v>
      </c>
      <c r="P785" t="s">
        <v>257</v>
      </c>
      <c r="Q785" t="s">
        <v>252</v>
      </c>
    </row>
    <row r="786" spans="1:17" x14ac:dyDescent="0.35">
      <c r="A786" t="s">
        <v>271</v>
      </c>
      <c r="B786" t="s">
        <v>267</v>
      </c>
      <c r="C786" t="s">
        <v>256</v>
      </c>
      <c r="D786">
        <v>0.76234411994100504</v>
      </c>
      <c r="E786">
        <v>2020</v>
      </c>
      <c r="F786">
        <v>2931935.4615649702</v>
      </c>
      <c r="G786">
        <v>363081.84273253998</v>
      </c>
      <c r="H786">
        <v>1914831.97745053</v>
      </c>
      <c r="I786">
        <v>332545.312027996</v>
      </c>
      <c r="J786">
        <v>166903.016004631</v>
      </c>
      <c r="K786">
        <v>34506.413369107402</v>
      </c>
      <c r="L786">
        <v>1077366.86075873</v>
      </c>
      <c r="M786">
        <v>181971.75635484501</v>
      </c>
      <c r="N786">
        <v>0.65309485919872801</v>
      </c>
      <c r="O786">
        <v>0.91589628808004397</v>
      </c>
      <c r="P786" t="s">
        <v>257</v>
      </c>
      <c r="Q786" t="s">
        <v>252</v>
      </c>
    </row>
    <row r="787" spans="1:17" x14ac:dyDescent="0.35">
      <c r="A787" t="s">
        <v>271</v>
      </c>
      <c r="B787" t="s">
        <v>267</v>
      </c>
      <c r="C787" t="s">
        <v>256</v>
      </c>
      <c r="D787">
        <v>0.91377128405771901</v>
      </c>
      <c r="E787">
        <v>2025</v>
      </c>
      <c r="F787">
        <v>3024172.46668706</v>
      </c>
      <c r="G787">
        <v>375904.61273730802</v>
      </c>
      <c r="H787">
        <v>2385382.0966086001</v>
      </c>
      <c r="I787">
        <v>416009.52060064202</v>
      </c>
      <c r="J787">
        <v>175022.251253522</v>
      </c>
      <c r="K787">
        <v>36058.345924798501</v>
      </c>
      <c r="L787">
        <v>1118561.6125050001</v>
      </c>
      <c r="M787">
        <v>189789.74917055701</v>
      </c>
      <c r="N787">
        <v>0.78877184515265297</v>
      </c>
      <c r="O787">
        <v>1.1066890548942501</v>
      </c>
      <c r="P787" t="s">
        <v>257</v>
      </c>
      <c r="Q787" t="s">
        <v>252</v>
      </c>
    </row>
    <row r="788" spans="1:17" x14ac:dyDescent="0.35">
      <c r="A788" t="s">
        <v>271</v>
      </c>
      <c r="B788" t="s">
        <v>267</v>
      </c>
      <c r="C788" t="s">
        <v>256</v>
      </c>
      <c r="D788">
        <v>0.96559376426806398</v>
      </c>
      <c r="E788">
        <v>2030</v>
      </c>
      <c r="F788">
        <v>3123929.0793609298</v>
      </c>
      <c r="G788">
        <v>389956.43355887098</v>
      </c>
      <c r="H788">
        <v>2623695.4973911401</v>
      </c>
      <c r="I788">
        <v>459932.36524603498</v>
      </c>
      <c r="J788">
        <v>183780.30955597301</v>
      </c>
      <c r="K788">
        <v>37775.535831973502</v>
      </c>
      <c r="L788">
        <v>1163028.68124035</v>
      </c>
      <c r="M788">
        <v>198401.80898137699</v>
      </c>
      <c r="N788">
        <v>0.83987037821225796</v>
      </c>
      <c r="O788">
        <v>1.1794455115114799</v>
      </c>
      <c r="P788" t="s">
        <v>257</v>
      </c>
      <c r="Q788" t="s">
        <v>252</v>
      </c>
    </row>
    <row r="789" spans="1:17" x14ac:dyDescent="0.35">
      <c r="A789" t="s">
        <v>271</v>
      </c>
      <c r="B789" t="s">
        <v>267</v>
      </c>
      <c r="C789" t="s">
        <v>256</v>
      </c>
      <c r="D789">
        <v>1.08500668135844</v>
      </c>
      <c r="E789">
        <v>2035</v>
      </c>
      <c r="F789">
        <v>3194943.3759473702</v>
      </c>
      <c r="G789">
        <v>400412.88276211801</v>
      </c>
      <c r="H789">
        <v>3077024.3759993399</v>
      </c>
      <c r="I789">
        <v>534548.06624566298</v>
      </c>
      <c r="J789">
        <v>186650.208418069</v>
      </c>
      <c r="K789">
        <v>38585.345736323703</v>
      </c>
      <c r="L789">
        <v>1202468.1674273601</v>
      </c>
      <c r="M789">
        <v>205970.506554033</v>
      </c>
      <c r="N789">
        <v>0.96309199066382201</v>
      </c>
      <c r="O789">
        <v>1.3349921774700599</v>
      </c>
      <c r="P789" t="s">
        <v>257</v>
      </c>
      <c r="Q789" t="s">
        <v>252</v>
      </c>
    </row>
    <row r="790" spans="1:17" x14ac:dyDescent="0.35">
      <c r="A790" t="s">
        <v>271</v>
      </c>
      <c r="B790" t="s">
        <v>267</v>
      </c>
      <c r="C790" t="s">
        <v>256</v>
      </c>
      <c r="D790">
        <v>1.2292198413270401</v>
      </c>
      <c r="E790">
        <v>2040</v>
      </c>
      <c r="F790">
        <v>3204410.2883471102</v>
      </c>
      <c r="G790">
        <v>402976.59379802999</v>
      </c>
      <c r="H790">
        <v>3579801.90449609</v>
      </c>
      <c r="I790">
        <v>612628.29142539401</v>
      </c>
      <c r="J790">
        <v>180145.10446276501</v>
      </c>
      <c r="K790">
        <v>34472.560916882598</v>
      </c>
      <c r="L790">
        <v>1209691.8204299801</v>
      </c>
      <c r="M790">
        <v>207673.12002429401</v>
      </c>
      <c r="N790">
        <v>1.1171484243182299</v>
      </c>
      <c r="O790">
        <v>1.5202577540581399</v>
      </c>
      <c r="P790" t="s">
        <v>257</v>
      </c>
      <c r="Q790" t="s">
        <v>252</v>
      </c>
    </row>
    <row r="791" spans="1:17" x14ac:dyDescent="0.35">
      <c r="A791" t="s">
        <v>271</v>
      </c>
      <c r="B791" t="s">
        <v>267</v>
      </c>
      <c r="C791" t="s">
        <v>256</v>
      </c>
      <c r="D791">
        <v>1.35085724597845</v>
      </c>
      <c r="E791">
        <v>2045</v>
      </c>
      <c r="F791">
        <v>3230741.2598980302</v>
      </c>
      <c r="G791">
        <v>407526.77099527098</v>
      </c>
      <c r="H791">
        <v>4031106.58299611</v>
      </c>
      <c r="I791">
        <v>683548.94263834599</v>
      </c>
      <c r="J791">
        <v>189816.35504540999</v>
      </c>
      <c r="K791">
        <v>33386.895252772498</v>
      </c>
      <c r="L791">
        <v>1220525.5538832301</v>
      </c>
      <c r="M791">
        <v>208970.483781246</v>
      </c>
      <c r="N791">
        <v>1.2477342686128099</v>
      </c>
      <c r="O791">
        <v>1.67731052605199</v>
      </c>
      <c r="P791" t="s">
        <v>257</v>
      </c>
      <c r="Q791" t="s">
        <v>252</v>
      </c>
    </row>
    <row r="792" spans="1:17" x14ac:dyDescent="0.35">
      <c r="A792" t="s">
        <v>271</v>
      </c>
      <c r="B792" t="s">
        <v>267</v>
      </c>
      <c r="C792" t="s">
        <v>256</v>
      </c>
      <c r="D792">
        <v>1.53164784556419</v>
      </c>
      <c r="E792">
        <v>2050</v>
      </c>
      <c r="F792">
        <v>3262547.9727882701</v>
      </c>
      <c r="G792">
        <v>412727.13211550697</v>
      </c>
      <c r="H792">
        <v>4734613.3540084697</v>
      </c>
      <c r="I792">
        <v>793349.64031687798</v>
      </c>
      <c r="J792">
        <v>176183.03191290799</v>
      </c>
      <c r="K792">
        <v>23390.819987940798</v>
      </c>
      <c r="L792">
        <v>1233764.86607341</v>
      </c>
      <c r="M792">
        <v>212901.58250566301</v>
      </c>
      <c r="N792">
        <v>1.45120114508604</v>
      </c>
      <c r="O792">
        <v>1.92221343978628</v>
      </c>
      <c r="P792" t="s">
        <v>257</v>
      </c>
      <c r="Q792" t="s">
        <v>252</v>
      </c>
    </row>
    <row r="793" spans="1:17" x14ac:dyDescent="0.35">
      <c r="A793" t="s">
        <v>271</v>
      </c>
      <c r="B793" t="s">
        <v>267</v>
      </c>
      <c r="C793" t="s">
        <v>256</v>
      </c>
      <c r="D793">
        <v>1.64170092024739</v>
      </c>
      <c r="E793">
        <v>2055</v>
      </c>
      <c r="F793">
        <v>3298122.0346538802</v>
      </c>
      <c r="G793">
        <v>418371.27928061201</v>
      </c>
      <c r="H793">
        <v>5307966.6160535999</v>
      </c>
      <c r="I793">
        <v>885995.04294787603</v>
      </c>
      <c r="J793">
        <v>158875.31474854299</v>
      </c>
      <c r="K793">
        <v>19579.851203884398</v>
      </c>
      <c r="L793">
        <v>1256871.0751940799</v>
      </c>
      <c r="M793">
        <v>217385.234892195</v>
      </c>
      <c r="N793">
        <v>1.60939060479933</v>
      </c>
      <c r="O793">
        <v>2.1177243439639102</v>
      </c>
      <c r="P793" t="s">
        <v>257</v>
      </c>
      <c r="Q793" t="s">
        <v>252</v>
      </c>
    </row>
    <row r="794" spans="1:17" x14ac:dyDescent="0.35">
      <c r="A794" t="s">
        <v>271</v>
      </c>
      <c r="B794" t="s">
        <v>267</v>
      </c>
      <c r="C794" t="s">
        <v>256</v>
      </c>
      <c r="D794">
        <v>1.79717289473674</v>
      </c>
      <c r="E794">
        <v>2060</v>
      </c>
      <c r="F794">
        <v>3345819.5691416902</v>
      </c>
      <c r="G794">
        <v>425476.51660200598</v>
      </c>
      <c r="H794">
        <v>6127047.5391469495</v>
      </c>
      <c r="I794">
        <v>1017494.3203488101</v>
      </c>
      <c r="J794">
        <v>124268.43832009</v>
      </c>
      <c r="K794">
        <v>14568.079956907601</v>
      </c>
      <c r="L794">
        <v>1285470.7117751101</v>
      </c>
      <c r="M794">
        <v>222492.298864396</v>
      </c>
      <c r="N794">
        <v>1.8312546186460199</v>
      </c>
      <c r="O794">
        <v>2.39142298257693</v>
      </c>
      <c r="P794" t="s">
        <v>257</v>
      </c>
      <c r="Q794" t="s">
        <v>252</v>
      </c>
    </row>
    <row r="795" spans="1:17" x14ac:dyDescent="0.35">
      <c r="A795" t="s">
        <v>271</v>
      </c>
      <c r="B795" t="s">
        <v>267</v>
      </c>
      <c r="C795" t="s">
        <v>256</v>
      </c>
      <c r="D795">
        <v>1.90209664848524</v>
      </c>
      <c r="E795">
        <v>2065</v>
      </c>
      <c r="F795">
        <v>3380809.5856039398</v>
      </c>
      <c r="G795">
        <v>430850.36175507901</v>
      </c>
      <c r="H795">
        <v>6701621.5772196697</v>
      </c>
      <c r="I795">
        <v>1110904.4963719</v>
      </c>
      <c r="J795">
        <v>90932.616715772296</v>
      </c>
      <c r="K795">
        <v>12069.430296529599</v>
      </c>
      <c r="L795">
        <v>1278470.7544980799</v>
      </c>
      <c r="M795">
        <v>227146.35679080701</v>
      </c>
      <c r="N795">
        <v>1.98225348323558</v>
      </c>
      <c r="O795">
        <v>2.5783998227287199</v>
      </c>
      <c r="P795" t="s">
        <v>257</v>
      </c>
      <c r="Q795" t="s">
        <v>252</v>
      </c>
    </row>
    <row r="796" spans="1:17" x14ac:dyDescent="0.35">
      <c r="A796" t="s">
        <v>271</v>
      </c>
      <c r="B796" t="s">
        <v>267</v>
      </c>
      <c r="C796" t="s">
        <v>256</v>
      </c>
      <c r="D796">
        <v>2.0539225003577899</v>
      </c>
      <c r="E796">
        <v>2070</v>
      </c>
      <c r="F796">
        <v>3429645.1103710402</v>
      </c>
      <c r="G796">
        <v>437871.69662388199</v>
      </c>
      <c r="H796">
        <v>7872916.9442233099</v>
      </c>
      <c r="I796">
        <v>1298464.2541631099</v>
      </c>
      <c r="J796">
        <v>85900.615511442098</v>
      </c>
      <c r="K796">
        <v>11778.394509608999</v>
      </c>
      <c r="L796">
        <v>1300164.5357975999</v>
      </c>
      <c r="M796">
        <v>231863.81704188301</v>
      </c>
      <c r="N796">
        <v>2.2955485745204598</v>
      </c>
      <c r="O796">
        <v>2.9653989151951401</v>
      </c>
      <c r="P796" t="s">
        <v>257</v>
      </c>
      <c r="Q796" t="s">
        <v>252</v>
      </c>
    </row>
    <row r="797" spans="1:17" x14ac:dyDescent="0.35">
      <c r="A797" t="s">
        <v>271</v>
      </c>
      <c r="B797" t="s">
        <v>267</v>
      </c>
      <c r="C797" t="s">
        <v>256</v>
      </c>
      <c r="D797">
        <v>2.15113208653396</v>
      </c>
      <c r="E797">
        <v>2075</v>
      </c>
      <c r="F797">
        <v>3489274.3819903098</v>
      </c>
      <c r="G797">
        <v>446171.33378584799</v>
      </c>
      <c r="H797">
        <v>9105707.7995254099</v>
      </c>
      <c r="I797">
        <v>1496633.7971051401</v>
      </c>
      <c r="J797">
        <v>124513.719689381</v>
      </c>
      <c r="K797">
        <v>14284.7275496367</v>
      </c>
      <c r="L797">
        <v>1325897.88715349</v>
      </c>
      <c r="M797">
        <v>236935.57906841399</v>
      </c>
      <c r="N797">
        <v>2.6096279061698402</v>
      </c>
      <c r="O797">
        <v>3.3543925478266798</v>
      </c>
      <c r="P797" t="s">
        <v>257</v>
      </c>
      <c r="Q797" t="s">
        <v>252</v>
      </c>
    </row>
    <row r="798" spans="1:17" x14ac:dyDescent="0.35">
      <c r="A798" t="s">
        <v>271</v>
      </c>
      <c r="B798" t="s">
        <v>267</v>
      </c>
      <c r="C798" t="s">
        <v>256</v>
      </c>
      <c r="D798">
        <v>2.2802661727774698</v>
      </c>
      <c r="E798">
        <v>2080</v>
      </c>
      <c r="F798">
        <v>3541669.2019827599</v>
      </c>
      <c r="G798">
        <v>453471.75263590697</v>
      </c>
      <c r="H798">
        <v>10715542.053487601</v>
      </c>
      <c r="I798">
        <v>1754703.8756166201</v>
      </c>
      <c r="J798">
        <v>127039.366295213</v>
      </c>
      <c r="K798">
        <v>14580.7902589286</v>
      </c>
      <c r="L798">
        <v>1339388.42648382</v>
      </c>
      <c r="M798">
        <v>240680.72892255799</v>
      </c>
      <c r="N798">
        <v>3.0255626492413801</v>
      </c>
      <c r="O798">
        <v>3.86948881692632</v>
      </c>
      <c r="P798" t="s">
        <v>257</v>
      </c>
      <c r="Q798" t="s">
        <v>252</v>
      </c>
    </row>
    <row r="799" spans="1:17" x14ac:dyDescent="0.35">
      <c r="A799" t="s">
        <v>271</v>
      </c>
      <c r="B799" t="s">
        <v>267</v>
      </c>
      <c r="C799" t="s">
        <v>256</v>
      </c>
      <c r="D799">
        <v>2.4085830961071801</v>
      </c>
      <c r="E799">
        <v>2085</v>
      </c>
      <c r="F799">
        <v>3604532.7068678099</v>
      </c>
      <c r="G799">
        <v>462048.20958556898</v>
      </c>
      <c r="H799">
        <v>12394171.4832903</v>
      </c>
      <c r="I799">
        <v>2024471.6655188601</v>
      </c>
      <c r="J799">
        <v>138055.140150703</v>
      </c>
      <c r="K799">
        <v>16006.8133783061</v>
      </c>
      <c r="L799">
        <v>1368632.62588264</v>
      </c>
      <c r="M799">
        <v>245805.31511571401</v>
      </c>
      <c r="N799">
        <v>3.4384960523940902</v>
      </c>
      <c r="O799">
        <v>4.3815160918699299</v>
      </c>
      <c r="P799" t="s">
        <v>257</v>
      </c>
      <c r="Q799" t="s">
        <v>252</v>
      </c>
    </row>
    <row r="800" spans="1:17" x14ac:dyDescent="0.35">
      <c r="A800" t="s">
        <v>271</v>
      </c>
      <c r="B800" t="s">
        <v>267</v>
      </c>
      <c r="C800" t="s">
        <v>256</v>
      </c>
      <c r="D800">
        <v>2.5200464505927802</v>
      </c>
      <c r="E800">
        <v>2090</v>
      </c>
      <c r="F800">
        <v>3684097.9475125298</v>
      </c>
      <c r="G800">
        <v>472342.19030368002</v>
      </c>
      <c r="H800">
        <v>13855424.455759</v>
      </c>
      <c r="I800">
        <v>2258690.58500758</v>
      </c>
      <c r="J800">
        <v>155478.178405774</v>
      </c>
      <c r="K800">
        <v>17847.537777919501</v>
      </c>
      <c r="L800">
        <v>1381691.1865315901</v>
      </c>
      <c r="M800">
        <v>249501.966307219</v>
      </c>
      <c r="N800">
        <v>3.7608729879492002</v>
      </c>
      <c r="O800">
        <v>4.7818946335397499</v>
      </c>
      <c r="P800" t="s">
        <v>257</v>
      </c>
      <c r="Q800" t="s">
        <v>252</v>
      </c>
    </row>
    <row r="801" spans="1:17" x14ac:dyDescent="0.35">
      <c r="A801" t="s">
        <v>271</v>
      </c>
      <c r="B801" t="s">
        <v>268</v>
      </c>
      <c r="C801" t="s">
        <v>256</v>
      </c>
      <c r="D801">
        <v>0.42862795654826502</v>
      </c>
      <c r="E801">
        <v>2010</v>
      </c>
      <c r="F801">
        <v>2629209.1530935401</v>
      </c>
      <c r="G801">
        <v>485546.60791126499</v>
      </c>
      <c r="H801">
        <v>1003603.05541604</v>
      </c>
      <c r="I801">
        <v>173883.40648627401</v>
      </c>
      <c r="J801">
        <v>158220.54239753401</v>
      </c>
      <c r="K801">
        <v>25793.183741236298</v>
      </c>
      <c r="L801">
        <v>998675.244133375</v>
      </c>
      <c r="M801">
        <v>179085.86434794299</v>
      </c>
      <c r="N801">
        <v>0.38171290185689299</v>
      </c>
      <c r="O801">
        <v>0.35811887809141502</v>
      </c>
      <c r="P801" t="s">
        <v>257</v>
      </c>
      <c r="Q801" t="s">
        <v>252</v>
      </c>
    </row>
    <row r="802" spans="1:17" x14ac:dyDescent="0.35">
      <c r="A802" t="s">
        <v>271</v>
      </c>
      <c r="B802" t="s">
        <v>268</v>
      </c>
      <c r="C802" t="s">
        <v>256</v>
      </c>
      <c r="D802">
        <v>0.61285996481710903</v>
      </c>
      <c r="E802">
        <v>2015</v>
      </c>
      <c r="F802">
        <v>2715251.72813902</v>
      </c>
      <c r="G802">
        <v>499288.347970745</v>
      </c>
      <c r="H802">
        <v>1492656.5996252999</v>
      </c>
      <c r="I802">
        <v>258034.580202021</v>
      </c>
      <c r="J802">
        <v>166385.747998359</v>
      </c>
      <c r="K802">
        <v>27183.594815886601</v>
      </c>
      <c r="L802">
        <v>1036376.25924053</v>
      </c>
      <c r="M802">
        <v>185288.174376076</v>
      </c>
      <c r="N802">
        <v>0.54973046666591796</v>
      </c>
      <c r="O802">
        <v>0.51680473067466703</v>
      </c>
      <c r="P802" t="s">
        <v>257</v>
      </c>
      <c r="Q802" t="s">
        <v>252</v>
      </c>
    </row>
    <row r="803" spans="1:17" x14ac:dyDescent="0.35">
      <c r="A803" t="s">
        <v>271</v>
      </c>
      <c r="B803" t="s">
        <v>268</v>
      </c>
      <c r="C803" t="s">
        <v>256</v>
      </c>
      <c r="D803">
        <v>0.76234411994100504</v>
      </c>
      <c r="E803">
        <v>2020</v>
      </c>
      <c r="F803">
        <v>2784928.1235588598</v>
      </c>
      <c r="G803">
        <v>510089.180738642</v>
      </c>
      <c r="H803">
        <v>1916580.25460886</v>
      </c>
      <c r="I803">
        <v>330797.03486966703</v>
      </c>
      <c r="J803">
        <v>173055.17686809899</v>
      </c>
      <c r="K803">
        <v>28354.252505640001</v>
      </c>
      <c r="L803">
        <v>1068703.2010071899</v>
      </c>
      <c r="M803">
        <v>190635.416106394</v>
      </c>
      <c r="N803">
        <v>0.68819738592019997</v>
      </c>
      <c r="O803">
        <v>0.64850823612971298</v>
      </c>
      <c r="P803" t="s">
        <v>257</v>
      </c>
      <c r="Q803" t="s">
        <v>252</v>
      </c>
    </row>
    <row r="804" spans="1:17" x14ac:dyDescent="0.35">
      <c r="A804" t="s">
        <v>271</v>
      </c>
      <c r="B804" t="s">
        <v>268</v>
      </c>
      <c r="C804" t="s">
        <v>256</v>
      </c>
      <c r="D804">
        <v>0.91377128405771901</v>
      </c>
      <c r="E804">
        <v>2025</v>
      </c>
      <c r="F804">
        <v>2875167.3590779598</v>
      </c>
      <c r="G804">
        <v>524909.72034640796</v>
      </c>
      <c r="H804">
        <v>2389488.0869492199</v>
      </c>
      <c r="I804">
        <v>411903.53026001999</v>
      </c>
      <c r="J804">
        <v>181295.32215210999</v>
      </c>
      <c r="K804">
        <v>29785.275026210398</v>
      </c>
      <c r="L804">
        <v>1110603.00582587</v>
      </c>
      <c r="M804">
        <v>197748.355849685</v>
      </c>
      <c r="N804">
        <v>0.83107791252732899</v>
      </c>
      <c r="O804">
        <v>0.78471309311663895</v>
      </c>
      <c r="P804" t="s">
        <v>257</v>
      </c>
      <c r="Q804" t="s">
        <v>252</v>
      </c>
    </row>
    <row r="805" spans="1:17" x14ac:dyDescent="0.35">
      <c r="A805" t="s">
        <v>271</v>
      </c>
      <c r="B805" t="s">
        <v>268</v>
      </c>
      <c r="C805" t="s">
        <v>256</v>
      </c>
      <c r="D805">
        <v>0.96559376426806398</v>
      </c>
      <c r="E805">
        <v>2030</v>
      </c>
      <c r="F805">
        <v>2972790.1004521102</v>
      </c>
      <c r="G805">
        <v>541095.41246769298</v>
      </c>
      <c r="H805">
        <v>2630740.8517701901</v>
      </c>
      <c r="I805">
        <v>452887.01086697797</v>
      </c>
      <c r="J805">
        <v>190235.84227577099</v>
      </c>
      <c r="K805">
        <v>31320.0031121762</v>
      </c>
      <c r="L805">
        <v>1155967.4380856301</v>
      </c>
      <c r="M805">
        <v>205463.052136093</v>
      </c>
      <c r="N805">
        <v>0.88493999336519102</v>
      </c>
      <c r="O805">
        <v>0.83698179735356404</v>
      </c>
      <c r="P805" t="s">
        <v>257</v>
      </c>
      <c r="Q805" t="s">
        <v>252</v>
      </c>
    </row>
    <row r="806" spans="1:17" x14ac:dyDescent="0.35">
      <c r="A806" t="s">
        <v>271</v>
      </c>
      <c r="B806" t="s">
        <v>268</v>
      </c>
      <c r="C806" t="s">
        <v>256</v>
      </c>
      <c r="D806">
        <v>1.08500668135844</v>
      </c>
      <c r="E806">
        <v>2035</v>
      </c>
      <c r="F806">
        <v>3043044.6767977001</v>
      </c>
      <c r="G806">
        <v>552311.58191178401</v>
      </c>
      <c r="H806">
        <v>3080235.47092894</v>
      </c>
      <c r="I806">
        <v>531336.97131606704</v>
      </c>
      <c r="J806">
        <v>193285.89611922501</v>
      </c>
      <c r="K806">
        <v>31949.658035168399</v>
      </c>
      <c r="L806">
        <v>1196007.14195432</v>
      </c>
      <c r="M806">
        <v>212431.532027081</v>
      </c>
      <c r="N806">
        <v>1.01222157348356</v>
      </c>
      <c r="O806">
        <v>0.962023952995672</v>
      </c>
      <c r="P806" t="s">
        <v>257</v>
      </c>
      <c r="Q806" t="s">
        <v>252</v>
      </c>
    </row>
    <row r="807" spans="1:17" x14ac:dyDescent="0.35">
      <c r="A807" t="s">
        <v>271</v>
      </c>
      <c r="B807" t="s">
        <v>268</v>
      </c>
      <c r="C807" t="s">
        <v>256</v>
      </c>
      <c r="D807">
        <v>1.2292198413270401</v>
      </c>
      <c r="E807">
        <v>2040</v>
      </c>
      <c r="F807">
        <v>3054360.90154954</v>
      </c>
      <c r="G807">
        <v>553025.98059560196</v>
      </c>
      <c r="H807">
        <v>3573887.4488009</v>
      </c>
      <c r="I807">
        <v>618542.74712058599</v>
      </c>
      <c r="J807">
        <v>184667.572115777</v>
      </c>
      <c r="K807">
        <v>29950.0932638704</v>
      </c>
      <c r="L807">
        <v>1204038.42193721</v>
      </c>
      <c r="M807">
        <v>213326.51851706699</v>
      </c>
      <c r="N807">
        <v>1.17009337272088</v>
      </c>
      <c r="O807">
        <v>1.1184695996640599</v>
      </c>
      <c r="P807" t="s">
        <v>257</v>
      </c>
      <c r="Q807" t="s">
        <v>252</v>
      </c>
    </row>
    <row r="808" spans="1:17" x14ac:dyDescent="0.35">
      <c r="A808" t="s">
        <v>271</v>
      </c>
      <c r="B808" t="s">
        <v>268</v>
      </c>
      <c r="C808" t="s">
        <v>256</v>
      </c>
      <c r="D808">
        <v>1.35085724597845</v>
      </c>
      <c r="E808">
        <v>2045</v>
      </c>
      <c r="F808">
        <v>3081421.28714584</v>
      </c>
      <c r="G808">
        <v>556846.74374746601</v>
      </c>
      <c r="H808">
        <v>4017843.6032242002</v>
      </c>
      <c r="I808">
        <v>696811.92241025204</v>
      </c>
      <c r="J808">
        <v>192035.29643631299</v>
      </c>
      <c r="K808">
        <v>31167.953861869501</v>
      </c>
      <c r="L808">
        <v>1214325.0611282701</v>
      </c>
      <c r="M808">
        <v>215170.97653620999</v>
      </c>
      <c r="N808">
        <v>1.3038929860011801</v>
      </c>
      <c r="O808">
        <v>1.25135314201687</v>
      </c>
      <c r="P808" t="s">
        <v>257</v>
      </c>
      <c r="Q808" t="s">
        <v>252</v>
      </c>
    </row>
    <row r="809" spans="1:17" x14ac:dyDescent="0.35">
      <c r="A809" t="s">
        <v>271</v>
      </c>
      <c r="B809" t="s">
        <v>268</v>
      </c>
      <c r="C809" t="s">
        <v>256</v>
      </c>
      <c r="D809">
        <v>1.53164784556419</v>
      </c>
      <c r="E809">
        <v>2050</v>
      </c>
      <c r="F809">
        <v>3113455.2341437698</v>
      </c>
      <c r="G809">
        <v>561819.87076000206</v>
      </c>
      <c r="H809">
        <v>4708956.3467453197</v>
      </c>
      <c r="I809">
        <v>819006.64758002397</v>
      </c>
      <c r="J809">
        <v>170553.62309782501</v>
      </c>
      <c r="K809">
        <v>29020.228803024202</v>
      </c>
      <c r="L809">
        <v>1229473.36917646</v>
      </c>
      <c r="M809">
        <v>217193.07940261101</v>
      </c>
      <c r="N809">
        <v>1.5124535259426399</v>
      </c>
      <c r="O809">
        <v>1.45777444018153</v>
      </c>
      <c r="P809" t="s">
        <v>257</v>
      </c>
      <c r="Q809" t="s">
        <v>252</v>
      </c>
    </row>
    <row r="810" spans="1:17" x14ac:dyDescent="0.35">
      <c r="A810" t="s">
        <v>271</v>
      </c>
      <c r="B810" t="s">
        <v>268</v>
      </c>
      <c r="C810" t="s">
        <v>256</v>
      </c>
      <c r="D810">
        <v>1.64170092024739</v>
      </c>
      <c r="E810">
        <v>2055</v>
      </c>
      <c r="F810">
        <v>3148885.1875963099</v>
      </c>
      <c r="G810">
        <v>567608.126338189</v>
      </c>
      <c r="H810">
        <v>5275108.7660346702</v>
      </c>
      <c r="I810">
        <v>918852.892966807</v>
      </c>
      <c r="J810">
        <v>151958.04857653499</v>
      </c>
      <c r="K810">
        <v>26497.117375893198</v>
      </c>
      <c r="L810">
        <v>1252674.7499146699</v>
      </c>
      <c r="M810">
        <v>221581.56017160899</v>
      </c>
      <c r="N810">
        <v>1.6752305821799101</v>
      </c>
      <c r="O810">
        <v>1.61881560592623</v>
      </c>
      <c r="P810" t="s">
        <v>257</v>
      </c>
      <c r="Q810" t="s">
        <v>252</v>
      </c>
    </row>
    <row r="811" spans="1:17" x14ac:dyDescent="0.35">
      <c r="A811" t="s">
        <v>271</v>
      </c>
      <c r="B811" t="s">
        <v>268</v>
      </c>
      <c r="C811" t="s">
        <v>256</v>
      </c>
      <c r="D811">
        <v>1.79717289473674</v>
      </c>
      <c r="E811">
        <v>2060</v>
      </c>
      <c r="F811">
        <v>3195722.63348355</v>
      </c>
      <c r="G811">
        <v>575573.45226014697</v>
      </c>
      <c r="H811">
        <v>6083019.7674921397</v>
      </c>
      <c r="I811">
        <v>1061522.09200362</v>
      </c>
      <c r="J811">
        <v>117279.591283122</v>
      </c>
      <c r="K811">
        <v>21556.926993876201</v>
      </c>
      <c r="L811">
        <v>1281083.41154699</v>
      </c>
      <c r="M811">
        <v>226879.599092513</v>
      </c>
      <c r="N811">
        <v>1.90348802607479</v>
      </c>
      <c r="O811">
        <v>1.8442860556463501</v>
      </c>
      <c r="P811" t="s">
        <v>257</v>
      </c>
      <c r="Q811" t="s">
        <v>252</v>
      </c>
    </row>
    <row r="812" spans="1:17" x14ac:dyDescent="0.35">
      <c r="A812" t="s">
        <v>271</v>
      </c>
      <c r="B812" t="s">
        <v>268</v>
      </c>
      <c r="C812" t="s">
        <v>256</v>
      </c>
      <c r="D812">
        <v>1.90209664848524</v>
      </c>
      <c r="E812">
        <v>2065</v>
      </c>
      <c r="F812">
        <v>3230273.3229001798</v>
      </c>
      <c r="G812">
        <v>581386.62445884501</v>
      </c>
      <c r="H812">
        <v>6650834.2917439602</v>
      </c>
      <c r="I812">
        <v>1161691.7818476099</v>
      </c>
      <c r="J812">
        <v>87410.877523474701</v>
      </c>
      <c r="K812">
        <v>15591.1694888272</v>
      </c>
      <c r="L812">
        <v>1278054.6809234901</v>
      </c>
      <c r="M812">
        <v>227562.430365401</v>
      </c>
      <c r="N812">
        <v>2.0589075991169601</v>
      </c>
      <c r="O812">
        <v>1.9981398487261599</v>
      </c>
      <c r="P812" t="s">
        <v>257</v>
      </c>
      <c r="Q812" t="s">
        <v>252</v>
      </c>
    </row>
    <row r="813" spans="1:17" x14ac:dyDescent="0.35">
      <c r="A813" t="s">
        <v>271</v>
      </c>
      <c r="B813" t="s">
        <v>268</v>
      </c>
      <c r="C813" t="s">
        <v>256</v>
      </c>
      <c r="D813">
        <v>2.0539225003577899</v>
      </c>
      <c r="E813">
        <v>2070</v>
      </c>
      <c r="F813">
        <v>3277927.9406812601</v>
      </c>
      <c r="G813">
        <v>589588.86631366005</v>
      </c>
      <c r="H813">
        <v>7805429.3362553604</v>
      </c>
      <c r="I813">
        <v>1365951.8621310601</v>
      </c>
      <c r="J813">
        <v>82607.977874853794</v>
      </c>
      <c r="K813">
        <v>15071.0321461973</v>
      </c>
      <c r="L813">
        <v>1300464.7969130699</v>
      </c>
      <c r="M813">
        <v>231563.55592640699</v>
      </c>
      <c r="N813">
        <v>2.3812083357247702</v>
      </c>
      <c r="O813">
        <v>2.31678707006719</v>
      </c>
      <c r="P813" t="s">
        <v>257</v>
      </c>
      <c r="Q813" t="s">
        <v>252</v>
      </c>
    </row>
    <row r="814" spans="1:17" x14ac:dyDescent="0.35">
      <c r="A814" t="s">
        <v>271</v>
      </c>
      <c r="B814" t="s">
        <v>268</v>
      </c>
      <c r="C814" t="s">
        <v>256</v>
      </c>
      <c r="D814">
        <v>2.15113208653396</v>
      </c>
      <c r="E814">
        <v>2075</v>
      </c>
      <c r="F814">
        <v>3335809.0534343398</v>
      </c>
      <c r="G814">
        <v>599636.66234181297</v>
      </c>
      <c r="H814">
        <v>9021253.1649139803</v>
      </c>
      <c r="I814">
        <v>1581088.4317165699</v>
      </c>
      <c r="J814">
        <v>116762.744194142</v>
      </c>
      <c r="K814">
        <v>22035.7030448757</v>
      </c>
      <c r="L814">
        <v>1326453.8551487799</v>
      </c>
      <c r="M814">
        <v>236379.61107312</v>
      </c>
      <c r="N814">
        <v>2.7043673724748301</v>
      </c>
      <c r="O814">
        <v>2.6367441002386398</v>
      </c>
      <c r="P814" t="s">
        <v>257</v>
      </c>
      <c r="Q814" t="s">
        <v>252</v>
      </c>
    </row>
    <row r="815" spans="1:17" x14ac:dyDescent="0.35">
      <c r="A815" t="s">
        <v>271</v>
      </c>
      <c r="B815" t="s">
        <v>268</v>
      </c>
      <c r="C815" t="s">
        <v>256</v>
      </c>
      <c r="D815">
        <v>2.2802661727774698</v>
      </c>
      <c r="E815">
        <v>2080</v>
      </c>
      <c r="F815">
        <v>3386710.2935005799</v>
      </c>
      <c r="G815">
        <v>608430.66111808398</v>
      </c>
      <c r="H815">
        <v>10608205.9742667</v>
      </c>
      <c r="I815">
        <v>1862039.9548375099</v>
      </c>
      <c r="J815">
        <v>119122.313910931</v>
      </c>
      <c r="K815">
        <v>22497.842643210599</v>
      </c>
      <c r="L815">
        <v>1341378.28056028</v>
      </c>
      <c r="M815">
        <v>238690.87484609699</v>
      </c>
      <c r="N815">
        <v>3.1323039335914902</v>
      </c>
      <c r="O815">
        <v>3.0603979612331398</v>
      </c>
      <c r="P815" t="s">
        <v>257</v>
      </c>
      <c r="Q815" t="s">
        <v>252</v>
      </c>
    </row>
    <row r="816" spans="1:17" x14ac:dyDescent="0.35">
      <c r="A816" t="s">
        <v>271</v>
      </c>
      <c r="B816" t="s">
        <v>268</v>
      </c>
      <c r="C816" t="s">
        <v>256</v>
      </c>
      <c r="D816">
        <v>2.4085830961071801</v>
      </c>
      <c r="E816">
        <v>2085</v>
      </c>
      <c r="F816">
        <v>3447569.2657763702</v>
      </c>
      <c r="G816">
        <v>619011.65067701205</v>
      </c>
      <c r="H816">
        <v>12263658.436929001</v>
      </c>
      <c r="I816">
        <v>2154984.7118802401</v>
      </c>
      <c r="J816">
        <v>129790.559980071</v>
      </c>
      <c r="K816">
        <v>24271.393548938599</v>
      </c>
      <c r="L816">
        <v>1370138.5147875401</v>
      </c>
      <c r="M816">
        <v>244299.42621080999</v>
      </c>
      <c r="N816">
        <v>3.5571898608880601</v>
      </c>
      <c r="O816">
        <v>3.4813314248985998</v>
      </c>
      <c r="P816" t="s">
        <v>257</v>
      </c>
      <c r="Q816" t="s">
        <v>252</v>
      </c>
    </row>
    <row r="817" spans="1:17" x14ac:dyDescent="0.35">
      <c r="A817" t="s">
        <v>271</v>
      </c>
      <c r="B817" t="s">
        <v>268</v>
      </c>
      <c r="C817" t="s">
        <v>256</v>
      </c>
      <c r="D817">
        <v>2.5200464505927802</v>
      </c>
      <c r="E817">
        <v>2090</v>
      </c>
      <c r="F817">
        <v>3523810.7372228401</v>
      </c>
      <c r="G817">
        <v>632629.40059337404</v>
      </c>
      <c r="H817">
        <v>13704337.0117296</v>
      </c>
      <c r="I817">
        <v>2409778.0290369201</v>
      </c>
      <c r="J817">
        <v>146211.64140371</v>
      </c>
      <c r="K817">
        <v>27114.074779983501</v>
      </c>
      <c r="L817">
        <v>1384746.0215885499</v>
      </c>
      <c r="M817">
        <v>246447.13125026101</v>
      </c>
      <c r="N817">
        <v>3.8890672722480599</v>
      </c>
      <c r="O817">
        <v>3.80914643988514</v>
      </c>
      <c r="P817" t="s">
        <v>257</v>
      </c>
      <c r="Q817" t="s">
        <v>252</v>
      </c>
    </row>
    <row r="818" spans="1:17" x14ac:dyDescent="0.35">
      <c r="A818" t="s">
        <v>272</v>
      </c>
      <c r="B818" t="s">
        <v>255</v>
      </c>
      <c r="C818" t="s">
        <v>256</v>
      </c>
      <c r="D818">
        <v>0.42862795654826502</v>
      </c>
      <c r="E818">
        <v>2010</v>
      </c>
      <c r="F818">
        <v>18635988.194728501</v>
      </c>
      <c r="G818">
        <v>99922.424404610007</v>
      </c>
      <c r="H818">
        <v>31054519.680130102</v>
      </c>
      <c r="I818">
        <v>169203.40386427101</v>
      </c>
      <c r="J818">
        <v>10884888.8813326</v>
      </c>
      <c r="K818">
        <v>58625.001978436798</v>
      </c>
      <c r="L818">
        <v>6634619.2816982698</v>
      </c>
      <c r="M818">
        <v>33348.482919053102</v>
      </c>
      <c r="N818">
        <v>1.6663736505754201</v>
      </c>
      <c r="O818">
        <v>1.69334766317444</v>
      </c>
      <c r="P818" t="s">
        <v>257</v>
      </c>
      <c r="Q818" t="s">
        <v>252</v>
      </c>
    </row>
    <row r="819" spans="1:17" x14ac:dyDescent="0.35">
      <c r="A819" t="s">
        <v>272</v>
      </c>
      <c r="B819" t="s">
        <v>255</v>
      </c>
      <c r="C819" t="s">
        <v>256</v>
      </c>
      <c r="D819">
        <v>0.61285996481710903</v>
      </c>
      <c r="E819">
        <v>2015</v>
      </c>
      <c r="F819">
        <v>19374173.0694305</v>
      </c>
      <c r="G819">
        <v>104188.621138688</v>
      </c>
      <c r="H819">
        <v>46250275.768211097</v>
      </c>
      <c r="I819">
        <v>252747.06355437401</v>
      </c>
      <c r="J819">
        <v>11347966.6619887</v>
      </c>
      <c r="K819">
        <v>61355.851696020698</v>
      </c>
      <c r="L819">
        <v>6942703.8254418103</v>
      </c>
      <c r="M819">
        <v>34939.850990566199</v>
      </c>
      <c r="N819">
        <v>2.3872128943240898</v>
      </c>
      <c r="O819">
        <v>2.4258605286458099</v>
      </c>
      <c r="P819" t="s">
        <v>257</v>
      </c>
      <c r="Q819" t="s">
        <v>252</v>
      </c>
    </row>
    <row r="820" spans="1:17" x14ac:dyDescent="0.35">
      <c r="A820" t="s">
        <v>272</v>
      </c>
      <c r="B820" t="s">
        <v>255</v>
      </c>
      <c r="C820" t="s">
        <v>256</v>
      </c>
      <c r="D820">
        <v>0.76234411994100504</v>
      </c>
      <c r="E820">
        <v>2020</v>
      </c>
      <c r="F820">
        <v>19985097.710881099</v>
      </c>
      <c r="G820">
        <v>107459.67697594099</v>
      </c>
      <c r="H820">
        <v>59407435.276652999</v>
      </c>
      <c r="I820">
        <v>324813.45314677001</v>
      </c>
      <c r="J820">
        <v>11721245.8618764</v>
      </c>
      <c r="K820">
        <v>63444.509046172003</v>
      </c>
      <c r="L820">
        <v>7192664.1678761803</v>
      </c>
      <c r="M820">
        <v>36237.4415703798</v>
      </c>
      <c r="N820">
        <v>2.9725866811403199</v>
      </c>
      <c r="O820">
        <v>3.02265428565818</v>
      </c>
      <c r="P820" t="s">
        <v>257</v>
      </c>
      <c r="Q820" t="s">
        <v>252</v>
      </c>
    </row>
    <row r="821" spans="1:17" x14ac:dyDescent="0.35">
      <c r="A821" t="s">
        <v>272</v>
      </c>
      <c r="B821" t="s">
        <v>255</v>
      </c>
      <c r="C821" t="s">
        <v>256</v>
      </c>
      <c r="D821">
        <v>0.91377128405771901</v>
      </c>
      <c r="E821">
        <v>2025</v>
      </c>
      <c r="F821">
        <v>20737367.466061998</v>
      </c>
      <c r="G821">
        <v>111456.42201341099</v>
      </c>
      <c r="H821">
        <v>73938771.331905305</v>
      </c>
      <c r="I821">
        <v>404423.66334927501</v>
      </c>
      <c r="J821">
        <v>12171587.076396</v>
      </c>
      <c r="K821">
        <v>65946.7645949</v>
      </c>
      <c r="L821">
        <v>7487318.36226926</v>
      </c>
      <c r="M821">
        <v>37773.2244245041</v>
      </c>
      <c r="N821">
        <v>3.5654849369338</v>
      </c>
      <c r="O821">
        <v>3.62853621212254</v>
      </c>
      <c r="P821" t="s">
        <v>257</v>
      </c>
      <c r="Q821" t="s">
        <v>252</v>
      </c>
    </row>
    <row r="822" spans="1:17" x14ac:dyDescent="0.35">
      <c r="A822" t="s">
        <v>272</v>
      </c>
      <c r="B822" t="s">
        <v>255</v>
      </c>
      <c r="C822" t="s">
        <v>256</v>
      </c>
      <c r="D822">
        <v>0.96559376426806398</v>
      </c>
      <c r="E822">
        <v>2030</v>
      </c>
      <c r="F822">
        <v>21532062.535201602</v>
      </c>
      <c r="G822">
        <v>115642.487975456</v>
      </c>
      <c r="H822">
        <v>81131419.103009596</v>
      </c>
      <c r="I822">
        <v>443923.319479117</v>
      </c>
      <c r="J822">
        <v>12635466.985417601</v>
      </c>
      <c r="K822">
        <v>68527.597909469507</v>
      </c>
      <c r="L822">
        <v>7787027.6987277605</v>
      </c>
      <c r="M822">
        <v>39340.776114473803</v>
      </c>
      <c r="N822">
        <v>3.7679353276246701</v>
      </c>
      <c r="O822">
        <v>3.83875621539149</v>
      </c>
      <c r="P822" t="s">
        <v>257</v>
      </c>
      <c r="Q822" t="s">
        <v>252</v>
      </c>
    </row>
    <row r="823" spans="1:17" x14ac:dyDescent="0.35">
      <c r="A823" t="s">
        <v>272</v>
      </c>
      <c r="B823" t="s">
        <v>255</v>
      </c>
      <c r="C823" t="s">
        <v>256</v>
      </c>
      <c r="D823">
        <v>1.08500668135844</v>
      </c>
      <c r="E823">
        <v>2035</v>
      </c>
      <c r="F823">
        <v>22132421.8202358</v>
      </c>
      <c r="G823">
        <v>118743.059500944</v>
      </c>
      <c r="H823">
        <v>92864603.182208002</v>
      </c>
      <c r="I823">
        <v>509456.49022794602</v>
      </c>
      <c r="J823">
        <v>13128968.906149199</v>
      </c>
      <c r="K823">
        <v>73979.406134010002</v>
      </c>
      <c r="L823">
        <v>8262231.7284140196</v>
      </c>
      <c r="M823">
        <v>46410.564282977197</v>
      </c>
      <c r="N823">
        <v>4.1958627002717597</v>
      </c>
      <c r="O823">
        <v>4.2904106763721801</v>
      </c>
      <c r="P823" t="s">
        <v>257</v>
      </c>
      <c r="Q823" t="s">
        <v>252</v>
      </c>
    </row>
    <row r="824" spans="1:17" x14ac:dyDescent="0.35">
      <c r="A824" t="s">
        <v>272</v>
      </c>
      <c r="B824" t="s">
        <v>255</v>
      </c>
      <c r="C824" t="s">
        <v>256</v>
      </c>
      <c r="D824">
        <v>1.2292198413270401</v>
      </c>
      <c r="E824">
        <v>2040</v>
      </c>
      <c r="F824">
        <v>22313715.814317301</v>
      </c>
      <c r="G824">
        <v>119565.05251461999</v>
      </c>
      <c r="H824">
        <v>104782557.781975</v>
      </c>
      <c r="I824">
        <v>576641.60835085204</v>
      </c>
      <c r="J824">
        <v>12803605.956121899</v>
      </c>
      <c r="K824">
        <v>73119.177143652298</v>
      </c>
      <c r="L824">
        <v>8202382.5067497697</v>
      </c>
      <c r="M824">
        <v>46197.168355525602</v>
      </c>
      <c r="N824">
        <v>4.6958811635820403</v>
      </c>
      <c r="O824">
        <v>4.8228273749166197</v>
      </c>
      <c r="P824" t="s">
        <v>257</v>
      </c>
      <c r="Q824" t="s">
        <v>252</v>
      </c>
    </row>
    <row r="825" spans="1:17" x14ac:dyDescent="0.35">
      <c r="A825" t="s">
        <v>272</v>
      </c>
      <c r="B825" t="s">
        <v>255</v>
      </c>
      <c r="C825" t="s">
        <v>256</v>
      </c>
      <c r="D825">
        <v>1.35085724597845</v>
      </c>
      <c r="E825">
        <v>2045</v>
      </c>
      <c r="F825">
        <v>22612593.387048699</v>
      </c>
      <c r="G825">
        <v>120998.993094833</v>
      </c>
      <c r="H825">
        <v>115732615.843978</v>
      </c>
      <c r="I825">
        <v>638008.29095608694</v>
      </c>
      <c r="J825">
        <v>12696749.3434285</v>
      </c>
      <c r="K825">
        <v>74660.915706108193</v>
      </c>
      <c r="L825">
        <v>8282464.6000786899</v>
      </c>
      <c r="M825">
        <v>45845.657396001203</v>
      </c>
      <c r="N825">
        <v>5.1180602712408501</v>
      </c>
      <c r="O825">
        <v>5.2728396711206402</v>
      </c>
      <c r="P825" t="s">
        <v>257</v>
      </c>
      <c r="Q825" t="s">
        <v>252</v>
      </c>
    </row>
    <row r="826" spans="1:17" x14ac:dyDescent="0.35">
      <c r="A826" t="s">
        <v>272</v>
      </c>
      <c r="B826" t="s">
        <v>255</v>
      </c>
      <c r="C826" t="s">
        <v>256</v>
      </c>
      <c r="D826">
        <v>1.53164784556419</v>
      </c>
      <c r="E826">
        <v>2050</v>
      </c>
      <c r="F826">
        <v>22951566.1666192</v>
      </c>
      <c r="G826">
        <v>122629.12014702</v>
      </c>
      <c r="H826">
        <v>133630481.92283</v>
      </c>
      <c r="I826">
        <v>737622.13294829905</v>
      </c>
      <c r="J826">
        <v>12639061.507840401</v>
      </c>
      <c r="K826">
        <v>76927.191912723094</v>
      </c>
      <c r="L826">
        <v>8358477.15278902</v>
      </c>
      <c r="M826">
        <v>44400.118793503403</v>
      </c>
      <c r="N826">
        <v>5.8222816235165196</v>
      </c>
      <c r="O826">
        <v>6.0150650356454101</v>
      </c>
      <c r="P826" t="s">
        <v>257</v>
      </c>
      <c r="Q826" t="s">
        <v>252</v>
      </c>
    </row>
    <row r="827" spans="1:17" x14ac:dyDescent="0.35">
      <c r="A827" t="s">
        <v>272</v>
      </c>
      <c r="B827" t="s">
        <v>255</v>
      </c>
      <c r="C827" t="s">
        <v>256</v>
      </c>
      <c r="D827">
        <v>1.64170092024739</v>
      </c>
      <c r="E827">
        <v>2055</v>
      </c>
      <c r="F827">
        <v>23321685.773328099</v>
      </c>
      <c r="G827">
        <v>124415.320370053</v>
      </c>
      <c r="H827">
        <v>150765371.58985499</v>
      </c>
      <c r="I827">
        <v>831110.12615701498</v>
      </c>
      <c r="J827">
        <v>12987988.6508283</v>
      </c>
      <c r="K827">
        <v>79536.092887424602</v>
      </c>
      <c r="L827">
        <v>8440173.3830157407</v>
      </c>
      <c r="M827">
        <v>45617.537111802099</v>
      </c>
      <c r="N827">
        <v>6.4646000745914503</v>
      </c>
      <c r="O827">
        <v>6.6801268821638304</v>
      </c>
      <c r="P827" t="s">
        <v>257</v>
      </c>
      <c r="Q827" t="s">
        <v>252</v>
      </c>
    </row>
    <row r="828" spans="1:17" x14ac:dyDescent="0.35">
      <c r="A828" t="s">
        <v>272</v>
      </c>
      <c r="B828" t="s">
        <v>255</v>
      </c>
      <c r="C828" t="s">
        <v>256</v>
      </c>
      <c r="D828">
        <v>1.79717289473674</v>
      </c>
      <c r="E828">
        <v>2060</v>
      </c>
      <c r="F828">
        <v>23779507.772664201</v>
      </c>
      <c r="G828">
        <v>126655.799373787</v>
      </c>
      <c r="H828">
        <v>175381183.794882</v>
      </c>
      <c r="I828">
        <v>965163.47740870295</v>
      </c>
      <c r="J828">
        <v>13261934.1766725</v>
      </c>
      <c r="K828">
        <v>84394.538400646794</v>
      </c>
      <c r="L828">
        <v>8532033.5514112394</v>
      </c>
      <c r="M828">
        <v>46056.177781750099</v>
      </c>
      <c r="N828">
        <v>7.3753075745534398</v>
      </c>
      <c r="O828">
        <v>7.6203654485674797</v>
      </c>
      <c r="P828" t="s">
        <v>257</v>
      </c>
      <c r="Q828" t="s">
        <v>252</v>
      </c>
    </row>
    <row r="829" spans="1:17" x14ac:dyDescent="0.35">
      <c r="A829" t="s">
        <v>272</v>
      </c>
      <c r="B829" t="s">
        <v>255</v>
      </c>
      <c r="C829" t="s">
        <v>256</v>
      </c>
      <c r="D829">
        <v>1.90209664848524</v>
      </c>
      <c r="E829">
        <v>2065</v>
      </c>
      <c r="F829">
        <v>24149974.150493398</v>
      </c>
      <c r="G829">
        <v>128416.110186686</v>
      </c>
      <c r="H829">
        <v>193017006.42255399</v>
      </c>
      <c r="I829">
        <v>1060444.62910813</v>
      </c>
      <c r="J829">
        <v>13506054.419870701</v>
      </c>
      <c r="K829">
        <v>85616.185137496606</v>
      </c>
      <c r="L829">
        <v>8592960.8871443495</v>
      </c>
      <c r="M829">
        <v>49113.148094080199</v>
      </c>
      <c r="N829">
        <v>7.9924311810748296</v>
      </c>
      <c r="O829">
        <v>8.2578784512822807</v>
      </c>
      <c r="P829" t="s">
        <v>257</v>
      </c>
      <c r="Q829" t="s">
        <v>252</v>
      </c>
    </row>
    <row r="830" spans="1:17" x14ac:dyDescent="0.35">
      <c r="A830" t="s">
        <v>272</v>
      </c>
      <c r="B830" t="s">
        <v>255</v>
      </c>
      <c r="C830" t="s">
        <v>256</v>
      </c>
      <c r="D830">
        <v>2.0539225003577899</v>
      </c>
      <c r="E830">
        <v>2070</v>
      </c>
      <c r="F830">
        <v>24625801.000107799</v>
      </c>
      <c r="G830">
        <v>130719.28275132</v>
      </c>
      <c r="H830">
        <v>220773651.610055</v>
      </c>
      <c r="I830">
        <v>1208334.99887718</v>
      </c>
      <c r="J830">
        <v>13875943.2948256</v>
      </c>
      <c r="K830">
        <v>88295.735866736301</v>
      </c>
      <c r="L830">
        <v>8701659.82543597</v>
      </c>
      <c r="M830">
        <v>49710.775688398899</v>
      </c>
      <c r="N830">
        <v>8.9651358593001103</v>
      </c>
      <c r="O830">
        <v>9.2437395114530396</v>
      </c>
      <c r="P830" t="s">
        <v>257</v>
      </c>
      <c r="Q830" t="s">
        <v>252</v>
      </c>
    </row>
    <row r="831" spans="1:17" x14ac:dyDescent="0.35">
      <c r="A831" t="s">
        <v>272</v>
      </c>
      <c r="B831" t="s">
        <v>255</v>
      </c>
      <c r="C831" t="s">
        <v>256</v>
      </c>
      <c r="D831">
        <v>2.15113208653396</v>
      </c>
      <c r="E831">
        <v>2075</v>
      </c>
      <c r="F831">
        <v>25182130.215577401</v>
      </c>
      <c r="G831">
        <v>133434.31665509901</v>
      </c>
      <c r="H831">
        <v>243760939.72740099</v>
      </c>
      <c r="I831">
        <v>1327901.5686323801</v>
      </c>
      <c r="J831">
        <v>14184689.1940476</v>
      </c>
      <c r="K831">
        <v>89450.079091785403</v>
      </c>
      <c r="L831">
        <v>8880082.9344789609</v>
      </c>
      <c r="M831">
        <v>48470.976313892701</v>
      </c>
      <c r="N831">
        <v>9.6799173715896707</v>
      </c>
      <c r="O831">
        <v>9.9517245782038302</v>
      </c>
      <c r="P831" t="s">
        <v>257</v>
      </c>
      <c r="Q831" t="s">
        <v>252</v>
      </c>
    </row>
    <row r="832" spans="1:17" x14ac:dyDescent="0.35">
      <c r="A832" t="s">
        <v>272</v>
      </c>
      <c r="B832" t="s">
        <v>255</v>
      </c>
      <c r="C832" t="s">
        <v>256</v>
      </c>
      <c r="D832">
        <v>2.2802661727774698</v>
      </c>
      <c r="E832">
        <v>2080</v>
      </c>
      <c r="F832">
        <v>25689271.0639304</v>
      </c>
      <c r="G832">
        <v>135884.51635085899</v>
      </c>
      <c r="H832">
        <v>273036349.99128199</v>
      </c>
      <c r="I832">
        <v>1479869.37523567</v>
      </c>
      <c r="J832">
        <v>14482507.490828101</v>
      </c>
      <c r="K832">
        <v>90779.536692299604</v>
      </c>
      <c r="L832">
        <v>9024423.4260803796</v>
      </c>
      <c r="M832">
        <v>47900.888463100302</v>
      </c>
      <c r="N832">
        <v>10.6284195184754</v>
      </c>
      <c r="O832">
        <v>10.890640191959699</v>
      </c>
      <c r="P832" t="s">
        <v>257</v>
      </c>
      <c r="Q832" t="s">
        <v>252</v>
      </c>
    </row>
    <row r="833" spans="1:17" x14ac:dyDescent="0.35">
      <c r="A833" t="s">
        <v>272</v>
      </c>
      <c r="B833" t="s">
        <v>255</v>
      </c>
      <c r="C833" t="s">
        <v>256</v>
      </c>
      <c r="D833">
        <v>2.4085830961071801</v>
      </c>
      <c r="E833">
        <v>2085</v>
      </c>
      <c r="F833">
        <v>26272447.5185133</v>
      </c>
      <c r="G833">
        <v>138736.33120418899</v>
      </c>
      <c r="H833">
        <v>303997011.58443499</v>
      </c>
      <c r="I833">
        <v>1640413.35417994</v>
      </c>
      <c r="J833">
        <v>14811962.429400301</v>
      </c>
      <c r="K833">
        <v>92524.231360235295</v>
      </c>
      <c r="L833">
        <v>9207219.7208659295</v>
      </c>
      <c r="M833">
        <v>46790.070537019797</v>
      </c>
      <c r="N833">
        <v>11.570943718518</v>
      </c>
      <c r="O833">
        <v>11.8239637731635</v>
      </c>
      <c r="P833" t="s">
        <v>257</v>
      </c>
      <c r="Q833" t="s">
        <v>252</v>
      </c>
    </row>
    <row r="834" spans="1:17" x14ac:dyDescent="0.35">
      <c r="A834" t="s">
        <v>272</v>
      </c>
      <c r="B834" t="s">
        <v>255</v>
      </c>
      <c r="C834" t="s">
        <v>256</v>
      </c>
      <c r="D834">
        <v>2.5200464505927802</v>
      </c>
      <c r="E834">
        <v>2090</v>
      </c>
      <c r="F834">
        <v>26877621.297434598</v>
      </c>
      <c r="G834">
        <v>141884.91732839899</v>
      </c>
      <c r="H834">
        <v>331705850.662651</v>
      </c>
      <c r="I834">
        <v>1784582.16122107</v>
      </c>
      <c r="J834">
        <v>15134625.4049874</v>
      </c>
      <c r="K834">
        <v>93115.749969804994</v>
      </c>
      <c r="L834">
        <v>9391115.74390883</v>
      </c>
      <c r="M834">
        <v>47533.163951025403</v>
      </c>
      <c r="N834">
        <v>12.341339547570399</v>
      </c>
      <c r="O834">
        <v>12.5776734752615</v>
      </c>
      <c r="P834" t="s">
        <v>257</v>
      </c>
      <c r="Q834" t="s">
        <v>252</v>
      </c>
    </row>
    <row r="835" spans="1:17" x14ac:dyDescent="0.35">
      <c r="A835" t="s">
        <v>272</v>
      </c>
      <c r="B835" t="s">
        <v>258</v>
      </c>
      <c r="C835" t="s">
        <v>256</v>
      </c>
      <c r="D835">
        <v>0.42862795654826502</v>
      </c>
      <c r="E835">
        <v>2010</v>
      </c>
      <c r="F835">
        <v>18346666.683954</v>
      </c>
      <c r="G835">
        <v>389243.93517911597</v>
      </c>
      <c r="H835">
        <v>30664845.704333901</v>
      </c>
      <c r="I835">
        <v>558877.37966049497</v>
      </c>
      <c r="J835">
        <v>10783311.166909801</v>
      </c>
      <c r="K835">
        <v>160202.71640124399</v>
      </c>
      <c r="L835">
        <v>6587598.39519912</v>
      </c>
      <c r="M835">
        <v>80369.369418201793</v>
      </c>
      <c r="N835">
        <v>1.67141237329795</v>
      </c>
      <c r="O835">
        <v>1.4358024085932599</v>
      </c>
      <c r="P835" t="s">
        <v>257</v>
      </c>
      <c r="Q835" t="s">
        <v>252</v>
      </c>
    </row>
    <row r="836" spans="1:17" x14ac:dyDescent="0.35">
      <c r="A836" t="s">
        <v>272</v>
      </c>
      <c r="B836" t="s">
        <v>258</v>
      </c>
      <c r="C836" t="s">
        <v>256</v>
      </c>
      <c r="D836">
        <v>0.61285996481710903</v>
      </c>
      <c r="E836">
        <v>2015</v>
      </c>
      <c r="F836">
        <v>19073291.990957599</v>
      </c>
      <c r="G836">
        <v>405069.69961162203</v>
      </c>
      <c r="H836">
        <v>45670383.328675099</v>
      </c>
      <c r="I836">
        <v>832639.50309041003</v>
      </c>
      <c r="J836">
        <v>11242145.7251825</v>
      </c>
      <c r="K836">
        <v>167176.788502265</v>
      </c>
      <c r="L836">
        <v>6893262.2555536497</v>
      </c>
      <c r="M836">
        <v>84381.420878723598</v>
      </c>
      <c r="N836">
        <v>2.39446779037026</v>
      </c>
      <c r="O836">
        <v>2.0555462526294601</v>
      </c>
      <c r="P836" t="s">
        <v>257</v>
      </c>
      <c r="Q836" t="s">
        <v>252</v>
      </c>
    </row>
    <row r="837" spans="1:17" x14ac:dyDescent="0.35">
      <c r="A837" t="s">
        <v>272</v>
      </c>
      <c r="B837" t="s">
        <v>258</v>
      </c>
      <c r="C837" t="s">
        <v>256</v>
      </c>
      <c r="D837">
        <v>0.76234411994100504</v>
      </c>
      <c r="E837">
        <v>2020</v>
      </c>
      <c r="F837">
        <v>19673809.312736601</v>
      </c>
      <c r="G837">
        <v>418748.07512041699</v>
      </c>
      <c r="H837">
        <v>58660782.822806902</v>
      </c>
      <c r="I837">
        <v>1071465.90699292</v>
      </c>
      <c r="J837">
        <v>11611620.5479267</v>
      </c>
      <c r="K837">
        <v>173069.82299588301</v>
      </c>
      <c r="L837">
        <v>7141142.5289213797</v>
      </c>
      <c r="M837">
        <v>87759.080525175305</v>
      </c>
      <c r="N837">
        <v>2.9816687704109501</v>
      </c>
      <c r="O837">
        <v>2.5587363158261698</v>
      </c>
      <c r="P837" t="s">
        <v>257</v>
      </c>
      <c r="Q837" t="s">
        <v>252</v>
      </c>
    </row>
    <row r="838" spans="1:17" x14ac:dyDescent="0.35">
      <c r="A838" t="s">
        <v>272</v>
      </c>
      <c r="B838" t="s">
        <v>258</v>
      </c>
      <c r="C838" t="s">
        <v>256</v>
      </c>
      <c r="D838">
        <v>0.91377128405771901</v>
      </c>
      <c r="E838">
        <v>2025</v>
      </c>
      <c r="F838">
        <v>20413633.341899801</v>
      </c>
      <c r="G838">
        <v>435190.54617565899</v>
      </c>
      <c r="H838">
        <v>73007981.271602705</v>
      </c>
      <c r="I838">
        <v>1335213.7236519</v>
      </c>
      <c r="J838">
        <v>12057563.9703357</v>
      </c>
      <c r="K838">
        <v>179969.870655209</v>
      </c>
      <c r="L838">
        <v>7433529.6111677103</v>
      </c>
      <c r="M838">
        <v>91561.975526049893</v>
      </c>
      <c r="N838">
        <v>3.5764324776888601</v>
      </c>
      <c r="O838">
        <v>3.0681128884471698</v>
      </c>
      <c r="P838" t="s">
        <v>257</v>
      </c>
      <c r="Q838" t="s">
        <v>252</v>
      </c>
    </row>
    <row r="839" spans="1:17" x14ac:dyDescent="0.35">
      <c r="A839" t="s">
        <v>272</v>
      </c>
      <c r="B839" t="s">
        <v>258</v>
      </c>
      <c r="C839" t="s">
        <v>256</v>
      </c>
      <c r="D839">
        <v>0.96559376426806398</v>
      </c>
      <c r="E839">
        <v>2030</v>
      </c>
      <c r="F839">
        <v>21194929.377468798</v>
      </c>
      <c r="G839">
        <v>452775.64570820099</v>
      </c>
      <c r="H839">
        <v>80107774.232561901</v>
      </c>
      <c r="I839">
        <v>1467568.1899267801</v>
      </c>
      <c r="J839">
        <v>12516932.7058689</v>
      </c>
      <c r="K839">
        <v>187061.87745812599</v>
      </c>
      <c r="L839">
        <v>7731002.02285197</v>
      </c>
      <c r="M839">
        <v>95366.451990256595</v>
      </c>
      <c r="N839">
        <v>3.7795725952132702</v>
      </c>
      <c r="O839">
        <v>3.2412701607024501</v>
      </c>
      <c r="P839" t="s">
        <v>257</v>
      </c>
      <c r="Q839" t="s">
        <v>252</v>
      </c>
    </row>
    <row r="840" spans="1:17" x14ac:dyDescent="0.35">
      <c r="A840" t="s">
        <v>272</v>
      </c>
      <c r="B840" t="s">
        <v>258</v>
      </c>
      <c r="C840" t="s">
        <v>256</v>
      </c>
      <c r="D840">
        <v>1.08500668135844</v>
      </c>
      <c r="E840">
        <v>2035</v>
      </c>
      <c r="F840">
        <v>21784566.854180701</v>
      </c>
      <c r="G840">
        <v>466598.02555605699</v>
      </c>
      <c r="H840">
        <v>91678303.212329</v>
      </c>
      <c r="I840">
        <v>1695756.4601069901</v>
      </c>
      <c r="J840">
        <v>13006607.3494433</v>
      </c>
      <c r="K840">
        <v>196340.962839874</v>
      </c>
      <c r="L840">
        <v>8206614.0699501596</v>
      </c>
      <c r="M840">
        <v>102028.22274683601</v>
      </c>
      <c r="N840">
        <v>4.2084060622364401</v>
      </c>
      <c r="O840">
        <v>3.6342984051124398</v>
      </c>
      <c r="P840" t="s">
        <v>257</v>
      </c>
      <c r="Q840" t="s">
        <v>252</v>
      </c>
    </row>
    <row r="841" spans="1:17" x14ac:dyDescent="0.35">
      <c r="A841" t="s">
        <v>272</v>
      </c>
      <c r="B841" t="s">
        <v>258</v>
      </c>
      <c r="C841" t="s">
        <v>256</v>
      </c>
      <c r="D841">
        <v>1.2292198413270401</v>
      </c>
      <c r="E841">
        <v>2040</v>
      </c>
      <c r="F841">
        <v>21961779.077643</v>
      </c>
      <c r="G841">
        <v>471501.78918889299</v>
      </c>
      <c r="H841">
        <v>103422673.89841001</v>
      </c>
      <c r="I841">
        <v>1936525.4919157401</v>
      </c>
      <c r="J841">
        <v>12691730.9593927</v>
      </c>
      <c r="K841">
        <v>184994.173872869</v>
      </c>
      <c r="L841">
        <v>8143888.6450570002</v>
      </c>
      <c r="M841">
        <v>104691.030048288</v>
      </c>
      <c r="N841">
        <v>4.7092120147813601</v>
      </c>
      <c r="O841">
        <v>4.1071434643908198</v>
      </c>
      <c r="P841" t="s">
        <v>257</v>
      </c>
      <c r="Q841" t="s">
        <v>252</v>
      </c>
    </row>
    <row r="842" spans="1:17" x14ac:dyDescent="0.35">
      <c r="A842" t="s">
        <v>272</v>
      </c>
      <c r="B842" t="s">
        <v>258</v>
      </c>
      <c r="C842" t="s">
        <v>256</v>
      </c>
      <c r="D842">
        <v>1.35085724597845</v>
      </c>
      <c r="E842">
        <v>2045</v>
      </c>
      <c r="F842">
        <v>22254918.2586224</v>
      </c>
      <c r="G842">
        <v>478674.121521133</v>
      </c>
      <c r="H842">
        <v>114213633.786171</v>
      </c>
      <c r="I842">
        <v>2156990.3487629499</v>
      </c>
      <c r="J842">
        <v>12589053.174765499</v>
      </c>
      <c r="K842">
        <v>182357.08436910299</v>
      </c>
      <c r="L842">
        <v>8221864.1374502601</v>
      </c>
      <c r="M842">
        <v>106446.12002443</v>
      </c>
      <c r="N842">
        <v>5.1320626056184304</v>
      </c>
      <c r="O842">
        <v>4.5061770665780996</v>
      </c>
      <c r="P842" t="s">
        <v>257</v>
      </c>
      <c r="Q842" t="s">
        <v>252</v>
      </c>
    </row>
    <row r="843" spans="1:17" x14ac:dyDescent="0.35">
      <c r="A843" t="s">
        <v>272</v>
      </c>
      <c r="B843" t="s">
        <v>258</v>
      </c>
      <c r="C843" t="s">
        <v>256</v>
      </c>
      <c r="D843">
        <v>1.53164784556419</v>
      </c>
      <c r="E843">
        <v>2050</v>
      </c>
      <c r="F843">
        <v>22587739.246935301</v>
      </c>
      <c r="G843">
        <v>486456.03983085102</v>
      </c>
      <c r="H843">
        <v>131849136.94333801</v>
      </c>
      <c r="I843">
        <v>2518967.11244073</v>
      </c>
      <c r="J843">
        <v>12534808.646381401</v>
      </c>
      <c r="K843">
        <v>181180.05337167199</v>
      </c>
      <c r="L843">
        <v>8295268.4133240804</v>
      </c>
      <c r="M843">
        <v>107608.858258444</v>
      </c>
      <c r="N843">
        <v>5.83719935412425</v>
      </c>
      <c r="O843">
        <v>5.1782009188674403</v>
      </c>
      <c r="P843" t="s">
        <v>257</v>
      </c>
      <c r="Q843" t="s">
        <v>252</v>
      </c>
    </row>
    <row r="844" spans="1:17" x14ac:dyDescent="0.35">
      <c r="A844" t="s">
        <v>272</v>
      </c>
      <c r="B844" t="s">
        <v>258</v>
      </c>
      <c r="C844" t="s">
        <v>256</v>
      </c>
      <c r="D844">
        <v>1.64170092024739</v>
      </c>
      <c r="E844">
        <v>2055</v>
      </c>
      <c r="F844">
        <v>22951369.619566198</v>
      </c>
      <c r="G844">
        <v>494731.47413194698</v>
      </c>
      <c r="H844">
        <v>148723350.84397799</v>
      </c>
      <c r="I844">
        <v>2873130.8720346298</v>
      </c>
      <c r="J844">
        <v>12879401.405089101</v>
      </c>
      <c r="K844">
        <v>188123.33862664</v>
      </c>
      <c r="L844">
        <v>8372580.9712925702</v>
      </c>
      <c r="M844">
        <v>113209.94883497</v>
      </c>
      <c r="N844">
        <v>6.4799335860631997</v>
      </c>
      <c r="O844">
        <v>5.8074551999664301</v>
      </c>
      <c r="P844" t="s">
        <v>257</v>
      </c>
      <c r="Q844" t="s">
        <v>252</v>
      </c>
    </row>
    <row r="845" spans="1:17" x14ac:dyDescent="0.35">
      <c r="A845" t="s">
        <v>272</v>
      </c>
      <c r="B845" t="s">
        <v>258</v>
      </c>
      <c r="C845" t="s">
        <v>256</v>
      </c>
      <c r="D845">
        <v>1.79717289473674</v>
      </c>
      <c r="E845">
        <v>2060</v>
      </c>
      <c r="F845">
        <v>23401369.8465592</v>
      </c>
      <c r="G845">
        <v>504793.725478785</v>
      </c>
      <c r="H845">
        <v>172964770.45254701</v>
      </c>
      <c r="I845">
        <v>3381576.81974403</v>
      </c>
      <c r="J845">
        <v>13151911.7007205</v>
      </c>
      <c r="K845">
        <v>194417.01435273601</v>
      </c>
      <c r="L845">
        <v>8464973.3252213001</v>
      </c>
      <c r="M845">
        <v>113116.40397169199</v>
      </c>
      <c r="N845">
        <v>7.3912241713481999</v>
      </c>
      <c r="O845">
        <v>6.6989279958594601</v>
      </c>
      <c r="P845" t="s">
        <v>257</v>
      </c>
      <c r="Q845" t="s">
        <v>252</v>
      </c>
    </row>
    <row r="846" spans="1:17" x14ac:dyDescent="0.35">
      <c r="A846" t="s">
        <v>272</v>
      </c>
      <c r="B846" t="s">
        <v>258</v>
      </c>
      <c r="C846" t="s">
        <v>256</v>
      </c>
      <c r="D846">
        <v>1.90209664848524</v>
      </c>
      <c r="E846">
        <v>2065</v>
      </c>
      <c r="F846">
        <v>23765427.594746701</v>
      </c>
      <c r="G846">
        <v>512962.66593336198</v>
      </c>
      <c r="H846">
        <v>190331706.03010899</v>
      </c>
      <c r="I846">
        <v>3745745.0215540198</v>
      </c>
      <c r="J846">
        <v>13390719.1418206</v>
      </c>
      <c r="K846">
        <v>200951.463187688</v>
      </c>
      <c r="L846">
        <v>8527254.3403417896</v>
      </c>
      <c r="M846">
        <v>114819.694896631</v>
      </c>
      <c r="N846">
        <v>8.0087642131118706</v>
      </c>
      <c r="O846">
        <v>7.30217863855344</v>
      </c>
      <c r="P846" t="s">
        <v>257</v>
      </c>
      <c r="Q846" t="s">
        <v>252</v>
      </c>
    </row>
    <row r="847" spans="1:17" x14ac:dyDescent="0.35">
      <c r="A847" t="s">
        <v>272</v>
      </c>
      <c r="B847" t="s">
        <v>258</v>
      </c>
      <c r="C847" t="s">
        <v>256</v>
      </c>
      <c r="D847">
        <v>2.0539225003577899</v>
      </c>
      <c r="E847">
        <v>2070</v>
      </c>
      <c r="F847">
        <v>24233177.646503501</v>
      </c>
      <c r="G847">
        <v>523342.636355619</v>
      </c>
      <c r="H847">
        <v>217673749.60261101</v>
      </c>
      <c r="I847">
        <v>4308237.0063211499</v>
      </c>
      <c r="J847">
        <v>13755219.505344</v>
      </c>
      <c r="K847">
        <v>209019.52534839601</v>
      </c>
      <c r="L847">
        <v>8634769.1356620006</v>
      </c>
      <c r="M847">
        <v>116601.465462369</v>
      </c>
      <c r="N847">
        <v>8.9824682828592302</v>
      </c>
      <c r="O847">
        <v>8.2321536733988498</v>
      </c>
      <c r="P847" t="s">
        <v>257</v>
      </c>
      <c r="Q847" t="s">
        <v>252</v>
      </c>
    </row>
    <row r="848" spans="1:17" x14ac:dyDescent="0.35">
      <c r="A848" t="s">
        <v>272</v>
      </c>
      <c r="B848" t="s">
        <v>258</v>
      </c>
      <c r="C848" t="s">
        <v>256</v>
      </c>
      <c r="D848">
        <v>2.15113208653396</v>
      </c>
      <c r="E848">
        <v>2075</v>
      </c>
      <c r="F848">
        <v>24780136.652021699</v>
      </c>
      <c r="G848">
        <v>535427.88021084596</v>
      </c>
      <c r="H848">
        <v>240327285.733033</v>
      </c>
      <c r="I848">
        <v>4761555.5629997998</v>
      </c>
      <c r="J848">
        <v>14060433.8065311</v>
      </c>
      <c r="K848">
        <v>213705.46660824199</v>
      </c>
      <c r="L848">
        <v>8809157.6206044704</v>
      </c>
      <c r="M848">
        <v>119396.29018838301</v>
      </c>
      <c r="N848">
        <v>9.6983841981124197</v>
      </c>
      <c r="O848">
        <v>8.8929914540960198</v>
      </c>
      <c r="P848" t="s">
        <v>257</v>
      </c>
      <c r="Q848" t="s">
        <v>252</v>
      </c>
    </row>
    <row r="849" spans="1:17" x14ac:dyDescent="0.35">
      <c r="A849" t="s">
        <v>272</v>
      </c>
      <c r="B849" t="s">
        <v>258</v>
      </c>
      <c r="C849" t="s">
        <v>256</v>
      </c>
      <c r="D849">
        <v>2.2802661727774698</v>
      </c>
      <c r="E849">
        <v>2080</v>
      </c>
      <c r="F849">
        <v>25278683.2223683</v>
      </c>
      <c r="G849">
        <v>546472.35791296698</v>
      </c>
      <c r="H849">
        <v>269177064.70767498</v>
      </c>
      <c r="I849">
        <v>5339154.6588429399</v>
      </c>
      <c r="J849">
        <v>14354466.409882801</v>
      </c>
      <c r="K849">
        <v>218820.61763759301</v>
      </c>
      <c r="L849">
        <v>8950028.6753994301</v>
      </c>
      <c r="M849">
        <v>122295.63914404799</v>
      </c>
      <c r="N849">
        <v>10.648381576675201</v>
      </c>
      <c r="O849">
        <v>9.7702190815903407</v>
      </c>
      <c r="P849" t="s">
        <v>257</v>
      </c>
      <c r="Q849" t="s">
        <v>252</v>
      </c>
    </row>
    <row r="850" spans="1:17" x14ac:dyDescent="0.35">
      <c r="A850" t="s">
        <v>272</v>
      </c>
      <c r="B850" t="s">
        <v>258</v>
      </c>
      <c r="C850" t="s">
        <v>256</v>
      </c>
      <c r="D850">
        <v>2.4085830961071801</v>
      </c>
      <c r="E850">
        <v>2085</v>
      </c>
      <c r="F850">
        <v>25852044.211834501</v>
      </c>
      <c r="G850">
        <v>559139.63788298203</v>
      </c>
      <c r="H850">
        <v>299687152.24704099</v>
      </c>
      <c r="I850">
        <v>5950272.6915730201</v>
      </c>
      <c r="J850">
        <v>14680426.987803901</v>
      </c>
      <c r="K850">
        <v>224059.67295660701</v>
      </c>
      <c r="L850">
        <v>9128981.0516474303</v>
      </c>
      <c r="M850">
        <v>125028.739755512</v>
      </c>
      <c r="N850">
        <v>11.592396709187501</v>
      </c>
      <c r="O850">
        <v>10.64183665122</v>
      </c>
      <c r="P850" t="s">
        <v>257</v>
      </c>
      <c r="Q850" t="s">
        <v>252</v>
      </c>
    </row>
    <row r="851" spans="1:17" x14ac:dyDescent="0.35">
      <c r="A851" t="s">
        <v>272</v>
      </c>
      <c r="B851" t="s">
        <v>258</v>
      </c>
      <c r="C851" t="s">
        <v>256</v>
      </c>
      <c r="D851">
        <v>2.5200464505927802</v>
      </c>
      <c r="E851">
        <v>2090</v>
      </c>
      <c r="F851">
        <v>26447435.643133901</v>
      </c>
      <c r="G851">
        <v>572070.57162915601</v>
      </c>
      <c r="H851">
        <v>326990622.53262103</v>
      </c>
      <c r="I851">
        <v>6499810.2912506396</v>
      </c>
      <c r="J851">
        <v>14998884.7224901</v>
      </c>
      <c r="K851">
        <v>228856.43246709899</v>
      </c>
      <c r="L851">
        <v>9310552.6671058796</v>
      </c>
      <c r="M851">
        <v>128096.240753972</v>
      </c>
      <c r="N851">
        <v>12.363793108142501</v>
      </c>
      <c r="O851">
        <v>11.361902907783399</v>
      </c>
      <c r="P851" t="s">
        <v>257</v>
      </c>
      <c r="Q851" t="s">
        <v>252</v>
      </c>
    </row>
    <row r="852" spans="1:17" x14ac:dyDescent="0.35">
      <c r="A852" t="s">
        <v>272</v>
      </c>
      <c r="B852" t="s">
        <v>259</v>
      </c>
      <c r="C852" t="s">
        <v>256</v>
      </c>
      <c r="D852">
        <v>0.42862795654826502</v>
      </c>
      <c r="E852">
        <v>2010</v>
      </c>
      <c r="F852">
        <v>14740628.4878281</v>
      </c>
      <c r="G852">
        <v>3995282.1313049998</v>
      </c>
      <c r="H852">
        <v>24195568.672558099</v>
      </c>
      <c r="I852">
        <v>7028154.4114362998</v>
      </c>
      <c r="J852">
        <v>8606064.8231488708</v>
      </c>
      <c r="K852">
        <v>2337449.0601622001</v>
      </c>
      <c r="L852">
        <v>5069359.0131357899</v>
      </c>
      <c r="M852">
        <v>1598608.75148153</v>
      </c>
      <c r="N852">
        <v>1.6414204246811701</v>
      </c>
      <c r="O852">
        <v>1.75911341939215</v>
      </c>
      <c r="P852" t="s">
        <v>257</v>
      </c>
      <c r="Q852" t="s">
        <v>252</v>
      </c>
    </row>
    <row r="853" spans="1:17" x14ac:dyDescent="0.35">
      <c r="A853" t="s">
        <v>272</v>
      </c>
      <c r="B853" t="s">
        <v>259</v>
      </c>
      <c r="C853" t="s">
        <v>256</v>
      </c>
      <c r="D853">
        <v>0.61285996481710903</v>
      </c>
      <c r="E853">
        <v>2015</v>
      </c>
      <c r="F853">
        <v>15310821.627875101</v>
      </c>
      <c r="G853">
        <v>4167540.06269409</v>
      </c>
      <c r="H853">
        <v>36001761.702791199</v>
      </c>
      <c r="I853">
        <v>10501261.1289743</v>
      </c>
      <c r="J853">
        <v>8963938.3390261494</v>
      </c>
      <c r="K853">
        <v>2445384.17465861</v>
      </c>
      <c r="L853">
        <v>5303420.0086647598</v>
      </c>
      <c r="M853">
        <v>1674223.6677676099</v>
      </c>
      <c r="N853">
        <v>2.3513931895885798</v>
      </c>
      <c r="O853">
        <v>2.5197744883070898</v>
      </c>
      <c r="P853" t="s">
        <v>257</v>
      </c>
      <c r="Q853" t="s">
        <v>252</v>
      </c>
    </row>
    <row r="854" spans="1:17" x14ac:dyDescent="0.35">
      <c r="A854" t="s">
        <v>272</v>
      </c>
      <c r="B854" t="s">
        <v>259</v>
      </c>
      <c r="C854" t="s">
        <v>256</v>
      </c>
      <c r="D854">
        <v>0.76234411994100504</v>
      </c>
      <c r="E854">
        <v>2020</v>
      </c>
      <c r="F854">
        <v>15781121.6272064</v>
      </c>
      <c r="G854">
        <v>4311435.7606506497</v>
      </c>
      <c r="H854">
        <v>46206264.658749998</v>
      </c>
      <c r="I854">
        <v>13525984.0710498</v>
      </c>
      <c r="J854">
        <v>9251134.2335756999</v>
      </c>
      <c r="K854">
        <v>2533556.1373468498</v>
      </c>
      <c r="L854">
        <v>5492997.4063495602</v>
      </c>
      <c r="M854">
        <v>1735904.203097</v>
      </c>
      <c r="N854">
        <v>2.9279455383634598</v>
      </c>
      <c r="O854">
        <v>3.1372342815583401</v>
      </c>
      <c r="P854" t="s">
        <v>257</v>
      </c>
      <c r="Q854" t="s">
        <v>252</v>
      </c>
    </row>
    <row r="855" spans="1:17" x14ac:dyDescent="0.35">
      <c r="A855" t="s">
        <v>272</v>
      </c>
      <c r="B855" t="s">
        <v>259</v>
      </c>
      <c r="C855" t="s">
        <v>256</v>
      </c>
      <c r="D855">
        <v>0.91377128405771901</v>
      </c>
      <c r="E855">
        <v>2025</v>
      </c>
      <c r="F855">
        <v>16365892.4736082</v>
      </c>
      <c r="G855">
        <v>4482931.4144672602</v>
      </c>
      <c r="H855">
        <v>57475359.7498978</v>
      </c>
      <c r="I855">
        <v>16867835.245356798</v>
      </c>
      <c r="J855">
        <v>9600725.5435212292</v>
      </c>
      <c r="K855">
        <v>2636808.2974697002</v>
      </c>
      <c r="L855">
        <v>5717550.8262036098</v>
      </c>
      <c r="M855">
        <v>1807540.76049015</v>
      </c>
      <c r="N855">
        <v>3.5118988984305699</v>
      </c>
      <c r="O855">
        <v>3.7626797481043601</v>
      </c>
      <c r="P855" t="s">
        <v>257</v>
      </c>
      <c r="Q855" t="s">
        <v>252</v>
      </c>
    </row>
    <row r="856" spans="1:17" x14ac:dyDescent="0.35">
      <c r="A856" t="s">
        <v>272</v>
      </c>
      <c r="B856" t="s">
        <v>259</v>
      </c>
      <c r="C856" t="s">
        <v>256</v>
      </c>
      <c r="D856">
        <v>0.96559376426806398</v>
      </c>
      <c r="E856">
        <v>2030</v>
      </c>
      <c r="F856">
        <v>16985598.8910724</v>
      </c>
      <c r="G856">
        <v>4662106.1321046604</v>
      </c>
      <c r="H856">
        <v>63038680.868691102</v>
      </c>
      <c r="I856">
        <v>18536661.553797599</v>
      </c>
      <c r="J856">
        <v>9961979.6728170794</v>
      </c>
      <c r="K856">
        <v>2742014.91050997</v>
      </c>
      <c r="L856">
        <v>5946490.3625236098</v>
      </c>
      <c r="M856">
        <v>1879878.1123186201</v>
      </c>
      <c r="N856">
        <v>3.7113016310437099</v>
      </c>
      <c r="O856">
        <v>3.97602736371628</v>
      </c>
      <c r="P856" t="s">
        <v>257</v>
      </c>
      <c r="Q856" t="s">
        <v>252</v>
      </c>
    </row>
    <row r="857" spans="1:17" x14ac:dyDescent="0.35">
      <c r="A857" t="s">
        <v>272</v>
      </c>
      <c r="B857" t="s">
        <v>259</v>
      </c>
      <c r="C857" t="s">
        <v>256</v>
      </c>
      <c r="D857">
        <v>1.08500668135844</v>
      </c>
      <c r="E857">
        <v>2035</v>
      </c>
      <c r="F857">
        <v>17452713.962702598</v>
      </c>
      <c r="G857">
        <v>4798450.9170341296</v>
      </c>
      <c r="H857">
        <v>72099228.408514902</v>
      </c>
      <c r="I857">
        <v>21274831.263921</v>
      </c>
      <c r="J857">
        <v>10302729.455929199</v>
      </c>
      <c r="K857">
        <v>2900218.85635396</v>
      </c>
      <c r="L857">
        <v>6323896.0528402599</v>
      </c>
      <c r="M857">
        <v>1984746.23985674</v>
      </c>
      <c r="N857">
        <v>4.1311184359403903</v>
      </c>
      <c r="O857">
        <v>4.43368737781541</v>
      </c>
      <c r="P857" t="s">
        <v>257</v>
      </c>
      <c r="Q857" t="s">
        <v>252</v>
      </c>
    </row>
    <row r="858" spans="1:17" x14ac:dyDescent="0.35">
      <c r="A858" t="s">
        <v>272</v>
      </c>
      <c r="B858" t="s">
        <v>259</v>
      </c>
      <c r="C858" t="s">
        <v>256</v>
      </c>
      <c r="D858">
        <v>1.2292198413270401</v>
      </c>
      <c r="E858">
        <v>2040</v>
      </c>
      <c r="F858">
        <v>17590311.8055561</v>
      </c>
      <c r="G858">
        <v>4842969.0612757597</v>
      </c>
      <c r="H858">
        <v>81281920.408449501</v>
      </c>
      <c r="I858">
        <v>24077278.9818765</v>
      </c>
      <c r="J858">
        <v>9958683.8679602891</v>
      </c>
      <c r="K858">
        <v>2918041.2653052998</v>
      </c>
      <c r="L858">
        <v>6222230.5992613798</v>
      </c>
      <c r="M858">
        <v>2026349.07584392</v>
      </c>
      <c r="N858">
        <v>4.6208345427268398</v>
      </c>
      <c r="O858">
        <v>4.9715946307395997</v>
      </c>
      <c r="P858" t="s">
        <v>257</v>
      </c>
      <c r="Q858" t="s">
        <v>252</v>
      </c>
    </row>
    <row r="859" spans="1:17" x14ac:dyDescent="0.35">
      <c r="A859" t="s">
        <v>272</v>
      </c>
      <c r="B859" t="s">
        <v>259</v>
      </c>
      <c r="C859" t="s">
        <v>256</v>
      </c>
      <c r="D859">
        <v>1.35085724597845</v>
      </c>
      <c r="E859">
        <v>2045</v>
      </c>
      <c r="F859">
        <v>17821993.115519602</v>
      </c>
      <c r="G859">
        <v>4911599.2646239996</v>
      </c>
      <c r="H859">
        <v>89722781.0473589</v>
      </c>
      <c r="I859">
        <v>26647843.087575</v>
      </c>
      <c r="J859">
        <v>9867535.8224094696</v>
      </c>
      <c r="K859">
        <v>2903874.4367251601</v>
      </c>
      <c r="L859">
        <v>6271050.5847109202</v>
      </c>
      <c r="M859">
        <v>2057259.67276378</v>
      </c>
      <c r="N859">
        <v>5.0343853499318998</v>
      </c>
      <c r="O859">
        <v>5.4254921160826699</v>
      </c>
      <c r="P859" t="s">
        <v>257</v>
      </c>
      <c r="Q859" t="s">
        <v>252</v>
      </c>
    </row>
    <row r="860" spans="1:17" x14ac:dyDescent="0.35">
      <c r="A860" t="s">
        <v>272</v>
      </c>
      <c r="B860" t="s">
        <v>259</v>
      </c>
      <c r="C860" t="s">
        <v>256</v>
      </c>
      <c r="D860">
        <v>1.53164784556419</v>
      </c>
      <c r="E860">
        <v>2050</v>
      </c>
      <c r="F860">
        <v>18086593.230175499</v>
      </c>
      <c r="G860">
        <v>4987602.0565906595</v>
      </c>
      <c r="H860">
        <v>103539790.67330401</v>
      </c>
      <c r="I860">
        <v>30828313.382474199</v>
      </c>
      <c r="J860">
        <v>9765306.8237629607</v>
      </c>
      <c r="K860">
        <v>2950681.87599013</v>
      </c>
      <c r="L860">
        <v>6298663.3637233498</v>
      </c>
      <c r="M860">
        <v>2104213.9078591801</v>
      </c>
      <c r="N860">
        <v>5.7246707191136199</v>
      </c>
      <c r="O860">
        <v>6.1809889868293304</v>
      </c>
      <c r="P860" t="s">
        <v>257</v>
      </c>
      <c r="Q860" t="s">
        <v>252</v>
      </c>
    </row>
    <row r="861" spans="1:17" x14ac:dyDescent="0.35">
      <c r="A861" t="s">
        <v>272</v>
      </c>
      <c r="B861" t="s">
        <v>259</v>
      </c>
      <c r="C861" t="s">
        <v>256</v>
      </c>
      <c r="D861">
        <v>1.64170092024739</v>
      </c>
      <c r="E861">
        <v>2055</v>
      </c>
      <c r="F861">
        <v>18376587.863200899</v>
      </c>
      <c r="G861">
        <v>5069513.2304972699</v>
      </c>
      <c r="H861">
        <v>116786460.106731</v>
      </c>
      <c r="I861">
        <v>34810021.609280899</v>
      </c>
      <c r="J861">
        <v>10003020.565801401</v>
      </c>
      <c r="K861">
        <v>3064504.1779143098</v>
      </c>
      <c r="L861">
        <v>6334451.7392865</v>
      </c>
      <c r="M861">
        <v>2151339.1808410399</v>
      </c>
      <c r="N861">
        <v>6.3551765418103701</v>
      </c>
      <c r="O861">
        <v>6.8665412292190302</v>
      </c>
      <c r="P861" t="s">
        <v>257</v>
      </c>
      <c r="Q861" t="s">
        <v>252</v>
      </c>
    </row>
    <row r="862" spans="1:17" x14ac:dyDescent="0.35">
      <c r="A862" t="s">
        <v>272</v>
      </c>
      <c r="B862" t="s">
        <v>259</v>
      </c>
      <c r="C862" t="s">
        <v>256</v>
      </c>
      <c r="D862">
        <v>1.79717289473674</v>
      </c>
      <c r="E862">
        <v>2060</v>
      </c>
      <c r="F862">
        <v>18736029.028019998</v>
      </c>
      <c r="G862">
        <v>5170134.5440179901</v>
      </c>
      <c r="H862">
        <v>135825090.05771399</v>
      </c>
      <c r="I862">
        <v>40521257.214576699</v>
      </c>
      <c r="J862">
        <v>10168890.642054301</v>
      </c>
      <c r="K862">
        <v>3177438.0730188699</v>
      </c>
      <c r="L862">
        <v>6378106.1782750599</v>
      </c>
      <c r="M862">
        <v>2199983.55091793</v>
      </c>
      <c r="N862">
        <v>7.2494064699935201</v>
      </c>
      <c r="O862">
        <v>7.8375633882605698</v>
      </c>
      <c r="P862" t="s">
        <v>257</v>
      </c>
      <c r="Q862" t="s">
        <v>252</v>
      </c>
    </row>
    <row r="863" spans="1:17" x14ac:dyDescent="0.35">
      <c r="A863" t="s">
        <v>272</v>
      </c>
      <c r="B863" t="s">
        <v>259</v>
      </c>
      <c r="C863" t="s">
        <v>256</v>
      </c>
      <c r="D863">
        <v>1.90209664848524</v>
      </c>
      <c r="E863">
        <v>2065</v>
      </c>
      <c r="F863">
        <v>19026851.899664398</v>
      </c>
      <c r="G863">
        <v>5251538.36101571</v>
      </c>
      <c r="H863">
        <v>149469095.91975501</v>
      </c>
      <c r="I863">
        <v>44608355.131907299</v>
      </c>
      <c r="J863">
        <v>10326343.2798585</v>
      </c>
      <c r="K863">
        <v>3265327.3251497601</v>
      </c>
      <c r="L863">
        <v>6426895.7706796797</v>
      </c>
      <c r="M863">
        <v>2215178.2645587502</v>
      </c>
      <c r="N863">
        <v>7.8556924029240998</v>
      </c>
      <c r="O863">
        <v>8.4943405275401194</v>
      </c>
      <c r="P863" t="s">
        <v>257</v>
      </c>
      <c r="Q863" t="s">
        <v>252</v>
      </c>
    </row>
    <row r="864" spans="1:17" x14ac:dyDescent="0.35">
      <c r="A864" t="s">
        <v>272</v>
      </c>
      <c r="B864" t="s">
        <v>259</v>
      </c>
      <c r="C864" t="s">
        <v>256</v>
      </c>
      <c r="D864">
        <v>2.0539225003577899</v>
      </c>
      <c r="E864">
        <v>2070</v>
      </c>
      <c r="F864">
        <v>19400912.0548313</v>
      </c>
      <c r="G864">
        <v>5355608.2280277498</v>
      </c>
      <c r="H864">
        <v>171006384.398076</v>
      </c>
      <c r="I864">
        <v>50975602.210855402</v>
      </c>
      <c r="J864">
        <v>10615970.0750285</v>
      </c>
      <c r="K864">
        <v>3348268.9556638198</v>
      </c>
      <c r="L864">
        <v>6487486.8205986796</v>
      </c>
      <c r="M864">
        <v>2263883.7805256899</v>
      </c>
      <c r="N864">
        <v>8.8143476922514807</v>
      </c>
      <c r="O864">
        <v>9.5181723607194506</v>
      </c>
      <c r="P864" t="s">
        <v>257</v>
      </c>
      <c r="Q864" t="s">
        <v>252</v>
      </c>
    </row>
    <row r="865" spans="1:17" x14ac:dyDescent="0.35">
      <c r="A865" t="s">
        <v>272</v>
      </c>
      <c r="B865" t="s">
        <v>259</v>
      </c>
      <c r="C865" t="s">
        <v>256</v>
      </c>
      <c r="D865">
        <v>2.15113208653396</v>
      </c>
      <c r="E865">
        <v>2075</v>
      </c>
      <c r="F865">
        <v>19838543.641249999</v>
      </c>
      <c r="G865">
        <v>5477020.8909825301</v>
      </c>
      <c r="H865">
        <v>188906151.402464</v>
      </c>
      <c r="I865">
        <v>56182689.8935697</v>
      </c>
      <c r="J865">
        <v>10865867.5416064</v>
      </c>
      <c r="K865">
        <v>3408271.73153303</v>
      </c>
      <c r="L865">
        <v>6619265.5463757804</v>
      </c>
      <c r="M865">
        <v>2309288.3644170701</v>
      </c>
      <c r="N865">
        <v>9.5221783825741095</v>
      </c>
      <c r="O865">
        <v>10.2578922030533</v>
      </c>
      <c r="P865" t="s">
        <v>257</v>
      </c>
      <c r="Q865" t="s">
        <v>252</v>
      </c>
    </row>
    <row r="866" spans="1:17" x14ac:dyDescent="0.35">
      <c r="A866" t="s">
        <v>272</v>
      </c>
      <c r="B866" t="s">
        <v>259</v>
      </c>
      <c r="C866" t="s">
        <v>256</v>
      </c>
      <c r="D866">
        <v>2.2802661727774698</v>
      </c>
      <c r="E866">
        <v>2080</v>
      </c>
      <c r="F866">
        <v>20237425.260547802</v>
      </c>
      <c r="G866">
        <v>5587730.3197334502</v>
      </c>
      <c r="H866">
        <v>211710458.761224</v>
      </c>
      <c r="I866">
        <v>62805760.605293199</v>
      </c>
      <c r="J866">
        <v>11115079.400450099</v>
      </c>
      <c r="K866">
        <v>3458207.6270703501</v>
      </c>
      <c r="L866">
        <v>6724264.5757755497</v>
      </c>
      <c r="M866">
        <v>2348059.7387679298</v>
      </c>
      <c r="N866">
        <v>10.4613336941605</v>
      </c>
      <c r="O866">
        <v>11.2399412662222</v>
      </c>
      <c r="P866" t="s">
        <v>257</v>
      </c>
      <c r="Q866" t="s">
        <v>252</v>
      </c>
    </row>
    <row r="867" spans="1:17" x14ac:dyDescent="0.35">
      <c r="A867" t="s">
        <v>272</v>
      </c>
      <c r="B867" t="s">
        <v>259</v>
      </c>
      <c r="C867" t="s">
        <v>256</v>
      </c>
      <c r="D867">
        <v>2.4085830961071801</v>
      </c>
      <c r="E867">
        <v>2085</v>
      </c>
      <c r="F867">
        <v>20696151.9626761</v>
      </c>
      <c r="G867">
        <v>5715031.88704143</v>
      </c>
      <c r="H867">
        <v>235824455.96290699</v>
      </c>
      <c r="I867">
        <v>69812968.975706995</v>
      </c>
      <c r="J867">
        <v>11371940.3847367</v>
      </c>
      <c r="K867">
        <v>3532546.2760238801</v>
      </c>
      <c r="L867">
        <v>6845047.49428951</v>
      </c>
      <c r="M867">
        <v>2408962.29711344</v>
      </c>
      <c r="N867">
        <v>11.3946040011785</v>
      </c>
      <c r="O867">
        <v>12.2156744451426</v>
      </c>
      <c r="P867" t="s">
        <v>257</v>
      </c>
      <c r="Q867" t="s">
        <v>252</v>
      </c>
    </row>
    <row r="868" spans="1:17" x14ac:dyDescent="0.35">
      <c r="A868" t="s">
        <v>272</v>
      </c>
      <c r="B868" t="s">
        <v>259</v>
      </c>
      <c r="C868" t="s">
        <v>256</v>
      </c>
      <c r="D868">
        <v>2.5200464505927802</v>
      </c>
      <c r="E868">
        <v>2090</v>
      </c>
      <c r="F868">
        <v>21172731.0693193</v>
      </c>
      <c r="G868">
        <v>5846775.1454437897</v>
      </c>
      <c r="H868">
        <v>257454080.045692</v>
      </c>
      <c r="I868">
        <v>76036352.778180301</v>
      </c>
      <c r="J868">
        <v>11639662.624818301</v>
      </c>
      <c r="K868">
        <v>3588078.5301388698</v>
      </c>
      <c r="L868">
        <v>6991630.7017106898</v>
      </c>
      <c r="M868">
        <v>2447018.2061491599</v>
      </c>
      <c r="N868">
        <v>12.159701042004899</v>
      </c>
      <c r="O868">
        <v>13.004836150990499</v>
      </c>
      <c r="P868" t="s">
        <v>257</v>
      </c>
      <c r="Q868" t="s">
        <v>252</v>
      </c>
    </row>
    <row r="869" spans="1:17" x14ac:dyDescent="0.35">
      <c r="A869" t="s">
        <v>272</v>
      </c>
      <c r="B869" t="s">
        <v>260</v>
      </c>
      <c r="C869" t="s">
        <v>256</v>
      </c>
      <c r="D869">
        <v>0.42862795654826502</v>
      </c>
      <c r="E869">
        <v>2010</v>
      </c>
      <c r="F869">
        <v>16927228.806507099</v>
      </c>
      <c r="G869">
        <v>1808681.81262598</v>
      </c>
      <c r="H869">
        <v>28926705.251019198</v>
      </c>
      <c r="I869">
        <v>2297017.8329751599</v>
      </c>
      <c r="J869">
        <v>10180735.0132316</v>
      </c>
      <c r="K869">
        <v>762778.87007950898</v>
      </c>
      <c r="L869">
        <v>6283759.5283842096</v>
      </c>
      <c r="M869">
        <v>384208.23623311002</v>
      </c>
      <c r="N869">
        <v>1.7088860546328399</v>
      </c>
      <c r="O869">
        <v>1.26999553870682</v>
      </c>
      <c r="P869" t="s">
        <v>257</v>
      </c>
      <c r="Q869" t="s">
        <v>252</v>
      </c>
    </row>
    <row r="870" spans="1:17" x14ac:dyDescent="0.35">
      <c r="A870" t="s">
        <v>272</v>
      </c>
      <c r="B870" t="s">
        <v>260</v>
      </c>
      <c r="C870" t="s">
        <v>256</v>
      </c>
      <c r="D870">
        <v>0.61285996481710903</v>
      </c>
      <c r="E870">
        <v>2015</v>
      </c>
      <c r="F870">
        <v>17586153.8527629</v>
      </c>
      <c r="G870">
        <v>1892207.8378063401</v>
      </c>
      <c r="H870">
        <v>43069366.700061902</v>
      </c>
      <c r="I870">
        <v>3433656.1317036101</v>
      </c>
      <c r="J870">
        <v>10608926.853885701</v>
      </c>
      <c r="K870">
        <v>800395.65979907103</v>
      </c>
      <c r="L870">
        <v>6572461.1699439799</v>
      </c>
      <c r="M870">
        <v>405182.50648838701</v>
      </c>
      <c r="N870">
        <v>2.4490498070614501</v>
      </c>
      <c r="O870">
        <v>1.81462948366407</v>
      </c>
      <c r="P870" t="s">
        <v>257</v>
      </c>
      <c r="Q870" t="s">
        <v>252</v>
      </c>
    </row>
    <row r="871" spans="1:17" x14ac:dyDescent="0.35">
      <c r="A871" t="s">
        <v>272</v>
      </c>
      <c r="B871" t="s">
        <v>260</v>
      </c>
      <c r="C871" t="s">
        <v>256</v>
      </c>
      <c r="D871">
        <v>0.76234411994100504</v>
      </c>
      <c r="E871">
        <v>2020</v>
      </c>
      <c r="F871">
        <v>18125613.142724201</v>
      </c>
      <c r="G871">
        <v>1966944.24513281</v>
      </c>
      <c r="H871">
        <v>55301563.4604913</v>
      </c>
      <c r="I871">
        <v>4430685.2693085102</v>
      </c>
      <c r="J871">
        <v>10952328.442482</v>
      </c>
      <c r="K871">
        <v>832361.92844052997</v>
      </c>
      <c r="L871">
        <v>6806157.6844876502</v>
      </c>
      <c r="M871">
        <v>422743.92495890899</v>
      </c>
      <c r="N871">
        <v>3.05101753110569</v>
      </c>
      <c r="O871">
        <v>2.2525728831776601</v>
      </c>
      <c r="P871" t="s">
        <v>257</v>
      </c>
      <c r="Q871" t="s">
        <v>252</v>
      </c>
    </row>
    <row r="872" spans="1:17" x14ac:dyDescent="0.35">
      <c r="A872" t="s">
        <v>272</v>
      </c>
      <c r="B872" t="s">
        <v>260</v>
      </c>
      <c r="C872" t="s">
        <v>256</v>
      </c>
      <c r="D872">
        <v>0.91377128405771901</v>
      </c>
      <c r="E872">
        <v>2025</v>
      </c>
      <c r="F872">
        <v>18791021.1683276</v>
      </c>
      <c r="G872">
        <v>2057802.7197478199</v>
      </c>
      <c r="H872">
        <v>68801913.042872399</v>
      </c>
      <c r="I872">
        <v>5541281.95238226</v>
      </c>
      <c r="J872">
        <v>11367613.2011733</v>
      </c>
      <c r="K872">
        <v>869920.63981765299</v>
      </c>
      <c r="L872">
        <v>7082027.6513828002</v>
      </c>
      <c r="M872">
        <v>443063.93531095702</v>
      </c>
      <c r="N872">
        <v>3.6614249128109302</v>
      </c>
      <c r="O872">
        <v>2.6928149619033199</v>
      </c>
      <c r="P872" t="s">
        <v>257</v>
      </c>
      <c r="Q872" t="s">
        <v>252</v>
      </c>
    </row>
    <row r="873" spans="1:17" x14ac:dyDescent="0.35">
      <c r="A873" t="s">
        <v>272</v>
      </c>
      <c r="B873" t="s">
        <v>260</v>
      </c>
      <c r="C873" t="s">
        <v>256</v>
      </c>
      <c r="D873">
        <v>0.96559376426806398</v>
      </c>
      <c r="E873">
        <v>2030</v>
      </c>
      <c r="F873">
        <v>19489390.697328001</v>
      </c>
      <c r="G873">
        <v>2158314.3258490502</v>
      </c>
      <c r="H873">
        <v>75459420.717096403</v>
      </c>
      <c r="I873">
        <v>6115921.7053923002</v>
      </c>
      <c r="J873">
        <v>11794816.864617901</v>
      </c>
      <c r="K873">
        <v>909177.718709143</v>
      </c>
      <c r="L873">
        <v>7362305.3343117796</v>
      </c>
      <c r="M873">
        <v>464063.140530448</v>
      </c>
      <c r="N873">
        <v>3.8718204118839901</v>
      </c>
      <c r="O873">
        <v>2.8336566329310702</v>
      </c>
      <c r="P873" t="s">
        <v>257</v>
      </c>
      <c r="Q873" t="s">
        <v>252</v>
      </c>
    </row>
    <row r="874" spans="1:17" x14ac:dyDescent="0.35">
      <c r="A874" t="s">
        <v>272</v>
      </c>
      <c r="B874" t="s">
        <v>260</v>
      </c>
      <c r="C874" t="s">
        <v>256</v>
      </c>
      <c r="D874">
        <v>1.08500668135844</v>
      </c>
      <c r="E874">
        <v>2035</v>
      </c>
      <c r="F874">
        <v>20005994.976661999</v>
      </c>
      <c r="G874">
        <v>2245169.9030747502</v>
      </c>
      <c r="H874">
        <v>86118768.110845402</v>
      </c>
      <c r="I874">
        <v>7255291.5615905197</v>
      </c>
      <c r="J874">
        <v>12225080.2884873</v>
      </c>
      <c r="K874">
        <v>977868.02379585803</v>
      </c>
      <c r="L874">
        <v>7809754.9433079902</v>
      </c>
      <c r="M874">
        <v>498887.349389009</v>
      </c>
      <c r="N874">
        <v>4.3046480922997103</v>
      </c>
      <c r="O874">
        <v>3.2315111438356698</v>
      </c>
      <c r="P874" t="s">
        <v>257</v>
      </c>
      <c r="Q874" t="s">
        <v>252</v>
      </c>
    </row>
    <row r="875" spans="1:17" x14ac:dyDescent="0.35">
      <c r="A875" t="s">
        <v>272</v>
      </c>
      <c r="B875" t="s">
        <v>260</v>
      </c>
      <c r="C875" t="s">
        <v>256</v>
      </c>
      <c r="D875">
        <v>1.2292198413270401</v>
      </c>
      <c r="E875">
        <v>2040</v>
      </c>
      <c r="F875">
        <v>20142076.9739337</v>
      </c>
      <c r="G875">
        <v>2291203.8928981302</v>
      </c>
      <c r="H875">
        <v>96774920.180453002</v>
      </c>
      <c r="I875">
        <v>8584279.2098730095</v>
      </c>
      <c r="J875">
        <v>11918105.987090699</v>
      </c>
      <c r="K875">
        <v>958619.14617489802</v>
      </c>
      <c r="L875">
        <v>7747423.1811873401</v>
      </c>
      <c r="M875">
        <v>501156.49391795701</v>
      </c>
      <c r="N875">
        <v>4.8046147527730803</v>
      </c>
      <c r="O875">
        <v>3.7466238759811201</v>
      </c>
      <c r="P875" t="s">
        <v>257</v>
      </c>
      <c r="Q875" t="s">
        <v>252</v>
      </c>
    </row>
    <row r="876" spans="1:17" x14ac:dyDescent="0.35">
      <c r="A876" t="s">
        <v>272</v>
      </c>
      <c r="B876" t="s">
        <v>260</v>
      </c>
      <c r="C876" t="s">
        <v>256</v>
      </c>
      <c r="D876">
        <v>1.35085724597845</v>
      </c>
      <c r="E876">
        <v>2045</v>
      </c>
      <c r="F876">
        <v>20384150.448734701</v>
      </c>
      <c r="G876">
        <v>2349441.9314089101</v>
      </c>
      <c r="H876">
        <v>106551100.93981799</v>
      </c>
      <c r="I876">
        <v>9819523.1951154005</v>
      </c>
      <c r="J876">
        <v>11807143.5984507</v>
      </c>
      <c r="K876">
        <v>964266.66068392096</v>
      </c>
      <c r="L876">
        <v>7798617.6328069903</v>
      </c>
      <c r="M876">
        <v>529692.62466770201</v>
      </c>
      <c r="N876">
        <v>5.2271543622968402</v>
      </c>
      <c r="O876">
        <v>4.1795130425832001</v>
      </c>
      <c r="P876" t="s">
        <v>257</v>
      </c>
      <c r="Q876" t="s">
        <v>252</v>
      </c>
    </row>
    <row r="877" spans="1:17" x14ac:dyDescent="0.35">
      <c r="A877" t="s">
        <v>272</v>
      </c>
      <c r="B877" t="s">
        <v>260</v>
      </c>
      <c r="C877" t="s">
        <v>256</v>
      </c>
      <c r="D877">
        <v>1.53164784556419</v>
      </c>
      <c r="E877">
        <v>2050</v>
      </c>
      <c r="F877">
        <v>20662919.190529101</v>
      </c>
      <c r="G877">
        <v>2411276.0962370401</v>
      </c>
      <c r="H877">
        <v>122494307.602805</v>
      </c>
      <c r="I877">
        <v>11873796.452973399</v>
      </c>
      <c r="J877">
        <v>11735803.9899514</v>
      </c>
      <c r="K877">
        <v>980184.70980170695</v>
      </c>
      <c r="L877">
        <v>7844932.9919348396</v>
      </c>
      <c r="M877">
        <v>557944.27964769094</v>
      </c>
      <c r="N877">
        <v>5.9282188771734896</v>
      </c>
      <c r="O877">
        <v>4.9242790867056803</v>
      </c>
      <c r="P877" t="s">
        <v>257</v>
      </c>
      <c r="Q877" t="s">
        <v>252</v>
      </c>
    </row>
    <row r="878" spans="1:17" x14ac:dyDescent="0.35">
      <c r="A878" t="s">
        <v>272</v>
      </c>
      <c r="B878" t="s">
        <v>260</v>
      </c>
      <c r="C878" t="s">
        <v>256</v>
      </c>
      <c r="D878">
        <v>1.64170092024739</v>
      </c>
      <c r="E878">
        <v>2055</v>
      </c>
      <c r="F878">
        <v>20970401.046740301</v>
      </c>
      <c r="G878">
        <v>2475700.04695787</v>
      </c>
      <c r="H878">
        <v>137647161.62392801</v>
      </c>
      <c r="I878">
        <v>13949320.0920847</v>
      </c>
      <c r="J878">
        <v>12033953.805647399</v>
      </c>
      <c r="K878">
        <v>1033570.9380683301</v>
      </c>
      <c r="L878">
        <v>7866449.6399943801</v>
      </c>
      <c r="M878">
        <v>619341.280133166</v>
      </c>
      <c r="N878">
        <v>6.5638783596522599</v>
      </c>
      <c r="O878">
        <v>5.6344952245832696</v>
      </c>
      <c r="P878" t="s">
        <v>257</v>
      </c>
      <c r="Q878" t="s">
        <v>252</v>
      </c>
    </row>
    <row r="879" spans="1:17" x14ac:dyDescent="0.35">
      <c r="A879" t="s">
        <v>272</v>
      </c>
      <c r="B879" t="s">
        <v>260</v>
      </c>
      <c r="C879" t="s">
        <v>256</v>
      </c>
      <c r="D879">
        <v>1.79717289473674</v>
      </c>
      <c r="E879">
        <v>2060</v>
      </c>
      <c r="F879">
        <v>21356860.911201298</v>
      </c>
      <c r="G879">
        <v>2549302.6608366701</v>
      </c>
      <c r="H879">
        <v>159399763.83578399</v>
      </c>
      <c r="I879">
        <v>16946583.4365073</v>
      </c>
      <c r="J879">
        <v>12230729.336683599</v>
      </c>
      <c r="K879">
        <v>1115599.37838962</v>
      </c>
      <c r="L879">
        <v>7926794.4080226198</v>
      </c>
      <c r="M879">
        <v>651295.321170368</v>
      </c>
      <c r="N879">
        <v>7.4636326236587296</v>
      </c>
      <c r="O879">
        <v>6.64753687227764</v>
      </c>
      <c r="P879" t="s">
        <v>257</v>
      </c>
      <c r="Q879" t="s">
        <v>252</v>
      </c>
    </row>
    <row r="880" spans="1:17" x14ac:dyDescent="0.35">
      <c r="A880" t="s">
        <v>272</v>
      </c>
      <c r="B880" t="s">
        <v>260</v>
      </c>
      <c r="C880" t="s">
        <v>256</v>
      </c>
      <c r="D880">
        <v>1.90209664848524</v>
      </c>
      <c r="E880">
        <v>2065</v>
      </c>
      <c r="F880">
        <v>21664971.317570299</v>
      </c>
      <c r="G880">
        <v>2613418.9431097698</v>
      </c>
      <c r="H880">
        <v>174918442.61499</v>
      </c>
      <c r="I880">
        <v>19159008.436672699</v>
      </c>
      <c r="J880">
        <v>12429818.2555732</v>
      </c>
      <c r="K880">
        <v>1161852.34943505</v>
      </c>
      <c r="L880">
        <v>7962195.86563503</v>
      </c>
      <c r="M880">
        <v>679878.16960339504</v>
      </c>
      <c r="N880">
        <v>8.0737906388609399</v>
      </c>
      <c r="O880">
        <v>7.3310130728121896</v>
      </c>
      <c r="P880" t="s">
        <v>257</v>
      </c>
      <c r="Q880" t="s">
        <v>252</v>
      </c>
    </row>
    <row r="881" spans="1:17" x14ac:dyDescent="0.35">
      <c r="A881" t="s">
        <v>272</v>
      </c>
      <c r="B881" t="s">
        <v>260</v>
      </c>
      <c r="C881" t="s">
        <v>256</v>
      </c>
      <c r="D881">
        <v>2.0539225003577899</v>
      </c>
      <c r="E881">
        <v>2070</v>
      </c>
      <c r="F881">
        <v>22067691.8679328</v>
      </c>
      <c r="G881">
        <v>2688828.4149262598</v>
      </c>
      <c r="H881">
        <v>199528133.90879601</v>
      </c>
      <c r="I881">
        <v>22453852.700135902</v>
      </c>
      <c r="J881">
        <v>12736854.630916899</v>
      </c>
      <c r="K881">
        <v>1227384.3997754101</v>
      </c>
      <c r="L881">
        <v>8049518.6782555701</v>
      </c>
      <c r="M881">
        <v>701851.9228688</v>
      </c>
      <c r="N881">
        <v>9.0416403810103905</v>
      </c>
      <c r="O881">
        <v>8.3507941880894307</v>
      </c>
      <c r="P881" t="s">
        <v>257</v>
      </c>
      <c r="Q881" t="s">
        <v>252</v>
      </c>
    </row>
    <row r="882" spans="1:17" x14ac:dyDescent="0.35">
      <c r="A882" t="s">
        <v>272</v>
      </c>
      <c r="B882" t="s">
        <v>260</v>
      </c>
      <c r="C882" t="s">
        <v>256</v>
      </c>
      <c r="D882">
        <v>2.15113208653396</v>
      </c>
      <c r="E882">
        <v>2075</v>
      </c>
      <c r="F882">
        <v>22542714.151795201</v>
      </c>
      <c r="G882">
        <v>2772850.3804373201</v>
      </c>
      <c r="H882">
        <v>220053700.72059599</v>
      </c>
      <c r="I882">
        <v>25035140.5754373</v>
      </c>
      <c r="J882">
        <v>13012483.383784501</v>
      </c>
      <c r="K882">
        <v>1261655.8893549</v>
      </c>
      <c r="L882">
        <v>8210084.0369448699</v>
      </c>
      <c r="M882">
        <v>718469.87384798203</v>
      </c>
      <c r="N882">
        <v>9.7616329266665502</v>
      </c>
      <c r="O882">
        <v>9.0286662244967193</v>
      </c>
      <c r="P882" t="s">
        <v>257</v>
      </c>
      <c r="Q882" t="s">
        <v>252</v>
      </c>
    </row>
    <row r="883" spans="1:17" x14ac:dyDescent="0.35">
      <c r="A883" t="s">
        <v>272</v>
      </c>
      <c r="B883" t="s">
        <v>260</v>
      </c>
      <c r="C883" t="s">
        <v>256</v>
      </c>
      <c r="D883">
        <v>2.2802661727774698</v>
      </c>
      <c r="E883">
        <v>2080</v>
      </c>
      <c r="F883">
        <v>22973884.053323999</v>
      </c>
      <c r="G883">
        <v>2851271.52695726</v>
      </c>
      <c r="H883">
        <v>246199337.64575899</v>
      </c>
      <c r="I883">
        <v>28316881.720758401</v>
      </c>
      <c r="J883">
        <v>13293762.8088453</v>
      </c>
      <c r="K883">
        <v>1279524.21867513</v>
      </c>
      <c r="L883">
        <v>8341514.2924528997</v>
      </c>
      <c r="M883">
        <v>730810.02209058497</v>
      </c>
      <c r="N883">
        <v>10.716487341640301</v>
      </c>
      <c r="O883">
        <v>9.9313171169554799</v>
      </c>
      <c r="P883" t="s">
        <v>257</v>
      </c>
      <c r="Q883" t="s">
        <v>252</v>
      </c>
    </row>
    <row r="884" spans="1:17" x14ac:dyDescent="0.35">
      <c r="A884" t="s">
        <v>272</v>
      </c>
      <c r="B884" t="s">
        <v>260</v>
      </c>
      <c r="C884" t="s">
        <v>256</v>
      </c>
      <c r="D884">
        <v>2.4085830961071801</v>
      </c>
      <c r="E884">
        <v>2085</v>
      </c>
      <c r="F884">
        <v>23473337.291430999</v>
      </c>
      <c r="G884">
        <v>2937846.5582865402</v>
      </c>
      <c r="H884">
        <v>273825684.62536597</v>
      </c>
      <c r="I884">
        <v>31811740.313248198</v>
      </c>
      <c r="J884">
        <v>13603157.7445467</v>
      </c>
      <c r="K884">
        <v>1301328.9162138901</v>
      </c>
      <c r="L884">
        <v>8507993.5257382803</v>
      </c>
      <c r="M884">
        <v>746016.26566466899</v>
      </c>
      <c r="N884">
        <v>11.6653921521985</v>
      </c>
      <c r="O884">
        <v>10.8282511295627</v>
      </c>
      <c r="P884" t="s">
        <v>257</v>
      </c>
      <c r="Q884" t="s">
        <v>252</v>
      </c>
    </row>
    <row r="885" spans="1:17" x14ac:dyDescent="0.35">
      <c r="A885" t="s">
        <v>272</v>
      </c>
      <c r="B885" t="s">
        <v>260</v>
      </c>
      <c r="C885" t="s">
        <v>256</v>
      </c>
      <c r="D885">
        <v>2.5200464505927802</v>
      </c>
      <c r="E885">
        <v>2090</v>
      </c>
      <c r="F885">
        <v>24009695.007456899</v>
      </c>
      <c r="G885">
        <v>3009811.2073061299</v>
      </c>
      <c r="H885">
        <v>298577048.42913598</v>
      </c>
      <c r="I885">
        <v>34913384.394735798</v>
      </c>
      <c r="J885">
        <v>13887141.7334732</v>
      </c>
      <c r="K885">
        <v>1340599.4214840101</v>
      </c>
      <c r="L885">
        <v>8676252.1580888797</v>
      </c>
      <c r="M885">
        <v>762396.74977097497</v>
      </c>
      <c r="N885">
        <v>12.4356868480172</v>
      </c>
      <c r="O885">
        <v>11.599858592454501</v>
      </c>
      <c r="P885" t="s">
        <v>257</v>
      </c>
      <c r="Q885" t="s">
        <v>252</v>
      </c>
    </row>
    <row r="886" spans="1:17" x14ac:dyDescent="0.35">
      <c r="A886" t="s">
        <v>272</v>
      </c>
      <c r="B886" t="s">
        <v>261</v>
      </c>
      <c r="C886" t="s">
        <v>256</v>
      </c>
      <c r="D886">
        <v>0.42862795654826502</v>
      </c>
      <c r="E886">
        <v>2010</v>
      </c>
      <c r="F886">
        <v>18302326.542352501</v>
      </c>
      <c r="G886">
        <v>433584.07678052998</v>
      </c>
      <c r="H886">
        <v>30531194.890365701</v>
      </c>
      <c r="I886">
        <v>692528.19362866296</v>
      </c>
      <c r="J886">
        <v>10708740.9063597</v>
      </c>
      <c r="K886">
        <v>234772.976951363</v>
      </c>
      <c r="L886">
        <v>6533480.3246364202</v>
      </c>
      <c r="M886">
        <v>134487.43998089799</v>
      </c>
      <c r="N886">
        <v>1.668159226627</v>
      </c>
      <c r="O886">
        <v>1.59721777324218</v>
      </c>
      <c r="P886" t="s">
        <v>257</v>
      </c>
      <c r="Q886" t="s">
        <v>252</v>
      </c>
    </row>
    <row r="887" spans="1:17" x14ac:dyDescent="0.35">
      <c r="A887" t="s">
        <v>272</v>
      </c>
      <c r="B887" t="s">
        <v>261</v>
      </c>
      <c r="C887" t="s">
        <v>256</v>
      </c>
      <c r="D887">
        <v>0.61285996481710903</v>
      </c>
      <c r="E887">
        <v>2015</v>
      </c>
      <c r="F887">
        <v>19027003.013921902</v>
      </c>
      <c r="G887">
        <v>451358.67664729402</v>
      </c>
      <c r="H887">
        <v>45470595.071067803</v>
      </c>
      <c r="I887">
        <v>1032427.76069771</v>
      </c>
      <c r="J887">
        <v>11164310.305200201</v>
      </c>
      <c r="K887">
        <v>245012.20848458001</v>
      </c>
      <c r="L887">
        <v>6836721.6905376604</v>
      </c>
      <c r="M887">
        <v>140921.98589471099</v>
      </c>
      <c r="N887">
        <v>2.3897928138129401</v>
      </c>
      <c r="O887">
        <v>2.28737767570265</v>
      </c>
      <c r="P887" t="s">
        <v>257</v>
      </c>
      <c r="Q887" t="s">
        <v>252</v>
      </c>
    </row>
    <row r="888" spans="1:17" x14ac:dyDescent="0.35">
      <c r="A888" t="s">
        <v>272</v>
      </c>
      <c r="B888" t="s">
        <v>261</v>
      </c>
      <c r="C888" t="s">
        <v>256</v>
      </c>
      <c r="D888">
        <v>0.76234411994100504</v>
      </c>
      <c r="E888">
        <v>2020</v>
      </c>
      <c r="F888">
        <v>19626359.5283284</v>
      </c>
      <c r="G888">
        <v>466197.85952857102</v>
      </c>
      <c r="H888">
        <v>58404558.414600298</v>
      </c>
      <c r="I888">
        <v>1327690.3151994899</v>
      </c>
      <c r="J888">
        <v>11531326.307130801</v>
      </c>
      <c r="K888">
        <v>253364.06379171801</v>
      </c>
      <c r="L888">
        <v>7082721.7091862801</v>
      </c>
      <c r="M888">
        <v>146179.90026027299</v>
      </c>
      <c r="N888">
        <v>2.9758223031785298</v>
      </c>
      <c r="O888">
        <v>2.8479116496632599</v>
      </c>
      <c r="P888" t="s">
        <v>257</v>
      </c>
      <c r="Q888" t="s">
        <v>252</v>
      </c>
    </row>
    <row r="889" spans="1:17" x14ac:dyDescent="0.35">
      <c r="A889" t="s">
        <v>272</v>
      </c>
      <c r="B889" t="s">
        <v>261</v>
      </c>
      <c r="C889" t="s">
        <v>256</v>
      </c>
      <c r="D889">
        <v>0.91377128405771901</v>
      </c>
      <c r="E889">
        <v>2025</v>
      </c>
      <c r="F889">
        <v>20364678.6528483</v>
      </c>
      <c r="G889">
        <v>484145.23522719397</v>
      </c>
      <c r="H889">
        <v>72689356.985255703</v>
      </c>
      <c r="I889">
        <v>1653838.0099989499</v>
      </c>
      <c r="J889">
        <v>11974207.541502001</v>
      </c>
      <c r="K889">
        <v>263326.29948889901</v>
      </c>
      <c r="L889">
        <v>7372784.5141711496</v>
      </c>
      <c r="M889">
        <v>152307.07252260999</v>
      </c>
      <c r="N889">
        <v>3.5693839428735199</v>
      </c>
      <c r="O889">
        <v>3.4159956344976798</v>
      </c>
      <c r="P889" t="s">
        <v>257</v>
      </c>
      <c r="Q889" t="s">
        <v>252</v>
      </c>
    </row>
    <row r="890" spans="1:17" x14ac:dyDescent="0.35">
      <c r="A890" t="s">
        <v>272</v>
      </c>
      <c r="B890" t="s">
        <v>261</v>
      </c>
      <c r="C890" t="s">
        <v>256</v>
      </c>
      <c r="D890">
        <v>0.96559376426806398</v>
      </c>
      <c r="E890">
        <v>2030</v>
      </c>
      <c r="F890">
        <v>21144672.812996998</v>
      </c>
      <c r="G890">
        <v>503032.21018000902</v>
      </c>
      <c r="H890">
        <v>79759182.150677398</v>
      </c>
      <c r="I890">
        <v>1816160.27181131</v>
      </c>
      <c r="J890">
        <v>12430423.362585301</v>
      </c>
      <c r="K890">
        <v>273571.22074175999</v>
      </c>
      <c r="L890">
        <v>7667851.15837094</v>
      </c>
      <c r="M890">
        <v>158517.31647129101</v>
      </c>
      <c r="N890">
        <v>3.7720698190066901</v>
      </c>
      <c r="O890">
        <v>3.6104254062804499</v>
      </c>
      <c r="P890" t="s">
        <v>257</v>
      </c>
      <c r="Q890" t="s">
        <v>252</v>
      </c>
    </row>
    <row r="891" spans="1:17" x14ac:dyDescent="0.35">
      <c r="A891" t="s">
        <v>272</v>
      </c>
      <c r="B891" t="s">
        <v>261</v>
      </c>
      <c r="C891" t="s">
        <v>256</v>
      </c>
      <c r="D891">
        <v>1.08500668135844</v>
      </c>
      <c r="E891">
        <v>2035</v>
      </c>
      <c r="F891">
        <v>21733772.212688599</v>
      </c>
      <c r="G891">
        <v>517392.66704809899</v>
      </c>
      <c r="H891">
        <v>91287351.068829507</v>
      </c>
      <c r="I891">
        <v>2086708.6036064799</v>
      </c>
      <c r="J891">
        <v>12916946.290968301</v>
      </c>
      <c r="K891">
        <v>286002.02131488</v>
      </c>
      <c r="L891">
        <v>8139918.5476944</v>
      </c>
      <c r="M891">
        <v>168723.74500259501</v>
      </c>
      <c r="N891">
        <v>4.2002534201372601</v>
      </c>
      <c r="O891">
        <v>4.0331236534755401</v>
      </c>
      <c r="P891" t="s">
        <v>257</v>
      </c>
      <c r="Q891" t="s">
        <v>252</v>
      </c>
    </row>
    <row r="892" spans="1:17" x14ac:dyDescent="0.35">
      <c r="A892" t="s">
        <v>272</v>
      </c>
      <c r="B892" t="s">
        <v>261</v>
      </c>
      <c r="C892" t="s">
        <v>256</v>
      </c>
      <c r="D892">
        <v>1.2292198413270401</v>
      </c>
      <c r="E892">
        <v>2040</v>
      </c>
      <c r="F892">
        <v>21911372.888099398</v>
      </c>
      <c r="G892">
        <v>521907.97873251501</v>
      </c>
      <c r="H892">
        <v>102993267.99687</v>
      </c>
      <c r="I892">
        <v>2365931.3934560199</v>
      </c>
      <c r="J892">
        <v>12599337.287728401</v>
      </c>
      <c r="K892">
        <v>277387.84553716501</v>
      </c>
      <c r="L892">
        <v>8078413.4215866197</v>
      </c>
      <c r="M892">
        <v>170166.25351867001</v>
      </c>
      <c r="N892">
        <v>4.7004479601918696</v>
      </c>
      <c r="O892">
        <v>4.5332347652584799</v>
      </c>
      <c r="P892" t="s">
        <v>257</v>
      </c>
      <c r="Q892" t="s">
        <v>252</v>
      </c>
    </row>
    <row r="893" spans="1:17" x14ac:dyDescent="0.35">
      <c r="A893" t="s">
        <v>272</v>
      </c>
      <c r="B893" t="s">
        <v>261</v>
      </c>
      <c r="C893" t="s">
        <v>256</v>
      </c>
      <c r="D893">
        <v>1.35085724597845</v>
      </c>
      <c r="E893">
        <v>2045</v>
      </c>
      <c r="F893">
        <v>22204504.883550499</v>
      </c>
      <c r="G893">
        <v>529087.49659308395</v>
      </c>
      <c r="H893">
        <v>113748630.154571</v>
      </c>
      <c r="I893">
        <v>2621993.9803626998</v>
      </c>
      <c r="J893">
        <v>12496714.121332601</v>
      </c>
      <c r="K893">
        <v>274696.13780198997</v>
      </c>
      <c r="L893">
        <v>8154423.5340230605</v>
      </c>
      <c r="M893">
        <v>173886.72345162899</v>
      </c>
      <c r="N893">
        <v>5.1227726423586404</v>
      </c>
      <c r="O893">
        <v>4.9556906886787502</v>
      </c>
      <c r="P893" t="s">
        <v>257</v>
      </c>
      <c r="Q893" t="s">
        <v>252</v>
      </c>
    </row>
    <row r="894" spans="1:17" x14ac:dyDescent="0.35">
      <c r="A894" t="s">
        <v>272</v>
      </c>
      <c r="B894" t="s">
        <v>261</v>
      </c>
      <c r="C894" t="s">
        <v>256</v>
      </c>
      <c r="D894">
        <v>1.53164784556419</v>
      </c>
      <c r="E894">
        <v>2050</v>
      </c>
      <c r="F894">
        <v>22537086.588195801</v>
      </c>
      <c r="G894">
        <v>537108.698570412</v>
      </c>
      <c r="H894">
        <v>131327947.550782</v>
      </c>
      <c r="I894">
        <v>3040156.50499688</v>
      </c>
      <c r="J894">
        <v>12442629.115387401</v>
      </c>
      <c r="K894">
        <v>273359.58436572901</v>
      </c>
      <c r="L894">
        <v>8227351.90761308</v>
      </c>
      <c r="M894">
        <v>175525.36396944601</v>
      </c>
      <c r="N894">
        <v>5.8271927490205098</v>
      </c>
      <c r="O894">
        <v>5.66022578500157</v>
      </c>
      <c r="P894" t="s">
        <v>257</v>
      </c>
      <c r="Q894" t="s">
        <v>252</v>
      </c>
    </row>
    <row r="895" spans="1:17" x14ac:dyDescent="0.35">
      <c r="A895" t="s">
        <v>272</v>
      </c>
      <c r="B895" t="s">
        <v>261</v>
      </c>
      <c r="C895" t="s">
        <v>256</v>
      </c>
      <c r="D895">
        <v>1.64170092024739</v>
      </c>
      <c r="E895">
        <v>2055</v>
      </c>
      <c r="F895">
        <v>22900315.776447002</v>
      </c>
      <c r="G895">
        <v>545785.31725117704</v>
      </c>
      <c r="H895">
        <v>148155618.154461</v>
      </c>
      <c r="I895">
        <v>3440863.5615510698</v>
      </c>
      <c r="J895">
        <v>12785827.3369803</v>
      </c>
      <c r="K895">
        <v>281697.406735431</v>
      </c>
      <c r="L895">
        <v>8307952.8354333099</v>
      </c>
      <c r="M895">
        <v>177838.08469423201</v>
      </c>
      <c r="N895">
        <v>6.4695884371533197</v>
      </c>
      <c r="O895">
        <v>6.3044267641365401</v>
      </c>
      <c r="P895" t="s">
        <v>257</v>
      </c>
      <c r="Q895" t="s">
        <v>252</v>
      </c>
    </row>
    <row r="896" spans="1:17" x14ac:dyDescent="0.35">
      <c r="A896" t="s">
        <v>272</v>
      </c>
      <c r="B896" t="s">
        <v>261</v>
      </c>
      <c r="C896" t="s">
        <v>256</v>
      </c>
      <c r="D896">
        <v>1.79717289473674</v>
      </c>
      <c r="E896">
        <v>2060</v>
      </c>
      <c r="F896">
        <v>23349684.999765899</v>
      </c>
      <c r="G896">
        <v>556478.57227206905</v>
      </c>
      <c r="H896">
        <v>172330310.36137</v>
      </c>
      <c r="I896">
        <v>4016036.9109207001</v>
      </c>
      <c r="J896">
        <v>13055080.4318361</v>
      </c>
      <c r="K896">
        <v>291248.28323708801</v>
      </c>
      <c r="L896">
        <v>8400293.8580630906</v>
      </c>
      <c r="M896">
        <v>177795.871129901</v>
      </c>
      <c r="N896">
        <v>7.38041264210195</v>
      </c>
      <c r="O896">
        <v>7.2168761045433598</v>
      </c>
      <c r="P896" t="s">
        <v>257</v>
      </c>
      <c r="Q896" t="s">
        <v>252</v>
      </c>
    </row>
    <row r="897" spans="1:17" x14ac:dyDescent="0.35">
      <c r="A897" t="s">
        <v>272</v>
      </c>
      <c r="B897" t="s">
        <v>261</v>
      </c>
      <c r="C897" t="s">
        <v>256</v>
      </c>
      <c r="D897">
        <v>1.90209664848524</v>
      </c>
      <c r="E897">
        <v>2065</v>
      </c>
      <c r="F897">
        <v>23713272.347575702</v>
      </c>
      <c r="G897">
        <v>565117.91310432297</v>
      </c>
      <c r="H897">
        <v>189649696.90114099</v>
      </c>
      <c r="I897">
        <v>4427754.1505220803</v>
      </c>
      <c r="J897">
        <v>13292886.5449335</v>
      </c>
      <c r="K897">
        <v>298784.06007473799</v>
      </c>
      <c r="L897">
        <v>8462816.8214967009</v>
      </c>
      <c r="M897">
        <v>179257.21374172799</v>
      </c>
      <c r="N897">
        <v>7.9976181322156901</v>
      </c>
      <c r="O897">
        <v>7.8350978580725004</v>
      </c>
      <c r="P897" t="s">
        <v>257</v>
      </c>
      <c r="Q897" t="s">
        <v>252</v>
      </c>
    </row>
    <row r="898" spans="1:17" x14ac:dyDescent="0.35">
      <c r="A898" t="s">
        <v>272</v>
      </c>
      <c r="B898" t="s">
        <v>261</v>
      </c>
      <c r="C898" t="s">
        <v>256</v>
      </c>
      <c r="D898">
        <v>2.0539225003577899</v>
      </c>
      <c r="E898">
        <v>2070</v>
      </c>
      <c r="F898">
        <v>24180296.905981101</v>
      </c>
      <c r="G898">
        <v>576223.37687797798</v>
      </c>
      <c r="H898">
        <v>216911589.487874</v>
      </c>
      <c r="I898">
        <v>5070397.12105818</v>
      </c>
      <c r="J898">
        <v>13656120.6961721</v>
      </c>
      <c r="K898">
        <v>308118.33452028001</v>
      </c>
      <c r="L898">
        <v>8570288.2311420999</v>
      </c>
      <c r="M898">
        <v>181082.369982273</v>
      </c>
      <c r="N898">
        <v>8.9705924758194193</v>
      </c>
      <c r="O898">
        <v>8.7993603253827999</v>
      </c>
      <c r="P898" t="s">
        <v>257</v>
      </c>
      <c r="Q898" t="s">
        <v>252</v>
      </c>
    </row>
    <row r="899" spans="1:17" x14ac:dyDescent="0.35">
      <c r="A899" t="s">
        <v>272</v>
      </c>
      <c r="B899" t="s">
        <v>261</v>
      </c>
      <c r="C899" t="s">
        <v>256</v>
      </c>
      <c r="D899">
        <v>2.15113208653396</v>
      </c>
      <c r="E899">
        <v>2075</v>
      </c>
      <c r="F899">
        <v>24726351.4357506</v>
      </c>
      <c r="G899">
        <v>589213.09648193698</v>
      </c>
      <c r="H899">
        <v>239492410.15118399</v>
      </c>
      <c r="I899">
        <v>5596431.1448488599</v>
      </c>
      <c r="J899">
        <v>13960268.7168478</v>
      </c>
      <c r="K899">
        <v>313870.55629161297</v>
      </c>
      <c r="L899">
        <v>8743853.6123856697</v>
      </c>
      <c r="M899">
        <v>184700.29840717599</v>
      </c>
      <c r="N899">
        <v>9.6857156937806206</v>
      </c>
      <c r="O899">
        <v>9.4981445223535204</v>
      </c>
      <c r="P899" t="s">
        <v>257</v>
      </c>
      <c r="Q899" t="s">
        <v>252</v>
      </c>
    </row>
    <row r="900" spans="1:17" x14ac:dyDescent="0.35">
      <c r="A900" t="s">
        <v>272</v>
      </c>
      <c r="B900" t="s">
        <v>261</v>
      </c>
      <c r="C900" t="s">
        <v>256</v>
      </c>
      <c r="D900">
        <v>2.2802661727774698</v>
      </c>
      <c r="E900">
        <v>2080</v>
      </c>
      <c r="F900">
        <v>25224106.1692257</v>
      </c>
      <c r="G900">
        <v>601049.41105556197</v>
      </c>
      <c r="H900">
        <v>268250058.297831</v>
      </c>
      <c r="I900">
        <v>6266161.0686862702</v>
      </c>
      <c r="J900">
        <v>14254043.857498899</v>
      </c>
      <c r="K900">
        <v>319243.17002150899</v>
      </c>
      <c r="L900">
        <v>8883843.6750483904</v>
      </c>
      <c r="M900">
        <v>188480.63949509399</v>
      </c>
      <c r="N900">
        <v>10.634670521055201</v>
      </c>
      <c r="O900">
        <v>10.425367621077299</v>
      </c>
      <c r="P900" t="s">
        <v>257</v>
      </c>
      <c r="Q900" t="s">
        <v>252</v>
      </c>
    </row>
    <row r="901" spans="1:17" x14ac:dyDescent="0.35">
      <c r="A901" t="s">
        <v>272</v>
      </c>
      <c r="B901" t="s">
        <v>261</v>
      </c>
      <c r="C901" t="s">
        <v>256</v>
      </c>
      <c r="D901">
        <v>2.4085830961071801</v>
      </c>
      <c r="E901">
        <v>2085</v>
      </c>
      <c r="F901">
        <v>25796520.359354898</v>
      </c>
      <c r="G901">
        <v>614663.49036261998</v>
      </c>
      <c r="H901">
        <v>298662923.63121301</v>
      </c>
      <c r="I901">
        <v>6974501.3074014699</v>
      </c>
      <c r="J901">
        <v>14577873.429807</v>
      </c>
      <c r="K901">
        <v>326613.23095350701</v>
      </c>
      <c r="L901">
        <v>9061349.28221572</v>
      </c>
      <c r="M901">
        <v>192660.509187224</v>
      </c>
      <c r="N901">
        <v>11.577643785701699</v>
      </c>
      <c r="O901">
        <v>11.346861196012901</v>
      </c>
      <c r="P901" t="s">
        <v>257</v>
      </c>
      <c r="Q901" t="s">
        <v>252</v>
      </c>
    </row>
    <row r="902" spans="1:17" x14ac:dyDescent="0.35">
      <c r="A902" t="s">
        <v>272</v>
      </c>
      <c r="B902" t="s">
        <v>261</v>
      </c>
      <c r="C902" t="s">
        <v>256</v>
      </c>
      <c r="D902">
        <v>2.5200464505927802</v>
      </c>
      <c r="E902">
        <v>2090</v>
      </c>
      <c r="F902">
        <v>26390690.350894999</v>
      </c>
      <c r="G902">
        <v>628815.86386803503</v>
      </c>
      <c r="H902">
        <v>325880610.56702697</v>
      </c>
      <c r="I902">
        <v>7609822.2568449797</v>
      </c>
      <c r="J902">
        <v>14894835.925857199</v>
      </c>
      <c r="K902">
        <v>332905.229099977</v>
      </c>
      <c r="L902">
        <v>9242513.8581290804</v>
      </c>
      <c r="M902">
        <v>196135.049730773</v>
      </c>
      <c r="N902">
        <v>12.3483170100541</v>
      </c>
      <c r="O902">
        <v>12.101829317782601</v>
      </c>
      <c r="P902" t="s">
        <v>257</v>
      </c>
      <c r="Q902" t="s">
        <v>252</v>
      </c>
    </row>
    <row r="903" spans="1:17" x14ac:dyDescent="0.35">
      <c r="A903" t="s">
        <v>272</v>
      </c>
      <c r="B903" t="s">
        <v>262</v>
      </c>
      <c r="C903" t="s">
        <v>256</v>
      </c>
      <c r="D903">
        <v>0.42862795654826502</v>
      </c>
      <c r="E903">
        <v>2010</v>
      </c>
      <c r="F903">
        <v>18306727.181562901</v>
      </c>
      <c r="G903">
        <v>429183.43757018098</v>
      </c>
      <c r="H903">
        <v>30558352.0271607</v>
      </c>
      <c r="I903">
        <v>665371.05683373904</v>
      </c>
      <c r="J903">
        <v>10725906.4692754</v>
      </c>
      <c r="K903">
        <v>217607.41403565399</v>
      </c>
      <c r="L903">
        <v>6548835.2919158498</v>
      </c>
      <c r="M903">
        <v>119132.472701473</v>
      </c>
      <c r="N903">
        <v>1.6692416795251399</v>
      </c>
      <c r="O903">
        <v>1.5503185784631699</v>
      </c>
      <c r="P903" t="s">
        <v>257</v>
      </c>
      <c r="Q903" t="s">
        <v>252</v>
      </c>
    </row>
    <row r="904" spans="1:17" x14ac:dyDescent="0.35">
      <c r="A904" t="s">
        <v>272</v>
      </c>
      <c r="B904" t="s">
        <v>262</v>
      </c>
      <c r="C904" t="s">
        <v>256</v>
      </c>
      <c r="D904">
        <v>0.61285996481710903</v>
      </c>
      <c r="E904">
        <v>2015</v>
      </c>
      <c r="F904">
        <v>19030680.713837799</v>
      </c>
      <c r="G904">
        <v>447680.97673148301</v>
      </c>
      <c r="H904">
        <v>45509905.696796298</v>
      </c>
      <c r="I904">
        <v>993117.13496921503</v>
      </c>
      <c r="J904">
        <v>11181547.290887</v>
      </c>
      <c r="K904">
        <v>227775.22279774601</v>
      </c>
      <c r="L904">
        <v>6852724.6568836803</v>
      </c>
      <c r="M904">
        <v>124919.01954869099</v>
      </c>
      <c r="N904">
        <v>2.3913966284823802</v>
      </c>
      <c r="O904">
        <v>2.2183590248126199</v>
      </c>
      <c r="P904" t="s">
        <v>257</v>
      </c>
      <c r="Q904" t="s">
        <v>252</v>
      </c>
    </row>
    <row r="905" spans="1:17" x14ac:dyDescent="0.35">
      <c r="A905" t="s">
        <v>272</v>
      </c>
      <c r="B905" t="s">
        <v>262</v>
      </c>
      <c r="C905" t="s">
        <v>256</v>
      </c>
      <c r="D905">
        <v>0.76234411994100504</v>
      </c>
      <c r="E905">
        <v>2020</v>
      </c>
      <c r="F905">
        <v>19629070.206642698</v>
      </c>
      <c r="G905">
        <v>463487.18121433898</v>
      </c>
      <c r="H905">
        <v>58453260.447173998</v>
      </c>
      <c r="I905">
        <v>1278988.2826257199</v>
      </c>
      <c r="J905">
        <v>11548459.6373285</v>
      </c>
      <c r="K905">
        <v>236230.733594063</v>
      </c>
      <c r="L905">
        <v>7099187.7919134097</v>
      </c>
      <c r="M905">
        <v>129713.81753314599</v>
      </c>
      <c r="N905">
        <v>2.97789247436656</v>
      </c>
      <c r="O905">
        <v>2.75949008832298</v>
      </c>
      <c r="P905" t="s">
        <v>257</v>
      </c>
      <c r="Q905" t="s">
        <v>252</v>
      </c>
    </row>
    <row r="906" spans="1:17" x14ac:dyDescent="0.35">
      <c r="A906" t="s">
        <v>272</v>
      </c>
      <c r="B906" t="s">
        <v>262</v>
      </c>
      <c r="C906" t="s">
        <v>256</v>
      </c>
      <c r="D906">
        <v>0.91377128405771901</v>
      </c>
      <c r="E906">
        <v>2025</v>
      </c>
      <c r="F906">
        <v>20366141.9167712</v>
      </c>
      <c r="G906">
        <v>482681.971304306</v>
      </c>
      <c r="H906">
        <v>72746964.975020394</v>
      </c>
      <c r="I906">
        <v>1596230.02023424</v>
      </c>
      <c r="J906">
        <v>11991260.4304631</v>
      </c>
      <c r="K906">
        <v>246273.41052780999</v>
      </c>
      <c r="L906">
        <v>7389696.7675392497</v>
      </c>
      <c r="M906">
        <v>135394.81915450699</v>
      </c>
      <c r="N906">
        <v>3.5719561059875802</v>
      </c>
      <c r="O906">
        <v>3.3070015354434998</v>
      </c>
      <c r="P906" t="s">
        <v>257</v>
      </c>
      <c r="Q906" t="s">
        <v>252</v>
      </c>
    </row>
    <row r="907" spans="1:17" x14ac:dyDescent="0.35">
      <c r="A907" t="s">
        <v>272</v>
      </c>
      <c r="B907" t="s">
        <v>262</v>
      </c>
      <c r="C907" t="s">
        <v>256</v>
      </c>
      <c r="D907">
        <v>0.96559376426806398</v>
      </c>
      <c r="E907">
        <v>2030</v>
      </c>
      <c r="F907">
        <v>21144367.1070094</v>
      </c>
      <c r="G907">
        <v>503337.91616763599</v>
      </c>
      <c r="H907">
        <v>79817818.600810602</v>
      </c>
      <c r="I907">
        <v>1757523.8216780201</v>
      </c>
      <c r="J907">
        <v>12447248.971039001</v>
      </c>
      <c r="K907">
        <v>256745.61228801799</v>
      </c>
      <c r="L907">
        <v>7685074.2308873804</v>
      </c>
      <c r="M907">
        <v>141294.24395485001</v>
      </c>
      <c r="N907">
        <v>3.7748975032859202</v>
      </c>
      <c r="O907">
        <v>3.4917373899817301</v>
      </c>
      <c r="P907" t="s">
        <v>257</v>
      </c>
      <c r="Q907" t="s">
        <v>252</v>
      </c>
    </row>
    <row r="908" spans="1:17" x14ac:dyDescent="0.35">
      <c r="A908" t="s">
        <v>272</v>
      </c>
      <c r="B908" t="s">
        <v>262</v>
      </c>
      <c r="C908" t="s">
        <v>256</v>
      </c>
      <c r="D908">
        <v>1.08500668135844</v>
      </c>
      <c r="E908">
        <v>2035</v>
      </c>
      <c r="F908">
        <v>21731324.288143601</v>
      </c>
      <c r="G908">
        <v>519840.59159311099</v>
      </c>
      <c r="H908">
        <v>91334979.147784799</v>
      </c>
      <c r="I908">
        <v>2039080.52465116</v>
      </c>
      <c r="J908">
        <v>12922040.621724701</v>
      </c>
      <c r="K908">
        <v>280907.69055850798</v>
      </c>
      <c r="L908">
        <v>8157527.4170695804</v>
      </c>
      <c r="M908">
        <v>151114.87562741901</v>
      </c>
      <c r="N908">
        <v>4.2029182362170303</v>
      </c>
      <c r="O908">
        <v>3.92251116520579</v>
      </c>
      <c r="P908" t="s">
        <v>257</v>
      </c>
      <c r="Q908" t="s">
        <v>252</v>
      </c>
    </row>
    <row r="909" spans="1:17" x14ac:dyDescent="0.35">
      <c r="A909" t="s">
        <v>272</v>
      </c>
      <c r="B909" t="s">
        <v>262</v>
      </c>
      <c r="C909" t="s">
        <v>256</v>
      </c>
      <c r="D909">
        <v>1.2292198413270401</v>
      </c>
      <c r="E909">
        <v>2040</v>
      </c>
      <c r="F909">
        <v>21906871.866772301</v>
      </c>
      <c r="G909">
        <v>526409.00005956402</v>
      </c>
      <c r="H909">
        <v>103018926.294236</v>
      </c>
      <c r="I909">
        <v>2340273.0960897198</v>
      </c>
      <c r="J909">
        <v>12601821.0819427</v>
      </c>
      <c r="K909">
        <v>274904.05132288003</v>
      </c>
      <c r="L909">
        <v>8096956.5550781405</v>
      </c>
      <c r="M909">
        <v>151623.12002715</v>
      </c>
      <c r="N909">
        <v>4.7025849660668504</v>
      </c>
      <c r="O909">
        <v>4.4457315430110604</v>
      </c>
      <c r="P909" t="s">
        <v>257</v>
      </c>
      <c r="Q909" t="s">
        <v>252</v>
      </c>
    </row>
    <row r="910" spans="1:17" x14ac:dyDescent="0.35">
      <c r="A910" t="s">
        <v>272</v>
      </c>
      <c r="B910" t="s">
        <v>262</v>
      </c>
      <c r="C910" t="s">
        <v>256</v>
      </c>
      <c r="D910">
        <v>1.35085724597845</v>
      </c>
      <c r="E910">
        <v>2045</v>
      </c>
      <c r="F910">
        <v>22198033.108674899</v>
      </c>
      <c r="G910">
        <v>535559.27146869001</v>
      </c>
      <c r="H910">
        <v>113753523.888993</v>
      </c>
      <c r="I910">
        <v>2617100.24594035</v>
      </c>
      <c r="J910">
        <v>12502940.3250449</v>
      </c>
      <c r="K910">
        <v>268469.93408976903</v>
      </c>
      <c r="L910">
        <v>8167434.6005319599</v>
      </c>
      <c r="M910">
        <v>160875.656942737</v>
      </c>
      <c r="N910">
        <v>5.12448663050868</v>
      </c>
      <c r="O910">
        <v>4.8866677982501399</v>
      </c>
      <c r="P910" t="s">
        <v>257</v>
      </c>
      <c r="Q910" t="s">
        <v>252</v>
      </c>
    </row>
    <row r="911" spans="1:17" x14ac:dyDescent="0.35">
      <c r="A911" t="s">
        <v>272</v>
      </c>
      <c r="B911" t="s">
        <v>262</v>
      </c>
      <c r="C911" t="s">
        <v>256</v>
      </c>
      <c r="D911">
        <v>1.53164784556419</v>
      </c>
      <c r="E911">
        <v>2050</v>
      </c>
      <c r="F911">
        <v>22528727.712032702</v>
      </c>
      <c r="G911">
        <v>545467.57473347196</v>
      </c>
      <c r="H911">
        <v>131302659.109869</v>
      </c>
      <c r="I911">
        <v>3065444.9459100198</v>
      </c>
      <c r="J911">
        <v>12450161.2608476</v>
      </c>
      <c r="K911">
        <v>265827.43890549598</v>
      </c>
      <c r="L911">
        <v>8237817.4299463099</v>
      </c>
      <c r="M911">
        <v>165059.84163622101</v>
      </c>
      <c r="N911">
        <v>5.8282323257757298</v>
      </c>
      <c r="O911">
        <v>5.6198481594581704</v>
      </c>
      <c r="P911" t="s">
        <v>257</v>
      </c>
      <c r="Q911" t="s">
        <v>252</v>
      </c>
    </row>
    <row r="912" spans="1:17" x14ac:dyDescent="0.35">
      <c r="A912" t="s">
        <v>272</v>
      </c>
      <c r="B912" t="s">
        <v>262</v>
      </c>
      <c r="C912" t="s">
        <v>256</v>
      </c>
      <c r="D912">
        <v>1.64170092024739</v>
      </c>
      <c r="E912">
        <v>2055</v>
      </c>
      <c r="F912">
        <v>22890142.100727201</v>
      </c>
      <c r="G912">
        <v>555958.99297096697</v>
      </c>
      <c r="H912">
        <v>148106391.49357501</v>
      </c>
      <c r="I912">
        <v>3490090.2224377501</v>
      </c>
      <c r="J912">
        <v>12790405.2043381</v>
      </c>
      <c r="K912">
        <v>277119.53937762399</v>
      </c>
      <c r="L912">
        <v>8313000.6886168597</v>
      </c>
      <c r="M912">
        <v>172790.23151067799</v>
      </c>
      <c r="N912">
        <v>6.4703133271011604</v>
      </c>
      <c r="O912">
        <v>6.2776036840184801</v>
      </c>
      <c r="P912" t="s">
        <v>257</v>
      </c>
      <c r="Q912" t="s">
        <v>252</v>
      </c>
    </row>
    <row r="913" spans="1:17" x14ac:dyDescent="0.35">
      <c r="A913" t="s">
        <v>272</v>
      </c>
      <c r="B913" t="s">
        <v>262</v>
      </c>
      <c r="C913" t="s">
        <v>256</v>
      </c>
      <c r="D913">
        <v>1.79717289473674</v>
      </c>
      <c r="E913">
        <v>2060</v>
      </c>
      <c r="F913">
        <v>23337725.696887001</v>
      </c>
      <c r="G913">
        <v>568437.87515093503</v>
      </c>
      <c r="H913">
        <v>172247238.33963299</v>
      </c>
      <c r="I913">
        <v>4099108.9326581201</v>
      </c>
      <c r="J913">
        <v>13060880.4574183</v>
      </c>
      <c r="K913">
        <v>285448.25765493698</v>
      </c>
      <c r="L913">
        <v>8405265.2420087308</v>
      </c>
      <c r="M913">
        <v>172824.487184264</v>
      </c>
      <c r="N913">
        <v>7.3806351388648297</v>
      </c>
      <c r="O913">
        <v>7.2111819283148604</v>
      </c>
      <c r="P913" t="s">
        <v>257</v>
      </c>
      <c r="Q913" t="s">
        <v>252</v>
      </c>
    </row>
    <row r="914" spans="1:17" x14ac:dyDescent="0.35">
      <c r="A914" t="s">
        <v>272</v>
      </c>
      <c r="B914" t="s">
        <v>262</v>
      </c>
      <c r="C914" t="s">
        <v>256</v>
      </c>
      <c r="D914">
        <v>1.90209664848524</v>
      </c>
      <c r="E914">
        <v>2065</v>
      </c>
      <c r="F914">
        <v>23699655.728022099</v>
      </c>
      <c r="G914">
        <v>578734.53265797603</v>
      </c>
      <c r="H914">
        <v>189538636.108473</v>
      </c>
      <c r="I914">
        <v>4538814.9431890901</v>
      </c>
      <c r="J914">
        <v>13299380.2853556</v>
      </c>
      <c r="K914">
        <v>292290.31965265202</v>
      </c>
      <c r="L914">
        <v>8465958.6689864006</v>
      </c>
      <c r="M914">
        <v>176115.36625202099</v>
      </c>
      <c r="N914">
        <v>7.9975269802913704</v>
      </c>
      <c r="O914">
        <v>7.8426544245485097</v>
      </c>
      <c r="P914" t="s">
        <v>257</v>
      </c>
      <c r="Q914" t="s">
        <v>252</v>
      </c>
    </row>
    <row r="915" spans="1:17" x14ac:dyDescent="0.35">
      <c r="A915" t="s">
        <v>272</v>
      </c>
      <c r="B915" t="s">
        <v>262</v>
      </c>
      <c r="C915" t="s">
        <v>256</v>
      </c>
      <c r="D915">
        <v>2.0539225003577899</v>
      </c>
      <c r="E915">
        <v>2070</v>
      </c>
      <c r="F915">
        <v>24165046.403769799</v>
      </c>
      <c r="G915">
        <v>591473.87908927898</v>
      </c>
      <c r="H915">
        <v>216769120.560453</v>
      </c>
      <c r="I915">
        <v>5212866.0484787701</v>
      </c>
      <c r="J915">
        <v>13664678.5788057</v>
      </c>
      <c r="K915">
        <v>299560.451886617</v>
      </c>
      <c r="L915">
        <v>8571239.5529091209</v>
      </c>
      <c r="M915">
        <v>180131.04821524999</v>
      </c>
      <c r="N915">
        <v>8.9703581337479505</v>
      </c>
      <c r="O915">
        <v>8.8133495540078197</v>
      </c>
      <c r="P915" t="s">
        <v>257</v>
      </c>
      <c r="Q915" t="s">
        <v>252</v>
      </c>
    </row>
    <row r="916" spans="1:17" x14ac:dyDescent="0.35">
      <c r="A916" t="s">
        <v>272</v>
      </c>
      <c r="B916" t="s">
        <v>262</v>
      </c>
      <c r="C916" t="s">
        <v>256</v>
      </c>
      <c r="D916">
        <v>2.15113208653396</v>
      </c>
      <c r="E916">
        <v>2075</v>
      </c>
      <c r="F916">
        <v>24709472.702578899</v>
      </c>
      <c r="G916">
        <v>606091.82965364098</v>
      </c>
      <c r="H916">
        <v>239332274.01701599</v>
      </c>
      <c r="I916">
        <v>5756567.2790170703</v>
      </c>
      <c r="J916">
        <v>13970893.519765001</v>
      </c>
      <c r="K916">
        <v>303245.75337441999</v>
      </c>
      <c r="L916">
        <v>8744467.4411037005</v>
      </c>
      <c r="M916">
        <v>184086.46968914801</v>
      </c>
      <c r="N916">
        <v>9.6858511267234597</v>
      </c>
      <c r="O916">
        <v>9.4978466914934998</v>
      </c>
      <c r="P916" t="s">
        <v>257</v>
      </c>
      <c r="Q916" t="s">
        <v>252</v>
      </c>
    </row>
    <row r="917" spans="1:17" x14ac:dyDescent="0.35">
      <c r="A917" t="s">
        <v>272</v>
      </c>
      <c r="B917" t="s">
        <v>262</v>
      </c>
      <c r="C917" t="s">
        <v>256</v>
      </c>
      <c r="D917">
        <v>2.2802661727774698</v>
      </c>
      <c r="E917">
        <v>2080</v>
      </c>
      <c r="F917">
        <v>25205664.242224101</v>
      </c>
      <c r="G917">
        <v>619491.33805710694</v>
      </c>
      <c r="H917">
        <v>268069132.960888</v>
      </c>
      <c r="I917">
        <v>6447086.4056296097</v>
      </c>
      <c r="J917">
        <v>14272561.508214099</v>
      </c>
      <c r="K917">
        <v>300725.51930634899</v>
      </c>
      <c r="L917">
        <v>8886501.1027670093</v>
      </c>
      <c r="M917">
        <v>185823.211776471</v>
      </c>
      <c r="N917">
        <v>10.635273499827999</v>
      </c>
      <c r="O917">
        <v>10.4070646505719</v>
      </c>
      <c r="P917" t="s">
        <v>257</v>
      </c>
      <c r="Q917" t="s">
        <v>252</v>
      </c>
    </row>
    <row r="918" spans="1:17" x14ac:dyDescent="0.35">
      <c r="A918" t="s">
        <v>272</v>
      </c>
      <c r="B918" t="s">
        <v>262</v>
      </c>
      <c r="C918" t="s">
        <v>256</v>
      </c>
      <c r="D918">
        <v>2.4085830961071801</v>
      </c>
      <c r="E918">
        <v>2085</v>
      </c>
      <c r="F918">
        <v>25776497.7381423</v>
      </c>
      <c r="G918">
        <v>634686.11157525901</v>
      </c>
      <c r="H918">
        <v>298458784.45455903</v>
      </c>
      <c r="I918">
        <v>7178640.4840556402</v>
      </c>
      <c r="J918">
        <v>14603019.5175977</v>
      </c>
      <c r="K918">
        <v>301467.14316290099</v>
      </c>
      <c r="L918">
        <v>9063123.3288163692</v>
      </c>
      <c r="M918">
        <v>190886.462586571</v>
      </c>
      <c r="N918">
        <v>11.5787174614075</v>
      </c>
      <c r="O918">
        <v>11.3105365835698</v>
      </c>
      <c r="P918" t="s">
        <v>257</v>
      </c>
      <c r="Q918" t="s">
        <v>252</v>
      </c>
    </row>
    <row r="919" spans="1:17" x14ac:dyDescent="0.35">
      <c r="A919" t="s">
        <v>272</v>
      </c>
      <c r="B919" t="s">
        <v>262</v>
      </c>
      <c r="C919" t="s">
        <v>256</v>
      </c>
      <c r="D919">
        <v>2.5200464505927802</v>
      </c>
      <c r="E919">
        <v>2090</v>
      </c>
      <c r="F919">
        <v>26369982.761904199</v>
      </c>
      <c r="G919">
        <v>649523.45285881404</v>
      </c>
      <c r="H919">
        <v>325654822.02617401</v>
      </c>
      <c r="I919">
        <v>7835610.79769764</v>
      </c>
      <c r="J919">
        <v>14920180.050566601</v>
      </c>
      <c r="K919">
        <v>307561.10439060198</v>
      </c>
      <c r="L919">
        <v>9243894.2178529892</v>
      </c>
      <c r="M919">
        <v>194754.69000686501</v>
      </c>
      <c r="N919">
        <v>12.3494514564733</v>
      </c>
      <c r="O919">
        <v>12.063630286496901</v>
      </c>
      <c r="P919" t="s">
        <v>257</v>
      </c>
      <c r="Q919" t="s">
        <v>252</v>
      </c>
    </row>
    <row r="920" spans="1:17" x14ac:dyDescent="0.35">
      <c r="A920" t="s">
        <v>272</v>
      </c>
      <c r="B920" t="s">
        <v>263</v>
      </c>
      <c r="C920" t="s">
        <v>256</v>
      </c>
      <c r="D920">
        <v>0.42862795654826502</v>
      </c>
      <c r="E920">
        <v>2010</v>
      </c>
      <c r="F920">
        <v>18723331.903844502</v>
      </c>
      <c r="G920">
        <v>12578.715288617799</v>
      </c>
      <c r="H920">
        <v>31204341.7823807</v>
      </c>
      <c r="I920">
        <v>19381.3016137255</v>
      </c>
      <c r="J920">
        <v>10938119.681185801</v>
      </c>
      <c r="K920">
        <v>5394.2021253078901</v>
      </c>
      <c r="L920">
        <v>6664845.4187763203</v>
      </c>
      <c r="M920">
        <v>3122.3458410006101</v>
      </c>
      <c r="N920">
        <v>1.66660196714098</v>
      </c>
      <c r="O920">
        <v>1.5408013592026499</v>
      </c>
      <c r="P920" t="s">
        <v>257</v>
      </c>
      <c r="Q920" t="s">
        <v>252</v>
      </c>
    </row>
    <row r="921" spans="1:17" x14ac:dyDescent="0.35">
      <c r="A921" t="s">
        <v>272</v>
      </c>
      <c r="B921" t="s">
        <v>263</v>
      </c>
      <c r="C921" t="s">
        <v>256</v>
      </c>
      <c r="D921">
        <v>0.61285996481710903</v>
      </c>
      <c r="E921">
        <v>2015</v>
      </c>
      <c r="F921">
        <v>19465290.9378369</v>
      </c>
      <c r="G921">
        <v>13070.7527323141</v>
      </c>
      <c r="H921">
        <v>46474158.260358602</v>
      </c>
      <c r="I921">
        <v>28864.5714068907</v>
      </c>
      <c r="J921">
        <v>11403673.2900846</v>
      </c>
      <c r="K921">
        <v>5649.2236001797501</v>
      </c>
      <c r="L921">
        <v>6974348.9317180999</v>
      </c>
      <c r="M921">
        <v>3294.7447142733599</v>
      </c>
      <c r="N921">
        <v>2.3875398733456099</v>
      </c>
      <c r="O921">
        <v>2.2083327561947099</v>
      </c>
      <c r="P921" t="s">
        <v>257</v>
      </c>
      <c r="Q921" t="s">
        <v>252</v>
      </c>
    </row>
    <row r="922" spans="1:17" x14ac:dyDescent="0.35">
      <c r="A922" t="s">
        <v>272</v>
      </c>
      <c r="B922" t="s">
        <v>263</v>
      </c>
      <c r="C922" t="s">
        <v>256</v>
      </c>
      <c r="D922">
        <v>0.76234411994100504</v>
      </c>
      <c r="E922">
        <v>2020</v>
      </c>
      <c r="F922">
        <v>20079080.7674204</v>
      </c>
      <c r="G922">
        <v>13476.620436622999</v>
      </c>
      <c r="H922">
        <v>59695164.783745699</v>
      </c>
      <c r="I922">
        <v>37083.946054048902</v>
      </c>
      <c r="J922">
        <v>11778830.410964699</v>
      </c>
      <c r="K922">
        <v>5859.9599578294001</v>
      </c>
      <c r="L922">
        <v>7225467.3535319604</v>
      </c>
      <c r="M922">
        <v>3434.25591460125</v>
      </c>
      <c r="N922">
        <v>2.9730028717552202</v>
      </c>
      <c r="O922">
        <v>2.7517244570658499</v>
      </c>
      <c r="P922" t="s">
        <v>257</v>
      </c>
      <c r="Q922" t="s">
        <v>252</v>
      </c>
    </row>
    <row r="923" spans="1:17" x14ac:dyDescent="0.35">
      <c r="A923" t="s">
        <v>272</v>
      </c>
      <c r="B923" t="s">
        <v>263</v>
      </c>
      <c r="C923" t="s">
        <v>256</v>
      </c>
      <c r="D923">
        <v>0.91377128405771901</v>
      </c>
      <c r="E923">
        <v>2025</v>
      </c>
      <c r="F923">
        <v>20834848.553459398</v>
      </c>
      <c r="G923">
        <v>13975.334616091501</v>
      </c>
      <c r="H923">
        <v>74297031.2478434</v>
      </c>
      <c r="I923">
        <v>46163.747411249497</v>
      </c>
      <c r="J923">
        <v>12231425.5417704</v>
      </c>
      <c r="K923">
        <v>6108.2992205766805</v>
      </c>
      <c r="L923">
        <v>7521498.5820504604</v>
      </c>
      <c r="M923">
        <v>3593.0046433021098</v>
      </c>
      <c r="N923">
        <v>3.5659981428330201</v>
      </c>
      <c r="O923">
        <v>3.3032302037402101</v>
      </c>
      <c r="P923" t="s">
        <v>257</v>
      </c>
      <c r="Q923" t="s">
        <v>252</v>
      </c>
    </row>
    <row r="924" spans="1:17" x14ac:dyDescent="0.35">
      <c r="A924" t="s">
        <v>272</v>
      </c>
      <c r="B924" t="s">
        <v>263</v>
      </c>
      <c r="C924" t="s">
        <v>256</v>
      </c>
      <c r="D924">
        <v>0.96559376426806398</v>
      </c>
      <c r="E924">
        <v>2030</v>
      </c>
      <c r="F924">
        <v>21633202.875856701</v>
      </c>
      <c r="G924">
        <v>14502.147320276001</v>
      </c>
      <c r="H924">
        <v>81524667.517063305</v>
      </c>
      <c r="I924">
        <v>50674.905425379002</v>
      </c>
      <c r="J924">
        <v>12697630.7738066</v>
      </c>
      <c r="K924">
        <v>6363.8095204911297</v>
      </c>
      <c r="L924">
        <v>7822615.1173725901</v>
      </c>
      <c r="M924">
        <v>3753.35746964176</v>
      </c>
      <c r="N924">
        <v>3.7684973410963098</v>
      </c>
      <c r="O924">
        <v>3.4943035887194598</v>
      </c>
      <c r="P924" t="s">
        <v>257</v>
      </c>
      <c r="Q924" t="s">
        <v>252</v>
      </c>
    </row>
    <row r="925" spans="1:17" x14ac:dyDescent="0.35">
      <c r="A925" t="s">
        <v>272</v>
      </c>
      <c r="B925" t="s">
        <v>263</v>
      </c>
      <c r="C925" t="s">
        <v>256</v>
      </c>
      <c r="D925">
        <v>1.08500668135844</v>
      </c>
      <c r="E925">
        <v>2035</v>
      </c>
      <c r="F925">
        <v>22236269.168898799</v>
      </c>
      <c r="G925">
        <v>14895.710837860101</v>
      </c>
      <c r="H925">
        <v>93314915.486682206</v>
      </c>
      <c r="I925">
        <v>59144.185753721802</v>
      </c>
      <c r="J925">
        <v>13194272.0080295</v>
      </c>
      <c r="K925">
        <v>8676.3042537080401</v>
      </c>
      <c r="L925">
        <v>8304649.0273581399</v>
      </c>
      <c r="M925">
        <v>3993.2653388599801</v>
      </c>
      <c r="N925">
        <v>4.1965185246632499</v>
      </c>
      <c r="O925">
        <v>3.9705514156058999</v>
      </c>
      <c r="P925" t="s">
        <v>257</v>
      </c>
      <c r="Q925" t="s">
        <v>252</v>
      </c>
    </row>
    <row r="926" spans="1:17" x14ac:dyDescent="0.35">
      <c r="A926" t="s">
        <v>272</v>
      </c>
      <c r="B926" t="s">
        <v>263</v>
      </c>
      <c r="C926" t="s">
        <v>256</v>
      </c>
      <c r="D926">
        <v>1.2292198413270401</v>
      </c>
      <c r="E926">
        <v>2040</v>
      </c>
      <c r="F926">
        <v>22418277.881551102</v>
      </c>
      <c r="G926">
        <v>15002.98528074</v>
      </c>
      <c r="H926">
        <v>105290709.55330101</v>
      </c>
      <c r="I926">
        <v>68489.837025234403</v>
      </c>
      <c r="J926">
        <v>12867398.189388299</v>
      </c>
      <c r="K926">
        <v>9326.9438772841295</v>
      </c>
      <c r="L926">
        <v>8244246.5543035297</v>
      </c>
      <c r="M926">
        <v>4333.1208017620502</v>
      </c>
      <c r="N926">
        <v>4.6966457508294397</v>
      </c>
      <c r="O926">
        <v>4.5650805985364702</v>
      </c>
      <c r="P926" t="s">
        <v>257</v>
      </c>
      <c r="Q926" t="s">
        <v>252</v>
      </c>
    </row>
    <row r="927" spans="1:17" x14ac:dyDescent="0.35">
      <c r="A927" t="s">
        <v>272</v>
      </c>
      <c r="B927" t="s">
        <v>263</v>
      </c>
      <c r="C927" t="s">
        <v>256</v>
      </c>
      <c r="D927">
        <v>1.35085724597845</v>
      </c>
      <c r="E927">
        <v>2045</v>
      </c>
      <c r="F927">
        <v>22718406.9696608</v>
      </c>
      <c r="G927">
        <v>15185.410482781699</v>
      </c>
      <c r="H927">
        <v>116293690.145867</v>
      </c>
      <c r="I927">
        <v>76933.989066919297</v>
      </c>
      <c r="J927">
        <v>12762058.514645301</v>
      </c>
      <c r="K927">
        <v>9351.7444892814492</v>
      </c>
      <c r="L927">
        <v>8322161.6898095896</v>
      </c>
      <c r="M927">
        <v>6148.5676651000704</v>
      </c>
      <c r="N927">
        <v>5.1189192226889402</v>
      </c>
      <c r="O927">
        <v>5.0663094787034204</v>
      </c>
      <c r="P927" t="s">
        <v>257</v>
      </c>
      <c r="Q927" t="s">
        <v>252</v>
      </c>
    </row>
    <row r="928" spans="1:17" x14ac:dyDescent="0.35">
      <c r="A928" t="s">
        <v>272</v>
      </c>
      <c r="B928" t="s">
        <v>263</v>
      </c>
      <c r="C928" t="s">
        <v>256</v>
      </c>
      <c r="D928">
        <v>1.53164784556419</v>
      </c>
      <c r="E928">
        <v>2050</v>
      </c>
      <c r="F928">
        <v>23058803.995038401</v>
      </c>
      <c r="G928">
        <v>15391.291727786</v>
      </c>
      <c r="H928">
        <v>134278013.74035701</v>
      </c>
      <c r="I928">
        <v>90090.315421975494</v>
      </c>
      <c r="J928">
        <v>12706510.856254701</v>
      </c>
      <c r="K928">
        <v>9477.8434984245996</v>
      </c>
      <c r="L928">
        <v>8396139.2316440195</v>
      </c>
      <c r="M928">
        <v>6738.0399385097899</v>
      </c>
      <c r="N928">
        <v>5.8232861413475501</v>
      </c>
      <c r="O928">
        <v>5.8533303776793897</v>
      </c>
      <c r="P928" t="s">
        <v>257</v>
      </c>
      <c r="Q928" t="s">
        <v>252</v>
      </c>
    </row>
    <row r="929" spans="1:17" x14ac:dyDescent="0.35">
      <c r="A929" t="s">
        <v>272</v>
      </c>
      <c r="B929" t="s">
        <v>263</v>
      </c>
      <c r="C929" t="s">
        <v>256</v>
      </c>
      <c r="D929">
        <v>1.64170092024739</v>
      </c>
      <c r="E929">
        <v>2055</v>
      </c>
      <c r="F929">
        <v>23430486.320109401</v>
      </c>
      <c r="G929">
        <v>15614.7735887459</v>
      </c>
      <c r="H929">
        <v>151495663.720595</v>
      </c>
      <c r="I929">
        <v>100817.99541725</v>
      </c>
      <c r="J929">
        <v>13057906.281267401</v>
      </c>
      <c r="K929">
        <v>9618.4624483551106</v>
      </c>
      <c r="L929">
        <v>8479106.9187586494</v>
      </c>
      <c r="M929">
        <v>6684.0013688947502</v>
      </c>
      <c r="N929">
        <v>6.4657498632699104</v>
      </c>
      <c r="O929">
        <v>6.4565774741628301</v>
      </c>
      <c r="P929" t="s">
        <v>257</v>
      </c>
      <c r="Q929" t="s">
        <v>252</v>
      </c>
    </row>
    <row r="930" spans="1:17" x14ac:dyDescent="0.35">
      <c r="A930" t="s">
        <v>272</v>
      </c>
      <c r="B930" t="s">
        <v>263</v>
      </c>
      <c r="C930" t="s">
        <v>256</v>
      </c>
      <c r="D930">
        <v>1.79717289473674</v>
      </c>
      <c r="E930">
        <v>2060</v>
      </c>
      <c r="F930">
        <v>23890269.2800606</v>
      </c>
      <c r="G930">
        <v>15894.291977372201</v>
      </c>
      <c r="H930">
        <v>176230132.68895799</v>
      </c>
      <c r="I930">
        <v>116214.583332829</v>
      </c>
      <c r="J930">
        <v>13336442.5671429</v>
      </c>
      <c r="K930">
        <v>9886.1479302862808</v>
      </c>
      <c r="L930">
        <v>8573453.2341670003</v>
      </c>
      <c r="M930">
        <v>4636.4950259879397</v>
      </c>
      <c r="N930">
        <v>7.3766490709271402</v>
      </c>
      <c r="O930">
        <v>7.31171816261317</v>
      </c>
      <c r="P930" t="s">
        <v>257</v>
      </c>
      <c r="Q930" t="s">
        <v>252</v>
      </c>
    </row>
    <row r="931" spans="1:17" x14ac:dyDescent="0.35">
      <c r="A931" t="s">
        <v>272</v>
      </c>
      <c r="B931" t="s">
        <v>263</v>
      </c>
      <c r="C931" t="s">
        <v>256</v>
      </c>
      <c r="D931">
        <v>1.90209664848524</v>
      </c>
      <c r="E931">
        <v>2065</v>
      </c>
      <c r="F931">
        <v>24262276.647800598</v>
      </c>
      <c r="G931">
        <v>16113.6128794341</v>
      </c>
      <c r="H931">
        <v>193950276.17063901</v>
      </c>
      <c r="I931">
        <v>127174.88102340999</v>
      </c>
      <c r="J931">
        <v>13581647.6442998</v>
      </c>
      <c r="K931">
        <v>10022.960708451201</v>
      </c>
      <c r="L931">
        <v>8637404.1829526499</v>
      </c>
      <c r="M931">
        <v>4669.8522857719499</v>
      </c>
      <c r="N931">
        <v>7.9939025915039501</v>
      </c>
      <c r="O931">
        <v>7.8923877577898001</v>
      </c>
      <c r="P931" t="s">
        <v>257</v>
      </c>
      <c r="Q931" t="s">
        <v>252</v>
      </c>
    </row>
    <row r="932" spans="1:17" x14ac:dyDescent="0.35">
      <c r="A932" t="s">
        <v>272</v>
      </c>
      <c r="B932" t="s">
        <v>263</v>
      </c>
      <c r="C932" t="s">
        <v>256</v>
      </c>
      <c r="D932">
        <v>2.0539225003577899</v>
      </c>
      <c r="E932">
        <v>2070</v>
      </c>
      <c r="F932">
        <v>24740118.298853699</v>
      </c>
      <c r="G932">
        <v>16401.984005405899</v>
      </c>
      <c r="H932">
        <v>221837473.15950799</v>
      </c>
      <c r="I932">
        <v>144513.44942351899</v>
      </c>
      <c r="J932">
        <v>13953957.339476099</v>
      </c>
      <c r="K932">
        <v>10281.691216273901</v>
      </c>
      <c r="L932">
        <v>8746678.9359066393</v>
      </c>
      <c r="M932">
        <v>4691.6652177282103</v>
      </c>
      <c r="N932">
        <v>8.9667102832643693</v>
      </c>
      <c r="O932">
        <v>8.8107298102405593</v>
      </c>
      <c r="P932" t="s">
        <v>257</v>
      </c>
      <c r="Q932" t="s">
        <v>252</v>
      </c>
    </row>
    <row r="933" spans="1:17" x14ac:dyDescent="0.35">
      <c r="A933" t="s">
        <v>272</v>
      </c>
      <c r="B933" t="s">
        <v>263</v>
      </c>
      <c r="C933" t="s">
        <v>256</v>
      </c>
      <c r="D933">
        <v>2.15113208653396</v>
      </c>
      <c r="E933">
        <v>2075</v>
      </c>
      <c r="F933">
        <v>25298821.509390101</v>
      </c>
      <c r="G933">
        <v>16743.022842388898</v>
      </c>
      <c r="H933">
        <v>244929927.785225</v>
      </c>
      <c r="I933">
        <v>158913.51080816501</v>
      </c>
      <c r="J933">
        <v>14264173.3200275</v>
      </c>
      <c r="K933">
        <v>9965.9531118752293</v>
      </c>
      <c r="L933">
        <v>8923729.7079126202</v>
      </c>
      <c r="M933">
        <v>4824.2028802350296</v>
      </c>
      <c r="N933">
        <v>9.6814757831432896</v>
      </c>
      <c r="O933">
        <v>9.4913273609015505</v>
      </c>
      <c r="P933" t="s">
        <v>257</v>
      </c>
      <c r="Q933" t="s">
        <v>252</v>
      </c>
    </row>
    <row r="934" spans="1:17" x14ac:dyDescent="0.35">
      <c r="A934" t="s">
        <v>272</v>
      </c>
      <c r="B934" t="s">
        <v>263</v>
      </c>
      <c r="C934" t="s">
        <v>256</v>
      </c>
      <c r="D934">
        <v>2.2802661727774698</v>
      </c>
      <c r="E934">
        <v>2080</v>
      </c>
      <c r="F934">
        <v>25808104.974577099</v>
      </c>
      <c r="G934">
        <v>17050.605704107998</v>
      </c>
      <c r="H934">
        <v>274338982.07294798</v>
      </c>
      <c r="I934">
        <v>177237.293569353</v>
      </c>
      <c r="J934">
        <v>14564278.9992381</v>
      </c>
      <c r="K934">
        <v>9008.0282823234902</v>
      </c>
      <c r="L934">
        <v>9067369.3192728404</v>
      </c>
      <c r="M934">
        <v>4954.9952706383901</v>
      </c>
      <c r="N934">
        <v>10.629954517900201</v>
      </c>
      <c r="O934">
        <v>10.3947799066547</v>
      </c>
      <c r="P934" t="s">
        <v>257</v>
      </c>
      <c r="Q934" t="s">
        <v>252</v>
      </c>
    </row>
    <row r="935" spans="1:17" x14ac:dyDescent="0.35">
      <c r="A935" t="s">
        <v>272</v>
      </c>
      <c r="B935" t="s">
        <v>263</v>
      </c>
      <c r="C935" t="s">
        <v>256</v>
      </c>
      <c r="D935">
        <v>2.4085830961071801</v>
      </c>
      <c r="E935">
        <v>2085</v>
      </c>
      <c r="F935">
        <v>26393775.566844601</v>
      </c>
      <c r="G935">
        <v>17408.2828729637</v>
      </c>
      <c r="H935">
        <v>305440818.36561</v>
      </c>
      <c r="I935">
        <v>196606.57300419599</v>
      </c>
      <c r="J935">
        <v>14895973.9603492</v>
      </c>
      <c r="K935">
        <v>8512.7004113804796</v>
      </c>
      <c r="L935">
        <v>9248916.3056859802</v>
      </c>
      <c r="M935">
        <v>5093.4857169638899</v>
      </c>
      <c r="N935">
        <v>11.572456452547099</v>
      </c>
      <c r="O935">
        <v>11.2938521529622</v>
      </c>
      <c r="P935" t="s">
        <v>257</v>
      </c>
      <c r="Q935" t="s">
        <v>252</v>
      </c>
    </row>
    <row r="936" spans="1:17" x14ac:dyDescent="0.35">
      <c r="A936" t="s">
        <v>272</v>
      </c>
      <c r="B936" t="s">
        <v>263</v>
      </c>
      <c r="C936" t="s">
        <v>256</v>
      </c>
      <c r="D936">
        <v>2.5200464505927802</v>
      </c>
      <c r="E936">
        <v>2090</v>
      </c>
      <c r="F936">
        <v>27001702.853835799</v>
      </c>
      <c r="G936">
        <v>17803.3609272877</v>
      </c>
      <c r="H936">
        <v>333276163.999722</v>
      </c>
      <c r="I936">
        <v>214268.82415025099</v>
      </c>
      <c r="J936">
        <v>15219247.679440901</v>
      </c>
      <c r="K936">
        <v>8493.4755162581605</v>
      </c>
      <c r="L936">
        <v>9433424.5423534196</v>
      </c>
      <c r="M936">
        <v>5224.3655064274599</v>
      </c>
      <c r="N936">
        <v>12.3427831868159</v>
      </c>
      <c r="O936">
        <v>12.0353019312121</v>
      </c>
      <c r="P936" t="s">
        <v>257</v>
      </c>
      <c r="Q936" t="s">
        <v>252</v>
      </c>
    </row>
    <row r="937" spans="1:17" x14ac:dyDescent="0.35">
      <c r="A937" t="s">
        <v>272</v>
      </c>
      <c r="B937" t="s">
        <v>264</v>
      </c>
      <c r="C937" t="s">
        <v>256</v>
      </c>
      <c r="D937">
        <v>0.42862795654826502</v>
      </c>
      <c r="E937">
        <v>2010</v>
      </c>
      <c r="F937">
        <v>7168476.5331540303</v>
      </c>
      <c r="G937">
        <v>11567434.085979</v>
      </c>
      <c r="H937">
        <v>11430533.5800124</v>
      </c>
      <c r="I937">
        <v>19793189.503982</v>
      </c>
      <c r="J937">
        <v>3776830.2417337201</v>
      </c>
      <c r="K937">
        <v>7166683.6415773602</v>
      </c>
      <c r="L937">
        <v>2353277.0985752698</v>
      </c>
      <c r="M937">
        <v>4314690.6660420503</v>
      </c>
      <c r="N937">
        <v>1.5945554856944</v>
      </c>
      <c r="O937">
        <v>1.7111132301997301</v>
      </c>
      <c r="P937" t="s">
        <v>257</v>
      </c>
      <c r="Q937" t="s">
        <v>252</v>
      </c>
    </row>
    <row r="938" spans="1:17" x14ac:dyDescent="0.35">
      <c r="A938" t="s">
        <v>272</v>
      </c>
      <c r="B938" t="s">
        <v>264</v>
      </c>
      <c r="C938" t="s">
        <v>256</v>
      </c>
      <c r="D938">
        <v>0.61285996481710903</v>
      </c>
      <c r="E938">
        <v>2015</v>
      </c>
      <c r="F938">
        <v>7481116.6273618201</v>
      </c>
      <c r="G938">
        <v>11997245.063207399</v>
      </c>
      <c r="H938">
        <v>17074713.294396501</v>
      </c>
      <c r="I938">
        <v>29428309.537369002</v>
      </c>
      <c r="J938">
        <v>3952749.1295384699</v>
      </c>
      <c r="K938">
        <v>7456573.3841462899</v>
      </c>
      <c r="L938">
        <v>2467863.1962829698</v>
      </c>
      <c r="M938">
        <v>4509780.4801494097</v>
      </c>
      <c r="N938">
        <v>2.28237496417935</v>
      </c>
      <c r="O938">
        <v>2.45292226526391</v>
      </c>
      <c r="P938" t="s">
        <v>257</v>
      </c>
      <c r="Q938" t="s">
        <v>252</v>
      </c>
    </row>
    <row r="939" spans="1:17" x14ac:dyDescent="0.35">
      <c r="A939" t="s">
        <v>272</v>
      </c>
      <c r="B939" t="s">
        <v>264</v>
      </c>
      <c r="C939" t="s">
        <v>256</v>
      </c>
      <c r="D939">
        <v>0.76234411994100504</v>
      </c>
      <c r="E939">
        <v>2020</v>
      </c>
      <c r="F939">
        <v>7747749.4190593399</v>
      </c>
      <c r="G939">
        <v>12344807.9687977</v>
      </c>
      <c r="H939">
        <v>21996711.2443772</v>
      </c>
      <c r="I939">
        <v>37735537.485422499</v>
      </c>
      <c r="J939">
        <v>4097887.1551730498</v>
      </c>
      <c r="K939">
        <v>7686803.2157495003</v>
      </c>
      <c r="L939">
        <v>2561972.62385948</v>
      </c>
      <c r="M939">
        <v>4666928.98558708</v>
      </c>
      <c r="N939">
        <v>2.8391097923566901</v>
      </c>
      <c r="O939">
        <v>3.0567942069898302</v>
      </c>
      <c r="P939" t="s">
        <v>257</v>
      </c>
      <c r="Q939" t="s">
        <v>252</v>
      </c>
    </row>
    <row r="940" spans="1:17" x14ac:dyDescent="0.35">
      <c r="A940" t="s">
        <v>272</v>
      </c>
      <c r="B940" t="s">
        <v>264</v>
      </c>
      <c r="C940" t="s">
        <v>256</v>
      </c>
      <c r="D940">
        <v>0.91377128405771901</v>
      </c>
      <c r="E940">
        <v>2025</v>
      </c>
      <c r="F940">
        <v>8068183.6435517399</v>
      </c>
      <c r="G940">
        <v>12780640.2445237</v>
      </c>
      <c r="H940">
        <v>27444986.362384699</v>
      </c>
      <c r="I940">
        <v>46898208.632869899</v>
      </c>
      <c r="J940">
        <v>4268353.5817747395</v>
      </c>
      <c r="K940">
        <v>7969180.2592161903</v>
      </c>
      <c r="L940">
        <v>2671234.7920720801</v>
      </c>
      <c r="M940">
        <v>4853856.7946216799</v>
      </c>
      <c r="N940">
        <v>3.4016313429255298</v>
      </c>
      <c r="O940">
        <v>3.6694725565853399</v>
      </c>
      <c r="P940" t="s">
        <v>257</v>
      </c>
      <c r="Q940" t="s">
        <v>252</v>
      </c>
    </row>
    <row r="941" spans="1:17" x14ac:dyDescent="0.35">
      <c r="A941" t="s">
        <v>272</v>
      </c>
      <c r="B941" t="s">
        <v>264</v>
      </c>
      <c r="C941" t="s">
        <v>256</v>
      </c>
      <c r="D941">
        <v>0.96559376426806398</v>
      </c>
      <c r="E941">
        <v>2030</v>
      </c>
      <c r="F941">
        <v>8409710.8653052896</v>
      </c>
      <c r="G941">
        <v>13237994.157871701</v>
      </c>
      <c r="H941">
        <v>30188433.7675105</v>
      </c>
      <c r="I941">
        <v>51386908.654978201</v>
      </c>
      <c r="J941">
        <v>4443462.7471369803</v>
      </c>
      <c r="K941">
        <v>8260531.83619007</v>
      </c>
      <c r="L941">
        <v>2782213.39884958</v>
      </c>
      <c r="M941">
        <v>5044155.0759926504</v>
      </c>
      <c r="N941">
        <v>3.5897112577382999</v>
      </c>
      <c r="O941">
        <v>3.8817745379062498</v>
      </c>
      <c r="P941" t="s">
        <v>257</v>
      </c>
      <c r="Q941" t="s">
        <v>252</v>
      </c>
    </row>
    <row r="942" spans="1:17" x14ac:dyDescent="0.35">
      <c r="A942" t="s">
        <v>272</v>
      </c>
      <c r="B942" t="s">
        <v>264</v>
      </c>
      <c r="C942" t="s">
        <v>256</v>
      </c>
      <c r="D942">
        <v>1.08500668135844</v>
      </c>
      <c r="E942">
        <v>2035</v>
      </c>
      <c r="F942">
        <v>8681090.87464495</v>
      </c>
      <c r="G942">
        <v>13570074.005091799</v>
      </c>
      <c r="H942">
        <v>34920269.089857802</v>
      </c>
      <c r="I942">
        <v>58453790.5825781</v>
      </c>
      <c r="J942">
        <v>4723993.2652508002</v>
      </c>
      <c r="K942">
        <v>8478955.0470323805</v>
      </c>
      <c r="L942">
        <v>2955904.2622444401</v>
      </c>
      <c r="M942">
        <v>5352738.0304525597</v>
      </c>
      <c r="N942">
        <v>4.02256693244051</v>
      </c>
      <c r="O942">
        <v>4.3075513486989898</v>
      </c>
      <c r="P942" t="s">
        <v>257</v>
      </c>
      <c r="Q942" t="s">
        <v>252</v>
      </c>
    </row>
    <row r="943" spans="1:17" x14ac:dyDescent="0.35">
      <c r="A943" t="s">
        <v>272</v>
      </c>
      <c r="B943" t="s">
        <v>264</v>
      </c>
      <c r="C943" t="s">
        <v>256</v>
      </c>
      <c r="D943">
        <v>1.2292198413270401</v>
      </c>
      <c r="E943">
        <v>2040</v>
      </c>
      <c r="F943">
        <v>8788559.7599502094</v>
      </c>
      <c r="G943">
        <v>13644721.1068817</v>
      </c>
      <c r="H943">
        <v>39949419.618587099</v>
      </c>
      <c r="I943">
        <v>65409779.771738902</v>
      </c>
      <c r="J943">
        <v>4696392.6032340499</v>
      </c>
      <c r="K943">
        <v>8180332.5300315404</v>
      </c>
      <c r="L943">
        <v>3004516.2625132701</v>
      </c>
      <c r="M943">
        <v>5244063.4125920199</v>
      </c>
      <c r="N943">
        <v>4.5456161998963802</v>
      </c>
      <c r="O943">
        <v>4.7937791662703697</v>
      </c>
      <c r="P943" t="s">
        <v>257</v>
      </c>
      <c r="Q943" t="s">
        <v>252</v>
      </c>
    </row>
    <row r="944" spans="1:17" x14ac:dyDescent="0.35">
      <c r="A944" t="s">
        <v>272</v>
      </c>
      <c r="B944" t="s">
        <v>264</v>
      </c>
      <c r="C944" t="s">
        <v>256</v>
      </c>
      <c r="D944">
        <v>1.35085724597845</v>
      </c>
      <c r="E944">
        <v>2045</v>
      </c>
      <c r="F944">
        <v>8940546.4891934302</v>
      </c>
      <c r="G944">
        <v>13793045.8909501</v>
      </c>
      <c r="H944">
        <v>44578393.1377794</v>
      </c>
      <c r="I944">
        <v>71792230.997154504</v>
      </c>
      <c r="J944">
        <v>4677676.9138653297</v>
      </c>
      <c r="K944">
        <v>8093733.3452693</v>
      </c>
      <c r="L944">
        <v>3080155.0229113698</v>
      </c>
      <c r="M944">
        <v>5248155.2345633199</v>
      </c>
      <c r="N944">
        <v>4.9860926501150598</v>
      </c>
      <c r="O944">
        <v>5.2049584670967199</v>
      </c>
      <c r="P944" t="s">
        <v>257</v>
      </c>
      <c r="Q944" t="s">
        <v>252</v>
      </c>
    </row>
    <row r="945" spans="1:17" x14ac:dyDescent="0.35">
      <c r="A945" t="s">
        <v>272</v>
      </c>
      <c r="B945" t="s">
        <v>264</v>
      </c>
      <c r="C945" t="s">
        <v>256</v>
      </c>
      <c r="D945">
        <v>1.53164784556419</v>
      </c>
      <c r="E945">
        <v>2050</v>
      </c>
      <c r="F945">
        <v>9105930.87783725</v>
      </c>
      <c r="G945">
        <v>13968264.408928899</v>
      </c>
      <c r="H945">
        <v>52154390.847165503</v>
      </c>
      <c r="I945">
        <v>82213713.208613202</v>
      </c>
      <c r="J945">
        <v>4737638.6978458799</v>
      </c>
      <c r="K945">
        <v>7978350.0019071996</v>
      </c>
      <c r="L945">
        <v>3161490.41010299</v>
      </c>
      <c r="M945">
        <v>5241386.8614795404</v>
      </c>
      <c r="N945">
        <v>5.7275188607134098</v>
      </c>
      <c r="O945">
        <v>5.88575006899638</v>
      </c>
      <c r="P945" t="s">
        <v>257</v>
      </c>
      <c r="Q945" t="s">
        <v>252</v>
      </c>
    </row>
    <row r="946" spans="1:17" x14ac:dyDescent="0.35">
      <c r="A946" t="s">
        <v>272</v>
      </c>
      <c r="B946" t="s">
        <v>264</v>
      </c>
      <c r="C946" t="s">
        <v>256</v>
      </c>
      <c r="D946">
        <v>1.64170092024739</v>
      </c>
      <c r="E946">
        <v>2055</v>
      </c>
      <c r="F946">
        <v>9281719.1557680294</v>
      </c>
      <c r="G946">
        <v>14164381.9379301</v>
      </c>
      <c r="H946">
        <v>59495354.478963301</v>
      </c>
      <c r="I946">
        <v>92101127.237048998</v>
      </c>
      <c r="J946">
        <v>4934169.9560581204</v>
      </c>
      <c r="K946">
        <v>8133354.7876575999</v>
      </c>
      <c r="L946">
        <v>3286820.26449478</v>
      </c>
      <c r="M946">
        <v>5198970.6556327604</v>
      </c>
      <c r="N946">
        <v>6.40994986817614</v>
      </c>
      <c r="O946">
        <v>6.5023046992552302</v>
      </c>
      <c r="P946" t="s">
        <v>257</v>
      </c>
      <c r="Q946" t="s">
        <v>252</v>
      </c>
    </row>
    <row r="947" spans="1:17" x14ac:dyDescent="0.35">
      <c r="A947" t="s">
        <v>272</v>
      </c>
      <c r="B947" t="s">
        <v>264</v>
      </c>
      <c r="C947" t="s">
        <v>256</v>
      </c>
      <c r="D947">
        <v>1.79717289473674</v>
      </c>
      <c r="E947">
        <v>2060</v>
      </c>
      <c r="F947">
        <v>9491697.4691076092</v>
      </c>
      <c r="G947">
        <v>14414466.1029303</v>
      </c>
      <c r="H947">
        <v>70045941.375148296</v>
      </c>
      <c r="I947">
        <v>106300405.89714301</v>
      </c>
      <c r="J947">
        <v>5158431.6929841796</v>
      </c>
      <c r="K947">
        <v>8187897.0220890101</v>
      </c>
      <c r="L947">
        <v>3365708.3071818901</v>
      </c>
      <c r="M947">
        <v>5212381.4220110998</v>
      </c>
      <c r="N947">
        <v>7.3797064859183603</v>
      </c>
      <c r="O947">
        <v>7.3745642147323602</v>
      </c>
      <c r="P947" t="s">
        <v>257</v>
      </c>
      <c r="Q947" t="s">
        <v>252</v>
      </c>
    </row>
    <row r="948" spans="1:17" x14ac:dyDescent="0.35">
      <c r="A948" t="s">
        <v>272</v>
      </c>
      <c r="B948" t="s">
        <v>264</v>
      </c>
      <c r="C948" t="s">
        <v>256</v>
      </c>
      <c r="D948">
        <v>1.90209664848524</v>
      </c>
      <c r="E948">
        <v>2065</v>
      </c>
      <c r="F948">
        <v>9666302.1388872508</v>
      </c>
      <c r="G948">
        <v>14612088.121792801</v>
      </c>
      <c r="H948">
        <v>77667297.193976805</v>
      </c>
      <c r="I948">
        <v>116410153.857686</v>
      </c>
      <c r="J948">
        <v>5314844.6633458398</v>
      </c>
      <c r="K948">
        <v>8276825.9416624</v>
      </c>
      <c r="L948">
        <v>3419031.70943237</v>
      </c>
      <c r="M948">
        <v>5223042.3258060496</v>
      </c>
      <c r="N948">
        <v>8.0348509779684498</v>
      </c>
      <c r="O948">
        <v>7.9667021501238402</v>
      </c>
      <c r="P948" t="s">
        <v>257</v>
      </c>
      <c r="Q948" t="s">
        <v>252</v>
      </c>
    </row>
    <row r="949" spans="1:17" x14ac:dyDescent="0.35">
      <c r="A949" t="s">
        <v>272</v>
      </c>
      <c r="B949" t="s">
        <v>264</v>
      </c>
      <c r="C949" t="s">
        <v>256</v>
      </c>
      <c r="D949">
        <v>2.0539225003577899</v>
      </c>
      <c r="E949">
        <v>2070</v>
      </c>
      <c r="F949">
        <v>9882597.8020336106</v>
      </c>
      <c r="G949">
        <v>14873922.480825501</v>
      </c>
      <c r="H949">
        <v>89373803.535150096</v>
      </c>
      <c r="I949">
        <v>132608183.073782</v>
      </c>
      <c r="J949">
        <v>5490929.09427753</v>
      </c>
      <c r="K949">
        <v>8473309.9364148304</v>
      </c>
      <c r="L949">
        <v>3497953.02796051</v>
      </c>
      <c r="M949">
        <v>5253417.5731638595</v>
      </c>
      <c r="N949">
        <v>9.0435536612406793</v>
      </c>
      <c r="O949">
        <v>8.9154816589055006</v>
      </c>
      <c r="P949" t="s">
        <v>257</v>
      </c>
      <c r="Q949" t="s">
        <v>252</v>
      </c>
    </row>
    <row r="950" spans="1:17" x14ac:dyDescent="0.35">
      <c r="A950" t="s">
        <v>272</v>
      </c>
      <c r="B950" t="s">
        <v>264</v>
      </c>
      <c r="C950" t="s">
        <v>256</v>
      </c>
      <c r="D950">
        <v>2.15113208653396</v>
      </c>
      <c r="E950">
        <v>2075</v>
      </c>
      <c r="F950">
        <v>10130781.4172638</v>
      </c>
      <c r="G950">
        <v>15184783.1149687</v>
      </c>
      <c r="H950">
        <v>98819199.535313204</v>
      </c>
      <c r="I950">
        <v>146269641.76072001</v>
      </c>
      <c r="J950">
        <v>5600165.4293658696</v>
      </c>
      <c r="K950">
        <v>8673973.8437735196</v>
      </c>
      <c r="L950">
        <v>3569236.4757438898</v>
      </c>
      <c r="M950">
        <v>5359317.4350489601</v>
      </c>
      <c r="N950">
        <v>9.75435116652665</v>
      </c>
      <c r="O950">
        <v>9.6326460940052101</v>
      </c>
      <c r="P950" t="s">
        <v>257</v>
      </c>
      <c r="Q950" t="s">
        <v>252</v>
      </c>
    </row>
    <row r="951" spans="1:17" x14ac:dyDescent="0.35">
      <c r="A951" t="s">
        <v>272</v>
      </c>
      <c r="B951" t="s">
        <v>264</v>
      </c>
      <c r="C951" t="s">
        <v>256</v>
      </c>
      <c r="D951">
        <v>2.2802661727774698</v>
      </c>
      <c r="E951">
        <v>2080</v>
      </c>
      <c r="F951">
        <v>10358950.0757713</v>
      </c>
      <c r="G951">
        <v>15466205.5045099</v>
      </c>
      <c r="H951">
        <v>110832151.128015</v>
      </c>
      <c r="I951">
        <v>163684068.238502</v>
      </c>
      <c r="J951">
        <v>5676308.7176855505</v>
      </c>
      <c r="K951">
        <v>8896978.3098348491</v>
      </c>
      <c r="L951">
        <v>3628325.1350078601</v>
      </c>
      <c r="M951">
        <v>5443999.1795356199</v>
      </c>
      <c r="N951">
        <v>10.699168382637801</v>
      </c>
      <c r="O951">
        <v>10.583337211623901</v>
      </c>
      <c r="P951" t="s">
        <v>257</v>
      </c>
      <c r="Q951" t="s">
        <v>252</v>
      </c>
    </row>
    <row r="952" spans="1:17" x14ac:dyDescent="0.35">
      <c r="A952" t="s">
        <v>272</v>
      </c>
      <c r="B952" t="s">
        <v>264</v>
      </c>
      <c r="C952" t="s">
        <v>256</v>
      </c>
      <c r="D952">
        <v>2.4085830961071801</v>
      </c>
      <c r="E952">
        <v>2085</v>
      </c>
      <c r="F952">
        <v>10617512.299226001</v>
      </c>
      <c r="G952">
        <v>15793671.550491501</v>
      </c>
      <c r="H952">
        <v>123565143.699169</v>
      </c>
      <c r="I952">
        <v>182072281.239445</v>
      </c>
      <c r="J952">
        <v>5787052.1710823998</v>
      </c>
      <c r="K952">
        <v>9117434.48967815</v>
      </c>
      <c r="L952">
        <v>3715437.8305613999</v>
      </c>
      <c r="M952">
        <v>5538571.9608415496</v>
      </c>
      <c r="N952">
        <v>11.637862073225699</v>
      </c>
      <c r="O952">
        <v>11.5281795406071</v>
      </c>
      <c r="P952" t="s">
        <v>257</v>
      </c>
      <c r="Q952" t="s">
        <v>252</v>
      </c>
    </row>
    <row r="953" spans="1:17" x14ac:dyDescent="0.35">
      <c r="A953" t="s">
        <v>272</v>
      </c>
      <c r="B953" t="s">
        <v>264</v>
      </c>
      <c r="C953" t="s">
        <v>256</v>
      </c>
      <c r="D953">
        <v>2.5200464505927802</v>
      </c>
      <c r="E953">
        <v>2090</v>
      </c>
      <c r="F953">
        <v>10866684.5193616</v>
      </c>
      <c r="G953">
        <v>16152821.6954014</v>
      </c>
      <c r="H953">
        <v>134893831.50408101</v>
      </c>
      <c r="I953">
        <v>198596601.31979099</v>
      </c>
      <c r="J953">
        <v>5899609.9430666203</v>
      </c>
      <c r="K953">
        <v>9328131.2118905708</v>
      </c>
      <c r="L953">
        <v>3781158.4658692</v>
      </c>
      <c r="M953">
        <v>5657490.4419906503</v>
      </c>
      <c r="N953">
        <v>12.4135223824465</v>
      </c>
      <c r="O953">
        <v>12.294855045439499</v>
      </c>
      <c r="P953" t="s">
        <v>257</v>
      </c>
      <c r="Q953" t="s">
        <v>252</v>
      </c>
    </row>
    <row r="954" spans="1:17" x14ac:dyDescent="0.35">
      <c r="A954" t="s">
        <v>272</v>
      </c>
      <c r="B954" t="s">
        <v>265</v>
      </c>
      <c r="C954" t="s">
        <v>256</v>
      </c>
      <c r="D954">
        <v>0.42862795654826502</v>
      </c>
      <c r="E954">
        <v>2010</v>
      </c>
      <c r="F954">
        <v>11604582.0871162</v>
      </c>
      <c r="G954">
        <v>7131328.5320168501</v>
      </c>
      <c r="H954">
        <v>19033149.506179102</v>
      </c>
      <c r="I954">
        <v>12190573.5778153</v>
      </c>
      <c r="J954">
        <v>6635753.1626229798</v>
      </c>
      <c r="K954">
        <v>4307760.7206881</v>
      </c>
      <c r="L954">
        <v>3939751.70395916</v>
      </c>
      <c r="M954">
        <v>2728216.0606581601</v>
      </c>
      <c r="N954">
        <v>1.64014088256657</v>
      </c>
      <c r="O954">
        <v>1.7094393454297401</v>
      </c>
      <c r="P954" t="s">
        <v>257</v>
      </c>
      <c r="Q954" t="s">
        <v>252</v>
      </c>
    </row>
    <row r="955" spans="1:17" x14ac:dyDescent="0.35">
      <c r="A955" t="s">
        <v>272</v>
      </c>
      <c r="B955" t="s">
        <v>265</v>
      </c>
      <c r="C955" t="s">
        <v>256</v>
      </c>
      <c r="D955">
        <v>0.61285996481710903</v>
      </c>
      <c r="E955">
        <v>2015</v>
      </c>
      <c r="F955">
        <v>12056407.3991576</v>
      </c>
      <c r="G955">
        <v>7421954.2914116001</v>
      </c>
      <c r="H955">
        <v>28326318.205605801</v>
      </c>
      <c r="I955">
        <v>18176704.626159701</v>
      </c>
      <c r="J955">
        <v>6911292.9074476799</v>
      </c>
      <c r="K955">
        <v>4498029.6062370799</v>
      </c>
      <c r="L955">
        <v>4120475.3875989402</v>
      </c>
      <c r="M955">
        <v>2857168.28883343</v>
      </c>
      <c r="N955">
        <v>2.3494825006979201</v>
      </c>
      <c r="O955">
        <v>2.4490456168927199</v>
      </c>
      <c r="P955" t="s">
        <v>257</v>
      </c>
      <c r="Q955" t="s">
        <v>252</v>
      </c>
    </row>
    <row r="956" spans="1:17" x14ac:dyDescent="0.35">
      <c r="A956" t="s">
        <v>272</v>
      </c>
      <c r="B956" t="s">
        <v>265</v>
      </c>
      <c r="C956" t="s">
        <v>256</v>
      </c>
      <c r="D956">
        <v>0.76234411994100504</v>
      </c>
      <c r="E956">
        <v>2020</v>
      </c>
      <c r="F956">
        <v>12431972.2138154</v>
      </c>
      <c r="G956">
        <v>7660585.1740416102</v>
      </c>
      <c r="H956">
        <v>36370686.685470298</v>
      </c>
      <c r="I956">
        <v>23361562.044329502</v>
      </c>
      <c r="J956">
        <v>7134217.1163883004</v>
      </c>
      <c r="K956">
        <v>4650473.2545342501</v>
      </c>
      <c r="L956">
        <v>4267595.3037645398</v>
      </c>
      <c r="M956">
        <v>2961306.3056820198</v>
      </c>
      <c r="N956">
        <v>2.9255765746526001</v>
      </c>
      <c r="O956">
        <v>3.04957930935768</v>
      </c>
      <c r="P956" t="s">
        <v>257</v>
      </c>
      <c r="Q956" t="s">
        <v>252</v>
      </c>
    </row>
    <row r="957" spans="1:17" x14ac:dyDescent="0.35">
      <c r="A957" t="s">
        <v>272</v>
      </c>
      <c r="B957" t="s">
        <v>265</v>
      </c>
      <c r="C957" t="s">
        <v>256</v>
      </c>
      <c r="D957">
        <v>0.91377128405771901</v>
      </c>
      <c r="E957">
        <v>2025</v>
      </c>
      <c r="F957">
        <v>12895141.7566831</v>
      </c>
      <c r="G957">
        <v>7953682.1313923895</v>
      </c>
      <c r="H957">
        <v>45250248.713863201</v>
      </c>
      <c r="I957">
        <v>29092946.281391401</v>
      </c>
      <c r="J957">
        <v>7403980.6747269798</v>
      </c>
      <c r="K957">
        <v>4833553.1662639501</v>
      </c>
      <c r="L957">
        <v>4440887.3945357604</v>
      </c>
      <c r="M957">
        <v>3084204.1921580001</v>
      </c>
      <c r="N957">
        <v>3.5090927705708701</v>
      </c>
      <c r="O957">
        <v>3.6577959491949601</v>
      </c>
      <c r="P957" t="s">
        <v>257</v>
      </c>
      <c r="Q957" t="s">
        <v>252</v>
      </c>
    </row>
    <row r="958" spans="1:17" x14ac:dyDescent="0.35">
      <c r="A958" t="s">
        <v>272</v>
      </c>
      <c r="B958" t="s">
        <v>265</v>
      </c>
      <c r="C958" t="s">
        <v>256</v>
      </c>
      <c r="D958">
        <v>0.96559376426806398</v>
      </c>
      <c r="E958">
        <v>2030</v>
      </c>
      <c r="F958">
        <v>13385144.8673977</v>
      </c>
      <c r="G958">
        <v>8262560.1557793003</v>
      </c>
      <c r="H958">
        <v>49637547.558474198</v>
      </c>
      <c r="I958">
        <v>31937794.864014398</v>
      </c>
      <c r="J958">
        <v>7682272.1663461896</v>
      </c>
      <c r="K958">
        <v>5021722.4169808598</v>
      </c>
      <c r="L958">
        <v>4617031.7509123897</v>
      </c>
      <c r="M958">
        <v>3209336.7239298401</v>
      </c>
      <c r="N958">
        <v>3.7084057027560999</v>
      </c>
      <c r="O958">
        <v>3.8653630668788899</v>
      </c>
      <c r="P958" t="s">
        <v>257</v>
      </c>
      <c r="Q958" t="s">
        <v>252</v>
      </c>
    </row>
    <row r="959" spans="1:17" x14ac:dyDescent="0.35">
      <c r="A959" t="s">
        <v>272</v>
      </c>
      <c r="B959" t="s">
        <v>265</v>
      </c>
      <c r="C959" t="s">
        <v>256</v>
      </c>
      <c r="D959">
        <v>1.08500668135844</v>
      </c>
      <c r="E959">
        <v>2035</v>
      </c>
      <c r="F959">
        <v>13755090.1013689</v>
      </c>
      <c r="G959">
        <v>8496074.7783678509</v>
      </c>
      <c r="H959">
        <v>56811650.428750403</v>
      </c>
      <c r="I959">
        <v>36562409.243685499</v>
      </c>
      <c r="J959">
        <v>7968823.5425915103</v>
      </c>
      <c r="K959">
        <v>5234124.7696916703</v>
      </c>
      <c r="L959">
        <v>4904677.7753520897</v>
      </c>
      <c r="M959">
        <v>3403964.5173449102</v>
      </c>
      <c r="N959">
        <v>4.1302274292697501</v>
      </c>
      <c r="O959">
        <v>4.3034472032636</v>
      </c>
      <c r="P959" t="s">
        <v>257</v>
      </c>
      <c r="Q959" t="s">
        <v>252</v>
      </c>
    </row>
    <row r="960" spans="1:17" x14ac:dyDescent="0.35">
      <c r="A960" t="s">
        <v>272</v>
      </c>
      <c r="B960" t="s">
        <v>265</v>
      </c>
      <c r="C960" t="s">
        <v>256</v>
      </c>
      <c r="D960">
        <v>1.2292198413270401</v>
      </c>
      <c r="E960">
        <v>2040</v>
      </c>
      <c r="F960">
        <v>13864715.4354562</v>
      </c>
      <c r="G960">
        <v>8568565.4313756805</v>
      </c>
      <c r="H960">
        <v>64100611.993928403</v>
      </c>
      <c r="I960">
        <v>41258587.396397598</v>
      </c>
      <c r="J960">
        <v>7723897.21035155</v>
      </c>
      <c r="K960">
        <v>5152827.9229140403</v>
      </c>
      <c r="L960">
        <v>4860408.9583529998</v>
      </c>
      <c r="M960">
        <v>3388170.7167522898</v>
      </c>
      <c r="N960">
        <v>4.6232908487976703</v>
      </c>
      <c r="O960">
        <v>4.8151102686711402</v>
      </c>
      <c r="P960" t="s">
        <v>257</v>
      </c>
      <c r="Q960" t="s">
        <v>252</v>
      </c>
    </row>
    <row r="961" spans="1:17" x14ac:dyDescent="0.35">
      <c r="A961" t="s">
        <v>272</v>
      </c>
      <c r="B961" t="s">
        <v>265</v>
      </c>
      <c r="C961" t="s">
        <v>256</v>
      </c>
      <c r="D961">
        <v>1.35085724597845</v>
      </c>
      <c r="E961">
        <v>2045</v>
      </c>
      <c r="F961">
        <v>14047237.8690394</v>
      </c>
      <c r="G961">
        <v>8686354.5111041497</v>
      </c>
      <c r="H961">
        <v>70791709.958001494</v>
      </c>
      <c r="I961">
        <v>45578914.176932402</v>
      </c>
      <c r="J961">
        <v>7655716.7598861298</v>
      </c>
      <c r="K961">
        <v>5115693.4992485</v>
      </c>
      <c r="L961">
        <v>4895936.0238569696</v>
      </c>
      <c r="M961">
        <v>3432374.2336177202</v>
      </c>
      <c r="N961">
        <v>5.0395466082359697</v>
      </c>
      <c r="O961">
        <v>5.2471855850077098</v>
      </c>
      <c r="P961" t="s">
        <v>257</v>
      </c>
      <c r="Q961" t="s">
        <v>252</v>
      </c>
    </row>
    <row r="962" spans="1:17" x14ac:dyDescent="0.35">
      <c r="A962" t="s">
        <v>272</v>
      </c>
      <c r="B962" t="s">
        <v>265</v>
      </c>
      <c r="C962" t="s">
        <v>256</v>
      </c>
      <c r="D962">
        <v>1.53164784556419</v>
      </c>
      <c r="E962">
        <v>2050</v>
      </c>
      <c r="F962">
        <v>14254372.8864363</v>
      </c>
      <c r="G962">
        <v>8819822.4003299307</v>
      </c>
      <c r="H962">
        <v>81746388.527910903</v>
      </c>
      <c r="I962">
        <v>52621715.527867697</v>
      </c>
      <c r="J962">
        <v>7605783.3078206796</v>
      </c>
      <c r="K962">
        <v>5110205.3919323999</v>
      </c>
      <c r="L962">
        <v>4935416.4040124305</v>
      </c>
      <c r="M962">
        <v>3467460.8675700999</v>
      </c>
      <c r="N962">
        <v>5.7348288261559803</v>
      </c>
      <c r="O962">
        <v>5.9663010363903997</v>
      </c>
      <c r="P962" t="s">
        <v>257</v>
      </c>
      <c r="Q962" t="s">
        <v>252</v>
      </c>
    </row>
    <row r="963" spans="1:17" x14ac:dyDescent="0.35">
      <c r="A963" t="s">
        <v>272</v>
      </c>
      <c r="B963" t="s">
        <v>265</v>
      </c>
      <c r="C963" t="s">
        <v>256</v>
      </c>
      <c r="D963">
        <v>1.64170092024739</v>
      </c>
      <c r="E963">
        <v>2055</v>
      </c>
      <c r="F963">
        <v>14480685.535145899</v>
      </c>
      <c r="G963">
        <v>8965415.5585522205</v>
      </c>
      <c r="H963">
        <v>92266958.568765193</v>
      </c>
      <c r="I963">
        <v>59329523.147247002</v>
      </c>
      <c r="J963">
        <v>7820737.3450933602</v>
      </c>
      <c r="K963">
        <v>5246787.3986223498</v>
      </c>
      <c r="L963">
        <v>4958902.9395205602</v>
      </c>
      <c r="M963">
        <v>3526887.9806069802</v>
      </c>
      <c r="N963">
        <v>6.3717258651066597</v>
      </c>
      <c r="O963">
        <v>6.6175987894562098</v>
      </c>
      <c r="P963" t="s">
        <v>257</v>
      </c>
      <c r="Q963" t="s">
        <v>252</v>
      </c>
    </row>
    <row r="964" spans="1:17" x14ac:dyDescent="0.35">
      <c r="A964" t="s">
        <v>272</v>
      </c>
      <c r="B964" t="s">
        <v>265</v>
      </c>
      <c r="C964" t="s">
        <v>256</v>
      </c>
      <c r="D964">
        <v>1.79717289473674</v>
      </c>
      <c r="E964">
        <v>2060</v>
      </c>
      <c r="F964">
        <v>14761452.209697399</v>
      </c>
      <c r="G964">
        <v>9144711.3623405993</v>
      </c>
      <c r="H964">
        <v>107383286.38324299</v>
      </c>
      <c r="I964">
        <v>68963060.889047906</v>
      </c>
      <c r="J964">
        <v>7966687.8524155598</v>
      </c>
      <c r="K964">
        <v>5379640.8626576299</v>
      </c>
      <c r="L964">
        <v>5006314.71787058</v>
      </c>
      <c r="M964">
        <v>3571775.0113224098</v>
      </c>
      <c r="N964">
        <v>7.2745746731272796</v>
      </c>
      <c r="O964">
        <v>7.5413053683737896</v>
      </c>
      <c r="P964" t="s">
        <v>257</v>
      </c>
      <c r="Q964" t="s">
        <v>252</v>
      </c>
    </row>
    <row r="965" spans="1:17" x14ac:dyDescent="0.35">
      <c r="A965" t="s">
        <v>272</v>
      </c>
      <c r="B965" t="s">
        <v>265</v>
      </c>
      <c r="C965" t="s">
        <v>256</v>
      </c>
      <c r="D965">
        <v>1.90209664848524</v>
      </c>
      <c r="E965">
        <v>2065</v>
      </c>
      <c r="F965">
        <v>14988089.9238273</v>
      </c>
      <c r="G965">
        <v>9290300.3368527498</v>
      </c>
      <c r="H965">
        <v>118199814.767958</v>
      </c>
      <c r="I965">
        <v>75877636.283704996</v>
      </c>
      <c r="J965">
        <v>8105149.89716083</v>
      </c>
      <c r="K965">
        <v>5486520.7078474099</v>
      </c>
      <c r="L965">
        <v>5038261.4963991698</v>
      </c>
      <c r="M965">
        <v>3603812.5388392499</v>
      </c>
      <c r="N965">
        <v>7.8862493732473196</v>
      </c>
      <c r="O965">
        <v>8.1674040162849995</v>
      </c>
      <c r="P965" t="s">
        <v>257</v>
      </c>
      <c r="Q965" t="s">
        <v>252</v>
      </c>
    </row>
    <row r="966" spans="1:17" x14ac:dyDescent="0.35">
      <c r="A966" t="s">
        <v>272</v>
      </c>
      <c r="B966" t="s">
        <v>265</v>
      </c>
      <c r="C966" t="s">
        <v>256</v>
      </c>
      <c r="D966">
        <v>2.0539225003577899</v>
      </c>
      <c r="E966">
        <v>2070</v>
      </c>
      <c r="F966">
        <v>15280220.1636877</v>
      </c>
      <c r="G966">
        <v>9476300.1191714201</v>
      </c>
      <c r="H966">
        <v>135232510.94274399</v>
      </c>
      <c r="I966">
        <v>86749475.666188106</v>
      </c>
      <c r="J966">
        <v>8332724.47384529</v>
      </c>
      <c r="K966">
        <v>5631514.5568470703</v>
      </c>
      <c r="L966">
        <v>5098349.4754011901</v>
      </c>
      <c r="M966">
        <v>3653021.1257231799</v>
      </c>
      <c r="N966">
        <v>8.85016770007765</v>
      </c>
      <c r="O966">
        <v>9.1543613620558499</v>
      </c>
      <c r="P966" t="s">
        <v>257</v>
      </c>
      <c r="Q966" t="s">
        <v>252</v>
      </c>
    </row>
    <row r="967" spans="1:17" x14ac:dyDescent="0.35">
      <c r="A967" t="s">
        <v>272</v>
      </c>
      <c r="B967" t="s">
        <v>265</v>
      </c>
      <c r="C967" t="s">
        <v>256</v>
      </c>
      <c r="D967">
        <v>2.15113208653396</v>
      </c>
      <c r="E967">
        <v>2075</v>
      </c>
      <c r="F967">
        <v>15622401.3465431</v>
      </c>
      <c r="G967">
        <v>9693163.1856893897</v>
      </c>
      <c r="H967">
        <v>149324022.53008699</v>
      </c>
      <c r="I967">
        <v>95764818.765946597</v>
      </c>
      <c r="J967">
        <v>8521544.9971620403</v>
      </c>
      <c r="K967">
        <v>5752594.2759773498</v>
      </c>
      <c r="L967">
        <v>5204887.6964934198</v>
      </c>
      <c r="M967">
        <v>3723666.2142994301</v>
      </c>
      <c r="N967">
        <v>9.5583271238341805</v>
      </c>
      <c r="O967">
        <v>9.8796251472718506</v>
      </c>
      <c r="P967" t="s">
        <v>257</v>
      </c>
      <c r="Q967" t="s">
        <v>252</v>
      </c>
    </row>
    <row r="968" spans="1:17" x14ac:dyDescent="0.35">
      <c r="A968" t="s">
        <v>272</v>
      </c>
      <c r="B968" t="s">
        <v>265</v>
      </c>
      <c r="C968" t="s">
        <v>256</v>
      </c>
      <c r="D968">
        <v>2.2802661727774698</v>
      </c>
      <c r="E968">
        <v>2080</v>
      </c>
      <c r="F968">
        <v>15934152.677486001</v>
      </c>
      <c r="G968">
        <v>9891002.9027952701</v>
      </c>
      <c r="H968">
        <v>167278199.691156</v>
      </c>
      <c r="I968">
        <v>107238019.67536201</v>
      </c>
      <c r="J968">
        <v>8709697.23049655</v>
      </c>
      <c r="K968">
        <v>5863589.7970238402</v>
      </c>
      <c r="L968">
        <v>5287167.6382353902</v>
      </c>
      <c r="M968">
        <v>3785156.6763080899</v>
      </c>
      <c r="N968">
        <v>10.498091933530301</v>
      </c>
      <c r="O968">
        <v>10.841976362685701</v>
      </c>
      <c r="P968" t="s">
        <v>257</v>
      </c>
      <c r="Q968" t="s">
        <v>252</v>
      </c>
    </row>
    <row r="969" spans="1:17" x14ac:dyDescent="0.35">
      <c r="A969" t="s">
        <v>272</v>
      </c>
      <c r="B969" t="s">
        <v>265</v>
      </c>
      <c r="C969" t="s">
        <v>256</v>
      </c>
      <c r="D969">
        <v>2.4085830961071801</v>
      </c>
      <c r="E969">
        <v>2085</v>
      </c>
      <c r="F969">
        <v>16293152.952593001</v>
      </c>
      <c r="G969">
        <v>10118030.897124499</v>
      </c>
      <c r="H969">
        <v>186262292.539051</v>
      </c>
      <c r="I969">
        <v>119375132.399563</v>
      </c>
      <c r="J969">
        <v>8913568.3835787997</v>
      </c>
      <c r="K969">
        <v>5990918.2771817502</v>
      </c>
      <c r="L969">
        <v>5392641.9437112501</v>
      </c>
      <c r="M969">
        <v>3861367.8476916999</v>
      </c>
      <c r="N969">
        <v>11.4319366595898</v>
      </c>
      <c r="O969">
        <v>11.7982573500037</v>
      </c>
      <c r="P969" t="s">
        <v>257</v>
      </c>
      <c r="Q969" t="s">
        <v>252</v>
      </c>
    </row>
    <row r="970" spans="1:17" x14ac:dyDescent="0.35">
      <c r="A970" t="s">
        <v>272</v>
      </c>
      <c r="B970" t="s">
        <v>265</v>
      </c>
      <c r="C970" t="s">
        <v>256</v>
      </c>
      <c r="D970">
        <v>2.5200464505927802</v>
      </c>
      <c r="E970">
        <v>2090</v>
      </c>
      <c r="F970">
        <v>16667927.4959707</v>
      </c>
      <c r="G970">
        <v>10351578.718792399</v>
      </c>
      <c r="H970">
        <v>203275727.04462501</v>
      </c>
      <c r="I970">
        <v>130214705.779246</v>
      </c>
      <c r="J970">
        <v>9107674.3542900495</v>
      </c>
      <c r="K970">
        <v>6120066.8006671397</v>
      </c>
      <c r="L970">
        <v>5510133.8628243599</v>
      </c>
      <c r="M970">
        <v>3928515.0450354898</v>
      </c>
      <c r="N970">
        <v>12.195621026895299</v>
      </c>
      <c r="O970">
        <v>12.5792122454571</v>
      </c>
      <c r="P970" t="s">
        <v>257</v>
      </c>
      <c r="Q970" t="s">
        <v>252</v>
      </c>
    </row>
    <row r="971" spans="1:17" x14ac:dyDescent="0.35">
      <c r="A971" t="s">
        <v>272</v>
      </c>
      <c r="B971" t="s">
        <v>266</v>
      </c>
      <c r="C971" t="s">
        <v>256</v>
      </c>
      <c r="D971">
        <v>0.42862795654826502</v>
      </c>
      <c r="E971">
        <v>2010</v>
      </c>
      <c r="F971">
        <v>11567434.085979</v>
      </c>
      <c r="G971">
        <v>7168476.5331540303</v>
      </c>
      <c r="H971">
        <v>19793189.503982</v>
      </c>
      <c r="I971">
        <v>11430533.5800124</v>
      </c>
      <c r="J971">
        <v>7166683.6415773602</v>
      </c>
      <c r="K971">
        <v>3776830.2417337201</v>
      </c>
      <c r="L971">
        <v>4314690.6660420503</v>
      </c>
      <c r="M971">
        <v>2353277.0985752698</v>
      </c>
      <c r="N971">
        <v>1.7111132301997301</v>
      </c>
      <c r="O971">
        <v>1.5945554856944</v>
      </c>
      <c r="P971" t="s">
        <v>257</v>
      </c>
      <c r="Q971" t="s">
        <v>252</v>
      </c>
    </row>
    <row r="972" spans="1:17" x14ac:dyDescent="0.35">
      <c r="A972" t="s">
        <v>272</v>
      </c>
      <c r="B972" t="s">
        <v>266</v>
      </c>
      <c r="C972" t="s">
        <v>256</v>
      </c>
      <c r="D972">
        <v>0.61285996481710903</v>
      </c>
      <c r="E972">
        <v>2015</v>
      </c>
      <c r="F972">
        <v>11997245.063207399</v>
      </c>
      <c r="G972">
        <v>7481116.6273618201</v>
      </c>
      <c r="H972">
        <v>29428309.537369002</v>
      </c>
      <c r="I972">
        <v>17074713.294396501</v>
      </c>
      <c r="J972">
        <v>7456573.3841462899</v>
      </c>
      <c r="K972">
        <v>3952749.1295384699</v>
      </c>
      <c r="L972">
        <v>4509780.4801494097</v>
      </c>
      <c r="M972">
        <v>2467863.1962829698</v>
      </c>
      <c r="N972">
        <v>2.45292226526391</v>
      </c>
      <c r="O972">
        <v>2.28237496417935</v>
      </c>
      <c r="P972" t="s">
        <v>257</v>
      </c>
      <c r="Q972" t="s">
        <v>252</v>
      </c>
    </row>
    <row r="973" spans="1:17" x14ac:dyDescent="0.35">
      <c r="A973" t="s">
        <v>272</v>
      </c>
      <c r="B973" t="s">
        <v>266</v>
      </c>
      <c r="C973" t="s">
        <v>256</v>
      </c>
      <c r="D973">
        <v>0.76234411994100504</v>
      </c>
      <c r="E973">
        <v>2020</v>
      </c>
      <c r="F973">
        <v>12344807.9687977</v>
      </c>
      <c r="G973">
        <v>7747749.4190593399</v>
      </c>
      <c r="H973">
        <v>37735537.485422499</v>
      </c>
      <c r="I973">
        <v>21996711.2443772</v>
      </c>
      <c r="J973">
        <v>7686803.2157495003</v>
      </c>
      <c r="K973">
        <v>4097887.1551730498</v>
      </c>
      <c r="L973">
        <v>4666928.98558708</v>
      </c>
      <c r="M973">
        <v>2561972.62385948</v>
      </c>
      <c r="N973">
        <v>3.0567942069898302</v>
      </c>
      <c r="O973">
        <v>2.8391097923566901</v>
      </c>
      <c r="P973" t="s">
        <v>257</v>
      </c>
      <c r="Q973" t="s">
        <v>252</v>
      </c>
    </row>
    <row r="974" spans="1:17" x14ac:dyDescent="0.35">
      <c r="A974" t="s">
        <v>272</v>
      </c>
      <c r="B974" t="s">
        <v>266</v>
      </c>
      <c r="C974" t="s">
        <v>256</v>
      </c>
      <c r="D974">
        <v>0.91377128405771901</v>
      </c>
      <c r="E974">
        <v>2025</v>
      </c>
      <c r="F974">
        <v>12780640.2445237</v>
      </c>
      <c r="G974">
        <v>8068183.6435517399</v>
      </c>
      <c r="H974">
        <v>46898208.632869899</v>
      </c>
      <c r="I974">
        <v>27444986.362384699</v>
      </c>
      <c r="J974">
        <v>7969180.2592161903</v>
      </c>
      <c r="K974">
        <v>4268353.5817747395</v>
      </c>
      <c r="L974">
        <v>4853856.7946216799</v>
      </c>
      <c r="M974">
        <v>2671234.7920720801</v>
      </c>
      <c r="N974">
        <v>3.6694725565853399</v>
      </c>
      <c r="O974">
        <v>3.4016313429255298</v>
      </c>
      <c r="P974" t="s">
        <v>257</v>
      </c>
      <c r="Q974" t="s">
        <v>252</v>
      </c>
    </row>
    <row r="975" spans="1:17" x14ac:dyDescent="0.35">
      <c r="A975" t="s">
        <v>272</v>
      </c>
      <c r="B975" t="s">
        <v>266</v>
      </c>
      <c r="C975" t="s">
        <v>256</v>
      </c>
      <c r="D975">
        <v>0.96559376426806398</v>
      </c>
      <c r="E975">
        <v>2030</v>
      </c>
      <c r="F975">
        <v>13237994.157871701</v>
      </c>
      <c r="G975">
        <v>8409710.8653052896</v>
      </c>
      <c r="H975">
        <v>51386908.654978201</v>
      </c>
      <c r="I975">
        <v>30188433.7675105</v>
      </c>
      <c r="J975">
        <v>8260531.83619007</v>
      </c>
      <c r="K975">
        <v>4443462.7471369803</v>
      </c>
      <c r="L975">
        <v>5044155.0759926504</v>
      </c>
      <c r="M975">
        <v>2782213.39884958</v>
      </c>
      <c r="N975">
        <v>3.8817745379062498</v>
      </c>
      <c r="O975">
        <v>3.5897112577382999</v>
      </c>
      <c r="P975" t="s">
        <v>257</v>
      </c>
      <c r="Q975" t="s">
        <v>252</v>
      </c>
    </row>
    <row r="976" spans="1:17" x14ac:dyDescent="0.35">
      <c r="A976" t="s">
        <v>272</v>
      </c>
      <c r="B976" t="s">
        <v>266</v>
      </c>
      <c r="C976" t="s">
        <v>256</v>
      </c>
      <c r="D976">
        <v>1.08500668135844</v>
      </c>
      <c r="E976">
        <v>2035</v>
      </c>
      <c r="F976">
        <v>13570074.005091799</v>
      </c>
      <c r="G976">
        <v>8681090.87464495</v>
      </c>
      <c r="H976">
        <v>58453790.5825781</v>
      </c>
      <c r="I976">
        <v>34920269.089857802</v>
      </c>
      <c r="J976">
        <v>8478955.0470323805</v>
      </c>
      <c r="K976">
        <v>4723993.2652508002</v>
      </c>
      <c r="L976">
        <v>5352738.0304525597</v>
      </c>
      <c r="M976">
        <v>2955904.2622444401</v>
      </c>
      <c r="N976">
        <v>4.3075513486989898</v>
      </c>
      <c r="O976">
        <v>4.02256693244051</v>
      </c>
      <c r="P976" t="s">
        <v>257</v>
      </c>
      <c r="Q976" t="s">
        <v>252</v>
      </c>
    </row>
    <row r="977" spans="1:17" x14ac:dyDescent="0.35">
      <c r="A977" t="s">
        <v>272</v>
      </c>
      <c r="B977" t="s">
        <v>266</v>
      </c>
      <c r="C977" t="s">
        <v>256</v>
      </c>
      <c r="D977">
        <v>1.2292198413270401</v>
      </c>
      <c r="E977">
        <v>2040</v>
      </c>
      <c r="F977">
        <v>13644721.1068817</v>
      </c>
      <c r="G977">
        <v>8788559.7599502094</v>
      </c>
      <c r="H977">
        <v>65409779.771738902</v>
      </c>
      <c r="I977">
        <v>39949419.618587099</v>
      </c>
      <c r="J977">
        <v>8180332.5300315404</v>
      </c>
      <c r="K977">
        <v>4696392.6032340499</v>
      </c>
      <c r="L977">
        <v>5244063.4125920199</v>
      </c>
      <c r="M977">
        <v>3004516.2625132701</v>
      </c>
      <c r="N977">
        <v>4.7937791662703697</v>
      </c>
      <c r="O977">
        <v>4.5456161998963802</v>
      </c>
      <c r="P977" t="s">
        <v>257</v>
      </c>
      <c r="Q977" t="s">
        <v>252</v>
      </c>
    </row>
    <row r="978" spans="1:17" x14ac:dyDescent="0.35">
      <c r="A978" t="s">
        <v>272</v>
      </c>
      <c r="B978" t="s">
        <v>266</v>
      </c>
      <c r="C978" t="s">
        <v>256</v>
      </c>
      <c r="D978">
        <v>1.35085724597845</v>
      </c>
      <c r="E978">
        <v>2045</v>
      </c>
      <c r="F978">
        <v>13793045.8909501</v>
      </c>
      <c r="G978">
        <v>8940546.4891934302</v>
      </c>
      <c r="H978">
        <v>71792230.997154504</v>
      </c>
      <c r="I978">
        <v>44578393.1377794</v>
      </c>
      <c r="J978">
        <v>8093733.3452693</v>
      </c>
      <c r="K978">
        <v>4677676.9138653297</v>
      </c>
      <c r="L978">
        <v>5248155.2345633199</v>
      </c>
      <c r="M978">
        <v>3080155.0229113698</v>
      </c>
      <c r="N978">
        <v>5.2049584670967199</v>
      </c>
      <c r="O978">
        <v>4.9860926501150598</v>
      </c>
      <c r="P978" t="s">
        <v>257</v>
      </c>
      <c r="Q978" t="s">
        <v>252</v>
      </c>
    </row>
    <row r="979" spans="1:17" x14ac:dyDescent="0.35">
      <c r="A979" t="s">
        <v>272</v>
      </c>
      <c r="B979" t="s">
        <v>266</v>
      </c>
      <c r="C979" t="s">
        <v>256</v>
      </c>
      <c r="D979">
        <v>1.53164784556419</v>
      </c>
      <c r="E979">
        <v>2050</v>
      </c>
      <c r="F979">
        <v>13968264.408928899</v>
      </c>
      <c r="G979">
        <v>9105930.87783725</v>
      </c>
      <c r="H979">
        <v>82213713.208613202</v>
      </c>
      <c r="I979">
        <v>52154390.847165503</v>
      </c>
      <c r="J979">
        <v>7978350.0019071996</v>
      </c>
      <c r="K979">
        <v>4737638.6978458799</v>
      </c>
      <c r="L979">
        <v>5241386.8614795404</v>
      </c>
      <c r="M979">
        <v>3161490.41010299</v>
      </c>
      <c r="N979">
        <v>5.88575006899638</v>
      </c>
      <c r="O979">
        <v>5.7275188607134098</v>
      </c>
      <c r="P979" t="s">
        <v>257</v>
      </c>
      <c r="Q979" t="s">
        <v>252</v>
      </c>
    </row>
    <row r="980" spans="1:17" x14ac:dyDescent="0.35">
      <c r="A980" t="s">
        <v>272</v>
      </c>
      <c r="B980" t="s">
        <v>266</v>
      </c>
      <c r="C980" t="s">
        <v>256</v>
      </c>
      <c r="D980">
        <v>1.64170092024739</v>
      </c>
      <c r="E980">
        <v>2055</v>
      </c>
      <c r="F980">
        <v>14164381.9379301</v>
      </c>
      <c r="G980">
        <v>9281719.1557680294</v>
      </c>
      <c r="H980">
        <v>92101127.237048998</v>
      </c>
      <c r="I980">
        <v>59495354.478963301</v>
      </c>
      <c r="J980">
        <v>8133354.7876575999</v>
      </c>
      <c r="K980">
        <v>4934169.9560581204</v>
      </c>
      <c r="L980">
        <v>5198970.6556327604</v>
      </c>
      <c r="M980">
        <v>3286820.26449478</v>
      </c>
      <c r="N980">
        <v>6.5023046992552302</v>
      </c>
      <c r="O980">
        <v>6.40994986817614</v>
      </c>
      <c r="P980" t="s">
        <v>257</v>
      </c>
      <c r="Q980" t="s">
        <v>252</v>
      </c>
    </row>
    <row r="981" spans="1:17" x14ac:dyDescent="0.35">
      <c r="A981" t="s">
        <v>272</v>
      </c>
      <c r="B981" t="s">
        <v>266</v>
      </c>
      <c r="C981" t="s">
        <v>256</v>
      </c>
      <c r="D981">
        <v>1.79717289473674</v>
      </c>
      <c r="E981">
        <v>2060</v>
      </c>
      <c r="F981">
        <v>14414466.1029303</v>
      </c>
      <c r="G981">
        <v>9491697.4691076092</v>
      </c>
      <c r="H981">
        <v>106300405.89714301</v>
      </c>
      <c r="I981">
        <v>70045941.375148296</v>
      </c>
      <c r="J981">
        <v>8187897.0220890101</v>
      </c>
      <c r="K981">
        <v>5158431.6929841796</v>
      </c>
      <c r="L981">
        <v>5212381.4220110998</v>
      </c>
      <c r="M981">
        <v>3365708.3071818901</v>
      </c>
      <c r="N981">
        <v>7.3745642147323602</v>
      </c>
      <c r="O981">
        <v>7.3797064859183603</v>
      </c>
      <c r="P981" t="s">
        <v>257</v>
      </c>
      <c r="Q981" t="s">
        <v>252</v>
      </c>
    </row>
    <row r="982" spans="1:17" x14ac:dyDescent="0.35">
      <c r="A982" t="s">
        <v>272</v>
      </c>
      <c r="B982" t="s">
        <v>266</v>
      </c>
      <c r="C982" t="s">
        <v>256</v>
      </c>
      <c r="D982">
        <v>1.90209664848524</v>
      </c>
      <c r="E982">
        <v>2065</v>
      </c>
      <c r="F982">
        <v>14612088.121792801</v>
      </c>
      <c r="G982">
        <v>9666302.1388872508</v>
      </c>
      <c r="H982">
        <v>116410153.857686</v>
      </c>
      <c r="I982">
        <v>77667297.193976805</v>
      </c>
      <c r="J982">
        <v>8276825.9416624</v>
      </c>
      <c r="K982">
        <v>5314844.6633458398</v>
      </c>
      <c r="L982">
        <v>5223042.3258060496</v>
      </c>
      <c r="M982">
        <v>3419031.70943237</v>
      </c>
      <c r="N982">
        <v>7.9667021501238402</v>
      </c>
      <c r="O982">
        <v>8.0348509779684498</v>
      </c>
      <c r="P982" t="s">
        <v>257</v>
      </c>
      <c r="Q982" t="s">
        <v>252</v>
      </c>
    </row>
    <row r="983" spans="1:17" x14ac:dyDescent="0.35">
      <c r="A983" t="s">
        <v>272</v>
      </c>
      <c r="B983" t="s">
        <v>266</v>
      </c>
      <c r="C983" t="s">
        <v>256</v>
      </c>
      <c r="D983">
        <v>2.0539225003577899</v>
      </c>
      <c r="E983">
        <v>2070</v>
      </c>
      <c r="F983">
        <v>14873922.480825501</v>
      </c>
      <c r="G983">
        <v>9882597.8020336106</v>
      </c>
      <c r="H983">
        <v>132608183.073782</v>
      </c>
      <c r="I983">
        <v>89373803.535150096</v>
      </c>
      <c r="J983">
        <v>8473309.9364148304</v>
      </c>
      <c r="K983">
        <v>5490929.09427753</v>
      </c>
      <c r="L983">
        <v>5253417.5731638595</v>
      </c>
      <c r="M983">
        <v>3497953.02796051</v>
      </c>
      <c r="N983">
        <v>8.9154816589055006</v>
      </c>
      <c r="O983">
        <v>9.0435536612406793</v>
      </c>
      <c r="P983" t="s">
        <v>257</v>
      </c>
      <c r="Q983" t="s">
        <v>252</v>
      </c>
    </row>
    <row r="984" spans="1:17" x14ac:dyDescent="0.35">
      <c r="A984" t="s">
        <v>272</v>
      </c>
      <c r="B984" t="s">
        <v>266</v>
      </c>
      <c r="C984" t="s">
        <v>256</v>
      </c>
      <c r="D984">
        <v>2.15113208653396</v>
      </c>
      <c r="E984">
        <v>2075</v>
      </c>
      <c r="F984">
        <v>15184783.1149687</v>
      </c>
      <c r="G984">
        <v>10130781.4172638</v>
      </c>
      <c r="H984">
        <v>146269641.76072001</v>
      </c>
      <c r="I984">
        <v>98819199.535313204</v>
      </c>
      <c r="J984">
        <v>8673973.8437735196</v>
      </c>
      <c r="K984">
        <v>5600165.4293658696</v>
      </c>
      <c r="L984">
        <v>5359317.4350489601</v>
      </c>
      <c r="M984">
        <v>3569236.4757438898</v>
      </c>
      <c r="N984">
        <v>9.6326460940052101</v>
      </c>
      <c r="O984">
        <v>9.75435116652665</v>
      </c>
      <c r="P984" t="s">
        <v>257</v>
      </c>
      <c r="Q984" t="s">
        <v>252</v>
      </c>
    </row>
    <row r="985" spans="1:17" x14ac:dyDescent="0.35">
      <c r="A985" t="s">
        <v>272</v>
      </c>
      <c r="B985" t="s">
        <v>266</v>
      </c>
      <c r="C985" t="s">
        <v>256</v>
      </c>
      <c r="D985">
        <v>2.2802661727774698</v>
      </c>
      <c r="E985">
        <v>2080</v>
      </c>
      <c r="F985">
        <v>15466205.5045099</v>
      </c>
      <c r="G985">
        <v>10358950.0757713</v>
      </c>
      <c r="H985">
        <v>163684068.238502</v>
      </c>
      <c r="I985">
        <v>110832151.128015</v>
      </c>
      <c r="J985">
        <v>8896978.3098348491</v>
      </c>
      <c r="K985">
        <v>5676308.7176855505</v>
      </c>
      <c r="L985">
        <v>5443999.1795356199</v>
      </c>
      <c r="M985">
        <v>3628325.1350078601</v>
      </c>
      <c r="N985">
        <v>10.583337211623901</v>
      </c>
      <c r="O985">
        <v>10.699168382637801</v>
      </c>
      <c r="P985" t="s">
        <v>257</v>
      </c>
      <c r="Q985" t="s">
        <v>252</v>
      </c>
    </row>
    <row r="986" spans="1:17" x14ac:dyDescent="0.35">
      <c r="A986" t="s">
        <v>272</v>
      </c>
      <c r="B986" t="s">
        <v>266</v>
      </c>
      <c r="C986" t="s">
        <v>256</v>
      </c>
      <c r="D986">
        <v>2.4085830961071801</v>
      </c>
      <c r="E986">
        <v>2085</v>
      </c>
      <c r="F986">
        <v>15793671.550491501</v>
      </c>
      <c r="G986">
        <v>10617512.299226001</v>
      </c>
      <c r="H986">
        <v>182072281.239445</v>
      </c>
      <c r="I986">
        <v>123565143.699169</v>
      </c>
      <c r="J986">
        <v>9117434.48967815</v>
      </c>
      <c r="K986">
        <v>5787052.1710823998</v>
      </c>
      <c r="L986">
        <v>5538571.9608415496</v>
      </c>
      <c r="M986">
        <v>3715437.8305613999</v>
      </c>
      <c r="N986">
        <v>11.5281795406071</v>
      </c>
      <c r="O986">
        <v>11.637862073225699</v>
      </c>
      <c r="P986" t="s">
        <v>257</v>
      </c>
      <c r="Q986" t="s">
        <v>252</v>
      </c>
    </row>
    <row r="987" spans="1:17" x14ac:dyDescent="0.35">
      <c r="A987" t="s">
        <v>272</v>
      </c>
      <c r="B987" t="s">
        <v>266</v>
      </c>
      <c r="C987" t="s">
        <v>256</v>
      </c>
      <c r="D987">
        <v>2.5200464505927802</v>
      </c>
      <c r="E987">
        <v>2090</v>
      </c>
      <c r="F987">
        <v>16152821.6954014</v>
      </c>
      <c r="G987">
        <v>10866684.5193616</v>
      </c>
      <c r="H987">
        <v>198596601.31979099</v>
      </c>
      <c r="I987">
        <v>134893831.50408101</v>
      </c>
      <c r="J987">
        <v>9328131.2118905708</v>
      </c>
      <c r="K987">
        <v>5899609.9430666203</v>
      </c>
      <c r="L987">
        <v>5657490.4419906503</v>
      </c>
      <c r="M987">
        <v>3781158.4658692</v>
      </c>
      <c r="N987">
        <v>12.294855045439499</v>
      </c>
      <c r="O987">
        <v>12.4135223824465</v>
      </c>
      <c r="P987" t="s">
        <v>257</v>
      </c>
      <c r="Q987" t="s">
        <v>252</v>
      </c>
    </row>
    <row r="988" spans="1:17" x14ac:dyDescent="0.35">
      <c r="A988" t="s">
        <v>272</v>
      </c>
      <c r="B988" t="s">
        <v>267</v>
      </c>
      <c r="C988" t="s">
        <v>256</v>
      </c>
      <c r="D988">
        <v>0.42862795654826502</v>
      </c>
      <c r="E988">
        <v>2010</v>
      </c>
      <c r="F988">
        <v>15937907.1629597</v>
      </c>
      <c r="G988">
        <v>2798003.4561733902</v>
      </c>
      <c r="H988">
        <v>26447260.853487901</v>
      </c>
      <c r="I988">
        <v>4776462.2305064797</v>
      </c>
      <c r="J988">
        <v>9243153.9017341491</v>
      </c>
      <c r="K988">
        <v>1700359.98157694</v>
      </c>
      <c r="L988">
        <v>5599757.5958892098</v>
      </c>
      <c r="M988">
        <v>1068210.1687281099</v>
      </c>
      <c r="N988">
        <v>1.65939358179676</v>
      </c>
      <c r="O988">
        <v>1.70709661561279</v>
      </c>
      <c r="P988" t="s">
        <v>257</v>
      </c>
      <c r="Q988" t="s">
        <v>252</v>
      </c>
    </row>
    <row r="989" spans="1:17" x14ac:dyDescent="0.35">
      <c r="A989" t="s">
        <v>272</v>
      </c>
      <c r="B989" t="s">
        <v>267</v>
      </c>
      <c r="C989" t="s">
        <v>256</v>
      </c>
      <c r="D989">
        <v>0.61285996481710903</v>
      </c>
      <c r="E989">
        <v>2015</v>
      </c>
      <c r="F989">
        <v>16564291.010749999</v>
      </c>
      <c r="G989">
        <v>2914070.67981923</v>
      </c>
      <c r="H989">
        <v>39379683.374864601</v>
      </c>
      <c r="I989">
        <v>7123339.4569008499</v>
      </c>
      <c r="J989">
        <v>9632586.0861623809</v>
      </c>
      <c r="K989">
        <v>1776736.4275223799</v>
      </c>
      <c r="L989">
        <v>5858613.2985629803</v>
      </c>
      <c r="M989">
        <v>1119030.3778694</v>
      </c>
      <c r="N989">
        <v>2.37738417836947</v>
      </c>
      <c r="O989">
        <v>2.4444635149833598</v>
      </c>
      <c r="P989" t="s">
        <v>257</v>
      </c>
      <c r="Q989" t="s">
        <v>252</v>
      </c>
    </row>
    <row r="990" spans="1:17" x14ac:dyDescent="0.35">
      <c r="A990" t="s">
        <v>272</v>
      </c>
      <c r="B990" t="s">
        <v>267</v>
      </c>
      <c r="C990" t="s">
        <v>256</v>
      </c>
      <c r="D990">
        <v>0.76234411994100504</v>
      </c>
      <c r="E990">
        <v>2020</v>
      </c>
      <c r="F990">
        <v>17082895.324896801</v>
      </c>
      <c r="G990">
        <v>3009662.0629601702</v>
      </c>
      <c r="H990">
        <v>50575125.853920601</v>
      </c>
      <c r="I990">
        <v>9157122.8758791592</v>
      </c>
      <c r="J990">
        <v>9946535.7903055307</v>
      </c>
      <c r="K990">
        <v>1838154.5806170199</v>
      </c>
      <c r="L990">
        <v>6068690.6142527703</v>
      </c>
      <c r="M990">
        <v>1160210.9951937899</v>
      </c>
      <c r="N990">
        <v>2.9605710795529898</v>
      </c>
      <c r="O990">
        <v>3.0425751078752801</v>
      </c>
      <c r="P990" t="s">
        <v>257</v>
      </c>
      <c r="Q990" t="s">
        <v>252</v>
      </c>
    </row>
    <row r="991" spans="1:17" x14ac:dyDescent="0.35">
      <c r="A991" t="s">
        <v>272</v>
      </c>
      <c r="B991" t="s">
        <v>267</v>
      </c>
      <c r="C991" t="s">
        <v>256</v>
      </c>
      <c r="D991">
        <v>0.91377128405771901</v>
      </c>
      <c r="E991">
        <v>2025</v>
      </c>
      <c r="F991">
        <v>17721791.630772501</v>
      </c>
      <c r="G991">
        <v>3127032.2573029799</v>
      </c>
      <c r="H991">
        <v>62935669.174593598</v>
      </c>
      <c r="I991">
        <v>11407525.820661001</v>
      </c>
      <c r="J991">
        <v>10325630.2627859</v>
      </c>
      <c r="K991">
        <v>1911903.57820504</v>
      </c>
      <c r="L991">
        <v>6316136.0923400698</v>
      </c>
      <c r="M991">
        <v>1208955.49435369</v>
      </c>
      <c r="N991">
        <v>3.55131526686674</v>
      </c>
      <c r="O991">
        <v>3.6480358634035399</v>
      </c>
      <c r="P991" t="s">
        <v>257</v>
      </c>
      <c r="Q991" t="s">
        <v>252</v>
      </c>
    </row>
    <row r="992" spans="1:17" x14ac:dyDescent="0.35">
      <c r="A992" t="s">
        <v>272</v>
      </c>
      <c r="B992" t="s">
        <v>267</v>
      </c>
      <c r="C992" t="s">
        <v>256</v>
      </c>
      <c r="D992">
        <v>0.96559376426806398</v>
      </c>
      <c r="E992">
        <v>2030</v>
      </c>
      <c r="F992">
        <v>18396665.724156</v>
      </c>
      <c r="G992">
        <v>3251039.29902098</v>
      </c>
      <c r="H992">
        <v>69046880.205288306</v>
      </c>
      <c r="I992">
        <v>12528462.2172004</v>
      </c>
      <c r="J992">
        <v>10716110.3949097</v>
      </c>
      <c r="K992">
        <v>1987884.1884173099</v>
      </c>
      <c r="L992">
        <v>6567619.3884985698</v>
      </c>
      <c r="M992">
        <v>1258749.08634366</v>
      </c>
      <c r="N992">
        <v>3.7532279620988702</v>
      </c>
      <c r="O992">
        <v>3.8536791053166302</v>
      </c>
      <c r="P992" t="s">
        <v>257</v>
      </c>
      <c r="Q992" t="s">
        <v>252</v>
      </c>
    </row>
    <row r="993" spans="1:17" x14ac:dyDescent="0.35">
      <c r="A993" t="s">
        <v>272</v>
      </c>
      <c r="B993" t="s">
        <v>267</v>
      </c>
      <c r="C993" t="s">
        <v>256</v>
      </c>
      <c r="D993">
        <v>1.08500668135844</v>
      </c>
      <c r="E993">
        <v>2035</v>
      </c>
      <c r="F993">
        <v>18905764.902856901</v>
      </c>
      <c r="G993">
        <v>3345399.9768798002</v>
      </c>
      <c r="H993">
        <v>79038980.766451493</v>
      </c>
      <c r="I993">
        <v>14335078.9059844</v>
      </c>
      <c r="J993">
        <v>11131276.481770299</v>
      </c>
      <c r="K993">
        <v>2071671.8305128801</v>
      </c>
      <c r="L993">
        <v>6978794.1340039996</v>
      </c>
      <c r="M993">
        <v>1329848.158693</v>
      </c>
      <c r="N993">
        <v>4.1806814573531303</v>
      </c>
      <c r="O993">
        <v>4.2850119582276598</v>
      </c>
      <c r="P993" t="s">
        <v>257</v>
      </c>
      <c r="Q993" t="s">
        <v>252</v>
      </c>
    </row>
    <row r="994" spans="1:17" x14ac:dyDescent="0.35">
      <c r="A994" t="s">
        <v>272</v>
      </c>
      <c r="B994" t="s">
        <v>267</v>
      </c>
      <c r="C994" t="s">
        <v>256</v>
      </c>
      <c r="D994">
        <v>1.2292198413270401</v>
      </c>
      <c r="E994">
        <v>2040</v>
      </c>
      <c r="F994">
        <v>19057274.642779998</v>
      </c>
      <c r="G994">
        <v>3376006.22405189</v>
      </c>
      <c r="H994">
        <v>89198415.514239505</v>
      </c>
      <c r="I994">
        <v>16160783.8760865</v>
      </c>
      <c r="J994">
        <v>10845199.6222014</v>
      </c>
      <c r="K994">
        <v>2031525.51106422</v>
      </c>
      <c r="L994">
        <v>6944516.4443762098</v>
      </c>
      <c r="M994">
        <v>1304063.23072908</v>
      </c>
      <c r="N994">
        <v>4.6805441589221699</v>
      </c>
      <c r="O994">
        <v>4.7869532232942102</v>
      </c>
      <c r="P994" t="s">
        <v>257</v>
      </c>
      <c r="Q994" t="s">
        <v>252</v>
      </c>
    </row>
    <row r="995" spans="1:17" x14ac:dyDescent="0.35">
      <c r="A995" t="s">
        <v>272</v>
      </c>
      <c r="B995" t="s">
        <v>267</v>
      </c>
      <c r="C995" t="s">
        <v>256</v>
      </c>
      <c r="D995">
        <v>1.35085724597845</v>
      </c>
      <c r="E995">
        <v>2045</v>
      </c>
      <c r="F995">
        <v>19309374.558289502</v>
      </c>
      <c r="G995">
        <v>3424217.8218540899</v>
      </c>
      <c r="H995">
        <v>98527958.662602305</v>
      </c>
      <c r="I995">
        <v>17842665.472331502</v>
      </c>
      <c r="J995">
        <v>10759352.758716499</v>
      </c>
      <c r="K995">
        <v>2012057.5004181699</v>
      </c>
      <c r="L995">
        <v>7009152.0343067599</v>
      </c>
      <c r="M995">
        <v>1319158.22316794</v>
      </c>
      <c r="N995">
        <v>5.1025971020021696</v>
      </c>
      <c r="O995">
        <v>5.21072735456716</v>
      </c>
      <c r="P995" t="s">
        <v>257</v>
      </c>
      <c r="Q995" t="s">
        <v>252</v>
      </c>
    </row>
    <row r="996" spans="1:17" x14ac:dyDescent="0.35">
      <c r="A996" t="s">
        <v>272</v>
      </c>
      <c r="B996" t="s">
        <v>267</v>
      </c>
      <c r="C996" t="s">
        <v>256</v>
      </c>
      <c r="D996">
        <v>1.53164784556419</v>
      </c>
      <c r="E996">
        <v>2050</v>
      </c>
      <c r="F996">
        <v>19595671.9462131</v>
      </c>
      <c r="G996">
        <v>3478523.34055313</v>
      </c>
      <c r="H996">
        <v>113780514.462493</v>
      </c>
      <c r="I996">
        <v>20587589.593286</v>
      </c>
      <c r="J996">
        <v>10712180.074616799</v>
      </c>
      <c r="K996">
        <v>2003808.6251363</v>
      </c>
      <c r="L996">
        <v>7071177.34749588</v>
      </c>
      <c r="M996">
        <v>1331699.9240866499</v>
      </c>
      <c r="N996">
        <v>5.8064104550638396</v>
      </c>
      <c r="O996">
        <v>5.9184853967408699</v>
      </c>
      <c r="P996" t="s">
        <v>257</v>
      </c>
      <c r="Q996" t="s">
        <v>252</v>
      </c>
    </row>
    <row r="997" spans="1:17" x14ac:dyDescent="0.35">
      <c r="A997" t="s">
        <v>272</v>
      </c>
      <c r="B997" t="s">
        <v>267</v>
      </c>
      <c r="C997" t="s">
        <v>256</v>
      </c>
      <c r="D997">
        <v>1.64170092024739</v>
      </c>
      <c r="E997">
        <v>2055</v>
      </c>
      <c r="F997">
        <v>19908524.431974299</v>
      </c>
      <c r="G997">
        <v>3537576.6617238601</v>
      </c>
      <c r="H997">
        <v>128378478.301368</v>
      </c>
      <c r="I997">
        <v>23218003.414644498</v>
      </c>
      <c r="J997">
        <v>11012298.760926699</v>
      </c>
      <c r="K997">
        <v>2055225.98278898</v>
      </c>
      <c r="L997">
        <v>7131313.6892936304</v>
      </c>
      <c r="M997">
        <v>1354477.2308339099</v>
      </c>
      <c r="N997">
        <v>6.4484175479717702</v>
      </c>
      <c r="O997">
        <v>6.5632509581659102</v>
      </c>
      <c r="P997" t="s">
        <v>257</v>
      </c>
      <c r="Q997" t="s">
        <v>252</v>
      </c>
    </row>
    <row r="998" spans="1:17" x14ac:dyDescent="0.35">
      <c r="A998" t="s">
        <v>272</v>
      </c>
      <c r="B998" t="s">
        <v>267</v>
      </c>
      <c r="C998" t="s">
        <v>256</v>
      </c>
      <c r="D998">
        <v>1.79717289473674</v>
      </c>
      <c r="E998">
        <v>2060</v>
      </c>
      <c r="F998">
        <v>20296286.214898702</v>
      </c>
      <c r="G998">
        <v>3609877.3571392698</v>
      </c>
      <c r="H998">
        <v>149350086.96991599</v>
      </c>
      <c r="I998">
        <v>26996260.302374601</v>
      </c>
      <c r="J998">
        <v>11257419.129116099</v>
      </c>
      <c r="K998">
        <v>2088909.5859570799</v>
      </c>
      <c r="L998">
        <v>7206875.6582699604</v>
      </c>
      <c r="M998">
        <v>1371214.0709230299</v>
      </c>
      <c r="N998">
        <v>7.3584933415200204</v>
      </c>
      <c r="O998">
        <v>7.47844251522395</v>
      </c>
      <c r="P998" t="s">
        <v>257</v>
      </c>
      <c r="Q998" t="s">
        <v>252</v>
      </c>
    </row>
    <row r="999" spans="1:17" x14ac:dyDescent="0.35">
      <c r="A999" t="s">
        <v>272</v>
      </c>
      <c r="B999" t="s">
        <v>267</v>
      </c>
      <c r="C999" t="s">
        <v>256</v>
      </c>
      <c r="D999">
        <v>1.90209664848524</v>
      </c>
      <c r="E999">
        <v>2065</v>
      </c>
      <c r="F999">
        <v>20609614.154222801</v>
      </c>
      <c r="G999">
        <v>3668776.1064572702</v>
      </c>
      <c r="H999">
        <v>164364475.64708799</v>
      </c>
      <c r="I999">
        <v>29712975.404575001</v>
      </c>
      <c r="J999">
        <v>11466177.0565108</v>
      </c>
      <c r="K999">
        <v>2125493.5484974799</v>
      </c>
      <c r="L999">
        <v>7258658.2349012299</v>
      </c>
      <c r="M999">
        <v>1383415.8003372001</v>
      </c>
      <c r="N999">
        <v>7.9751359931893901</v>
      </c>
      <c r="O999">
        <v>8.0988794470936192</v>
      </c>
      <c r="P999" t="s">
        <v>257</v>
      </c>
      <c r="Q999" t="s">
        <v>252</v>
      </c>
    </row>
    <row r="1000" spans="1:17" x14ac:dyDescent="0.35">
      <c r="A1000" t="s">
        <v>272</v>
      </c>
      <c r="B1000" t="s">
        <v>267</v>
      </c>
      <c r="C1000" t="s">
        <v>256</v>
      </c>
      <c r="D1000">
        <v>2.0539225003577899</v>
      </c>
      <c r="E1000">
        <v>2070</v>
      </c>
      <c r="F1000">
        <v>21012977.867554501</v>
      </c>
      <c r="G1000">
        <v>3743542.41530459</v>
      </c>
      <c r="H1000">
        <v>187996414.92714199</v>
      </c>
      <c r="I1000">
        <v>33985571.681789704</v>
      </c>
      <c r="J1000">
        <v>11785116.7493037</v>
      </c>
      <c r="K1000">
        <v>2179122.2813886502</v>
      </c>
      <c r="L1000">
        <v>7352109.1859633597</v>
      </c>
      <c r="M1000">
        <v>1399261.4151610101</v>
      </c>
      <c r="N1000">
        <v>8.9466812420443098</v>
      </c>
      <c r="O1000">
        <v>9.0784524152438308</v>
      </c>
      <c r="P1000" t="s">
        <v>257</v>
      </c>
      <c r="Q1000" t="s">
        <v>252</v>
      </c>
    </row>
    <row r="1001" spans="1:17" x14ac:dyDescent="0.35">
      <c r="A1001" t="s">
        <v>272</v>
      </c>
      <c r="B1001" t="s">
        <v>267</v>
      </c>
      <c r="C1001" t="s">
        <v>256</v>
      </c>
      <c r="D1001">
        <v>2.15113208653396</v>
      </c>
      <c r="E1001">
        <v>2075</v>
      </c>
      <c r="F1001">
        <v>21485120.023222402</v>
      </c>
      <c r="G1001">
        <v>3830444.50901009</v>
      </c>
      <c r="H1001">
        <v>207552937.726919</v>
      </c>
      <c r="I1001">
        <v>37535903.569114201</v>
      </c>
      <c r="J1001">
        <v>12044118.688498</v>
      </c>
      <c r="K1001">
        <v>2230020.5846413998</v>
      </c>
      <c r="L1001">
        <v>7502780.98398956</v>
      </c>
      <c r="M1001">
        <v>1425772.9268032899</v>
      </c>
      <c r="N1001">
        <v>9.6603108338507404</v>
      </c>
      <c r="O1001">
        <v>9.7993597037683493</v>
      </c>
      <c r="P1001" t="s">
        <v>257</v>
      </c>
      <c r="Q1001" t="s">
        <v>252</v>
      </c>
    </row>
    <row r="1002" spans="1:17" x14ac:dyDescent="0.35">
      <c r="A1002" t="s">
        <v>272</v>
      </c>
      <c r="B1002" t="s">
        <v>267</v>
      </c>
      <c r="C1002" t="s">
        <v>256</v>
      </c>
      <c r="D1002">
        <v>2.2802661727774698</v>
      </c>
      <c r="E1002">
        <v>2080</v>
      </c>
      <c r="F1002">
        <v>21915369.163084399</v>
      </c>
      <c r="G1002">
        <v>3909786.4171967902</v>
      </c>
      <c r="H1002">
        <v>232462447.911598</v>
      </c>
      <c r="I1002">
        <v>42053771.454919897</v>
      </c>
      <c r="J1002">
        <v>12299846.9089793</v>
      </c>
      <c r="K1002">
        <v>2273440.11854106</v>
      </c>
      <c r="L1002">
        <v>7627483.9443739504</v>
      </c>
      <c r="M1002">
        <v>1444840.3701695299</v>
      </c>
      <c r="N1002">
        <v>10.607279584556199</v>
      </c>
      <c r="O1002">
        <v>10.756027815215401</v>
      </c>
      <c r="P1002" t="s">
        <v>257</v>
      </c>
      <c r="Q1002" t="s">
        <v>252</v>
      </c>
    </row>
    <row r="1003" spans="1:17" x14ac:dyDescent="0.35">
      <c r="A1003" t="s">
        <v>272</v>
      </c>
      <c r="B1003" t="s">
        <v>267</v>
      </c>
      <c r="C1003" t="s">
        <v>256</v>
      </c>
      <c r="D1003">
        <v>2.4085830961071801</v>
      </c>
      <c r="E1003">
        <v>2085</v>
      </c>
      <c r="F1003">
        <v>22410559.1025985</v>
      </c>
      <c r="G1003">
        <v>4000624.74711907</v>
      </c>
      <c r="H1003">
        <v>258803288.54256001</v>
      </c>
      <c r="I1003">
        <v>46834136.396053903</v>
      </c>
      <c r="J1003">
        <v>12584157.6981466</v>
      </c>
      <c r="K1003">
        <v>2320328.96261391</v>
      </c>
      <c r="L1003">
        <v>7781177.0602093199</v>
      </c>
      <c r="M1003">
        <v>1472832.73119362</v>
      </c>
      <c r="N1003">
        <v>11.548274514603801</v>
      </c>
      <c r="O1003">
        <v>11.7067056663538</v>
      </c>
      <c r="P1003" t="s">
        <v>257</v>
      </c>
      <c r="Q1003" t="s">
        <v>252</v>
      </c>
    </row>
    <row r="1004" spans="1:17" x14ac:dyDescent="0.35">
      <c r="A1004" t="s">
        <v>272</v>
      </c>
      <c r="B1004" t="s">
        <v>267</v>
      </c>
      <c r="C1004" t="s">
        <v>256</v>
      </c>
      <c r="D1004">
        <v>2.5200464505927802</v>
      </c>
      <c r="E1004">
        <v>2090</v>
      </c>
      <c r="F1004">
        <v>22926326.556466799</v>
      </c>
      <c r="G1004">
        <v>4093179.6582962601</v>
      </c>
      <c r="H1004">
        <v>282392593.938007</v>
      </c>
      <c r="I1004">
        <v>51097838.885864504</v>
      </c>
      <c r="J1004">
        <v>12858137.489062101</v>
      </c>
      <c r="K1004">
        <v>2369603.66589511</v>
      </c>
      <c r="L1004">
        <v>7940527.0456494298</v>
      </c>
      <c r="M1004">
        <v>1498121.86221043</v>
      </c>
      <c r="N1004">
        <v>12.3173938590853</v>
      </c>
      <c r="O1004">
        <v>12.483654066416801</v>
      </c>
      <c r="P1004" t="s">
        <v>257</v>
      </c>
      <c r="Q1004" t="s">
        <v>252</v>
      </c>
    </row>
    <row r="1005" spans="1:17" x14ac:dyDescent="0.35">
      <c r="A1005" t="s">
        <v>272</v>
      </c>
      <c r="B1005" t="s">
        <v>268</v>
      </c>
      <c r="C1005" t="s">
        <v>256</v>
      </c>
      <c r="D1005">
        <v>0.42862795654826502</v>
      </c>
      <c r="E1005">
        <v>2010</v>
      </c>
      <c r="F1005">
        <v>15673485.4702376</v>
      </c>
      <c r="G1005">
        <v>3062425.1488954402</v>
      </c>
      <c r="H1005">
        <v>26173630.414416</v>
      </c>
      <c r="I1005">
        <v>5050092.6695783501</v>
      </c>
      <c r="J1005">
        <v>9180634.9358601607</v>
      </c>
      <c r="K1005">
        <v>1762878.94745092</v>
      </c>
      <c r="L1005">
        <v>5584572.4505111203</v>
      </c>
      <c r="M1005">
        <v>1083395.3141061999</v>
      </c>
      <c r="N1005">
        <v>1.66993043532768</v>
      </c>
      <c r="O1005">
        <v>1.6490501560176301</v>
      </c>
      <c r="P1005" t="s">
        <v>257</v>
      </c>
      <c r="Q1005" t="s">
        <v>252</v>
      </c>
    </row>
    <row r="1006" spans="1:17" x14ac:dyDescent="0.35">
      <c r="A1006" t="s">
        <v>272</v>
      </c>
      <c r="B1006" t="s">
        <v>268</v>
      </c>
      <c r="C1006" t="s">
        <v>256</v>
      </c>
      <c r="D1006">
        <v>0.61285996481710903</v>
      </c>
      <c r="E1006">
        <v>2015</v>
      </c>
      <c r="F1006">
        <v>16304422.321798399</v>
      </c>
      <c r="G1006">
        <v>3173939.3687708201</v>
      </c>
      <c r="H1006">
        <v>39002819.857522503</v>
      </c>
      <c r="I1006">
        <v>7500202.9742429797</v>
      </c>
      <c r="J1006">
        <v>9576431.89190582</v>
      </c>
      <c r="K1006">
        <v>1832890.6217789401</v>
      </c>
      <c r="L1006">
        <v>5847796.8016418898</v>
      </c>
      <c r="M1006">
        <v>1129846.8747904799</v>
      </c>
      <c r="N1006">
        <v>2.3921620213049302</v>
      </c>
      <c r="O1006">
        <v>2.36305804957692</v>
      </c>
      <c r="P1006" t="s">
        <v>257</v>
      </c>
      <c r="Q1006" t="s">
        <v>252</v>
      </c>
    </row>
    <row r="1007" spans="1:17" x14ac:dyDescent="0.35">
      <c r="A1007" t="s">
        <v>272</v>
      </c>
      <c r="B1007" t="s">
        <v>268</v>
      </c>
      <c r="C1007" t="s">
        <v>256</v>
      </c>
      <c r="D1007">
        <v>0.76234411994100504</v>
      </c>
      <c r="E1007">
        <v>2020</v>
      </c>
      <c r="F1007">
        <v>16826636.864242401</v>
      </c>
      <c r="G1007">
        <v>3265920.5236145598</v>
      </c>
      <c r="H1007">
        <v>50120605.186676197</v>
      </c>
      <c r="I1007">
        <v>9611643.5431235302</v>
      </c>
      <c r="J1007">
        <v>9895945.0875410996</v>
      </c>
      <c r="K1007">
        <v>1888745.28338145</v>
      </c>
      <c r="L1007">
        <v>6061803.8436436597</v>
      </c>
      <c r="M1007">
        <v>1167097.7658029001</v>
      </c>
      <c r="N1007">
        <v>2.9786466298078502</v>
      </c>
      <c r="O1007">
        <v>2.9430120768786701</v>
      </c>
      <c r="P1007" t="s">
        <v>257</v>
      </c>
      <c r="Q1007" t="s">
        <v>252</v>
      </c>
    </row>
    <row r="1008" spans="1:17" x14ac:dyDescent="0.35">
      <c r="A1008" t="s">
        <v>272</v>
      </c>
      <c r="B1008" t="s">
        <v>268</v>
      </c>
      <c r="C1008" t="s">
        <v>256</v>
      </c>
      <c r="D1008">
        <v>0.91377128405771901</v>
      </c>
      <c r="E1008">
        <v>2025</v>
      </c>
      <c r="F1008">
        <v>17465657.250656199</v>
      </c>
      <c r="G1008">
        <v>3383166.6374193002</v>
      </c>
      <c r="H1008">
        <v>62399278.527011797</v>
      </c>
      <c r="I1008">
        <v>11943916.4682428</v>
      </c>
      <c r="J1008">
        <v>10279486.690017801</v>
      </c>
      <c r="K1008">
        <v>1958047.1509731</v>
      </c>
      <c r="L1008">
        <v>6312764.0238438798</v>
      </c>
      <c r="M1008">
        <v>1212327.56284988</v>
      </c>
      <c r="N1008">
        <v>3.5726842472342502</v>
      </c>
      <c r="O1008">
        <v>3.5303955578592601</v>
      </c>
      <c r="P1008" t="s">
        <v>257</v>
      </c>
      <c r="Q1008" t="s">
        <v>252</v>
      </c>
    </row>
    <row r="1009" spans="1:17" x14ac:dyDescent="0.35">
      <c r="A1009" t="s">
        <v>272</v>
      </c>
      <c r="B1009" t="s">
        <v>268</v>
      </c>
      <c r="C1009" t="s">
        <v>256</v>
      </c>
      <c r="D1009">
        <v>0.96559376426806398</v>
      </c>
      <c r="E1009">
        <v>2030</v>
      </c>
      <c r="F1009">
        <v>18139098.0842488</v>
      </c>
      <c r="G1009">
        <v>3508606.9389282102</v>
      </c>
      <c r="H1009">
        <v>68484196.047045201</v>
      </c>
      <c r="I1009">
        <v>13091146.375443401</v>
      </c>
      <c r="J1009">
        <v>10673846.211747799</v>
      </c>
      <c r="K1009">
        <v>2030148.37157921</v>
      </c>
      <c r="L1009">
        <v>6567480.52450909</v>
      </c>
      <c r="M1009">
        <v>1258887.9503331401</v>
      </c>
      <c r="N1009">
        <v>3.7755017216933102</v>
      </c>
      <c r="O1009">
        <v>3.7311521647513</v>
      </c>
      <c r="P1009" t="s">
        <v>257</v>
      </c>
      <c r="Q1009" t="s">
        <v>252</v>
      </c>
    </row>
    <row r="1010" spans="1:17" x14ac:dyDescent="0.35">
      <c r="A1010" t="s">
        <v>272</v>
      </c>
      <c r="B1010" t="s">
        <v>268</v>
      </c>
      <c r="C1010" t="s">
        <v>256</v>
      </c>
      <c r="D1010">
        <v>1.08500668135844</v>
      </c>
      <c r="E1010">
        <v>2035</v>
      </c>
      <c r="F1010">
        <v>18647828.9888332</v>
      </c>
      <c r="G1010">
        <v>3603335.8909034999</v>
      </c>
      <c r="H1010">
        <v>78389726.799914896</v>
      </c>
      <c r="I1010">
        <v>14984332.872521</v>
      </c>
      <c r="J1010">
        <v>11101948.391493101</v>
      </c>
      <c r="K1010">
        <v>2100999.9207900502</v>
      </c>
      <c r="L1010">
        <v>6968796.9072152302</v>
      </c>
      <c r="M1010">
        <v>1339845.3854817599</v>
      </c>
      <c r="N1010">
        <v>4.2036918531833702</v>
      </c>
      <c r="O1010">
        <v>4.1584613053555497</v>
      </c>
      <c r="P1010" t="s">
        <v>257</v>
      </c>
      <c r="Q1010" t="s">
        <v>252</v>
      </c>
    </row>
    <row r="1011" spans="1:17" x14ac:dyDescent="0.35">
      <c r="A1011" t="s">
        <v>272</v>
      </c>
      <c r="B1011" t="s">
        <v>268</v>
      </c>
      <c r="C1011" t="s">
        <v>256</v>
      </c>
      <c r="D1011">
        <v>1.2292198413270401</v>
      </c>
      <c r="E1011">
        <v>2040</v>
      </c>
      <c r="F1011">
        <v>18802227.066381101</v>
      </c>
      <c r="G1011">
        <v>3631053.8004507399</v>
      </c>
      <c r="H1011">
        <v>88439945.075079605</v>
      </c>
      <c r="I1011">
        <v>16919254.315246399</v>
      </c>
      <c r="J1011">
        <v>10817484.226348899</v>
      </c>
      <c r="K1011">
        <v>2059240.90691665</v>
      </c>
      <c r="L1011">
        <v>6918518.3381598499</v>
      </c>
      <c r="M1011">
        <v>1330061.3369454499</v>
      </c>
      <c r="N1011">
        <v>4.7036951932791196</v>
      </c>
      <c r="O1011">
        <v>4.65959890573534</v>
      </c>
      <c r="P1011" t="s">
        <v>257</v>
      </c>
      <c r="Q1011" t="s">
        <v>252</v>
      </c>
    </row>
    <row r="1012" spans="1:17" x14ac:dyDescent="0.35">
      <c r="A1012" t="s">
        <v>272</v>
      </c>
      <c r="B1012" t="s">
        <v>268</v>
      </c>
      <c r="C1012" t="s">
        <v>256</v>
      </c>
      <c r="D1012">
        <v>1.35085724597845</v>
      </c>
      <c r="E1012">
        <v>2045</v>
      </c>
      <c r="F1012">
        <v>19054485.780382201</v>
      </c>
      <c r="G1012">
        <v>3679106.5997613301</v>
      </c>
      <c r="H1012">
        <v>97670172.094141096</v>
      </c>
      <c r="I1012">
        <v>18700452.0407927</v>
      </c>
      <c r="J1012">
        <v>10717332.2144484</v>
      </c>
      <c r="K1012">
        <v>2054078.0446862101</v>
      </c>
      <c r="L1012">
        <v>6986998.7206331296</v>
      </c>
      <c r="M1012">
        <v>1341311.5368415599</v>
      </c>
      <c r="N1012">
        <v>5.1258361532221803</v>
      </c>
      <c r="O1012">
        <v>5.0828785558988203</v>
      </c>
      <c r="P1012" t="s">
        <v>257</v>
      </c>
      <c r="Q1012" t="s">
        <v>252</v>
      </c>
    </row>
    <row r="1013" spans="1:17" x14ac:dyDescent="0.35">
      <c r="A1013" t="s">
        <v>272</v>
      </c>
      <c r="B1013" t="s">
        <v>268</v>
      </c>
      <c r="C1013" t="s">
        <v>256</v>
      </c>
      <c r="D1013">
        <v>1.53164784556419</v>
      </c>
      <c r="E1013">
        <v>2050</v>
      </c>
      <c r="F1013">
        <v>19339515.601121701</v>
      </c>
      <c r="G1013">
        <v>3734679.6856445102</v>
      </c>
      <c r="H1013">
        <v>112743140.06082401</v>
      </c>
      <c r="I1013">
        <v>21624963.994954702</v>
      </c>
      <c r="J1013">
        <v>10664421.1032966</v>
      </c>
      <c r="K1013">
        <v>2051567.5964564499</v>
      </c>
      <c r="L1013">
        <v>7047600.0098366402</v>
      </c>
      <c r="M1013">
        <v>1355277.2617458899</v>
      </c>
      <c r="N1013">
        <v>5.8296775568817703</v>
      </c>
      <c r="O1013">
        <v>5.7903129090501402</v>
      </c>
      <c r="P1013" t="s">
        <v>257</v>
      </c>
      <c r="Q1013" t="s">
        <v>252</v>
      </c>
    </row>
    <row r="1014" spans="1:17" x14ac:dyDescent="0.35">
      <c r="A1014" t="s">
        <v>272</v>
      </c>
      <c r="B1014" t="s">
        <v>268</v>
      </c>
      <c r="C1014" t="s">
        <v>256</v>
      </c>
      <c r="D1014">
        <v>1.64170092024739</v>
      </c>
      <c r="E1014">
        <v>2055</v>
      </c>
      <c r="F1014">
        <v>19650128.169298101</v>
      </c>
      <c r="G1014">
        <v>3795972.9244000502</v>
      </c>
      <c r="H1014">
        <v>127153239.237195</v>
      </c>
      <c r="I1014">
        <v>24443242.4788174</v>
      </c>
      <c r="J1014">
        <v>10949329.8234878</v>
      </c>
      <c r="K1014">
        <v>2118194.9202279402</v>
      </c>
      <c r="L1014">
        <v>7116970.0305975797</v>
      </c>
      <c r="M1014">
        <v>1368820.88952996</v>
      </c>
      <c r="N1014">
        <v>6.4708605532590102</v>
      </c>
      <c r="O1014">
        <v>6.4392562764869297</v>
      </c>
      <c r="P1014" t="s">
        <v>257</v>
      </c>
      <c r="Q1014" t="s">
        <v>252</v>
      </c>
    </row>
    <row r="1015" spans="1:17" x14ac:dyDescent="0.35">
      <c r="A1015" t="s">
        <v>272</v>
      </c>
      <c r="B1015" t="s">
        <v>268</v>
      </c>
      <c r="C1015" t="s">
        <v>256</v>
      </c>
      <c r="D1015">
        <v>1.79717289473674</v>
      </c>
      <c r="E1015">
        <v>2060</v>
      </c>
      <c r="F1015">
        <v>20034283.161618501</v>
      </c>
      <c r="G1015">
        <v>3871880.4104194199</v>
      </c>
      <c r="H1015">
        <v>147851219.380611</v>
      </c>
      <c r="I1015">
        <v>28495127.8916797</v>
      </c>
      <c r="J1015">
        <v>11160151.5376678</v>
      </c>
      <c r="K1015">
        <v>2186177.1774053499</v>
      </c>
      <c r="L1015">
        <v>7175515.91348333</v>
      </c>
      <c r="M1015">
        <v>1402573.8157096601</v>
      </c>
      <c r="N1015">
        <v>7.3799106355780797</v>
      </c>
      <c r="O1015">
        <v>7.35950620143067</v>
      </c>
      <c r="P1015" t="s">
        <v>257</v>
      </c>
      <c r="Q1015" t="s">
        <v>252</v>
      </c>
    </row>
    <row r="1016" spans="1:17" x14ac:dyDescent="0.35">
      <c r="A1016" t="s">
        <v>272</v>
      </c>
      <c r="B1016" t="s">
        <v>268</v>
      </c>
      <c r="C1016" t="s">
        <v>256</v>
      </c>
      <c r="D1016">
        <v>1.90209664848524</v>
      </c>
      <c r="E1016">
        <v>2065</v>
      </c>
      <c r="F1016">
        <v>20344625.8222952</v>
      </c>
      <c r="G1016">
        <v>3933764.43838485</v>
      </c>
      <c r="H1016">
        <v>162672318.985771</v>
      </c>
      <c r="I1016">
        <v>31405132.0658914</v>
      </c>
      <c r="J1016">
        <v>11358778.408668499</v>
      </c>
      <c r="K1016">
        <v>2232892.1963397302</v>
      </c>
      <c r="L1016">
        <v>7219182.3060655296</v>
      </c>
      <c r="M1016">
        <v>1422891.7291728901</v>
      </c>
      <c r="N1016">
        <v>7.9958373482348497</v>
      </c>
      <c r="O1016">
        <v>7.9834805967146103</v>
      </c>
      <c r="P1016" t="s">
        <v>257</v>
      </c>
      <c r="Q1016" t="s">
        <v>252</v>
      </c>
    </row>
    <row r="1017" spans="1:17" x14ac:dyDescent="0.35">
      <c r="A1017" t="s">
        <v>272</v>
      </c>
      <c r="B1017" t="s">
        <v>268</v>
      </c>
      <c r="C1017" t="s">
        <v>256</v>
      </c>
      <c r="D1017">
        <v>2.0539225003577899</v>
      </c>
      <c r="E1017">
        <v>2070</v>
      </c>
      <c r="F1017">
        <v>20743578.580895498</v>
      </c>
      <c r="G1017">
        <v>4012941.70196361</v>
      </c>
      <c r="H1017">
        <v>186016733.273141</v>
      </c>
      <c r="I1017">
        <v>35965253.335790403</v>
      </c>
      <c r="J1017">
        <v>11663757.360232901</v>
      </c>
      <c r="K1017">
        <v>2300481.6704594502</v>
      </c>
      <c r="L1017">
        <v>7304103.7118364396</v>
      </c>
      <c r="M1017">
        <v>1447266.88928793</v>
      </c>
      <c r="N1017">
        <v>8.9674369611644593</v>
      </c>
      <c r="O1017">
        <v>8.9623164269224098</v>
      </c>
      <c r="P1017" t="s">
        <v>257</v>
      </c>
      <c r="Q1017" t="s">
        <v>252</v>
      </c>
    </row>
    <row r="1018" spans="1:17" x14ac:dyDescent="0.35">
      <c r="A1018" t="s">
        <v>272</v>
      </c>
      <c r="B1018" t="s">
        <v>268</v>
      </c>
      <c r="C1018" t="s">
        <v>256</v>
      </c>
      <c r="D1018">
        <v>2.15113208653396</v>
      </c>
      <c r="E1018">
        <v>2075</v>
      </c>
      <c r="F1018">
        <v>21210266.566312801</v>
      </c>
      <c r="G1018">
        <v>4105297.9659197298</v>
      </c>
      <c r="H1018">
        <v>205361869.924252</v>
      </c>
      <c r="I1018">
        <v>39726971.371780902</v>
      </c>
      <c r="J1018">
        <v>11919132.7616743</v>
      </c>
      <c r="K1018">
        <v>2355006.5114650899</v>
      </c>
      <c r="L1018">
        <v>7455422.9559403602</v>
      </c>
      <c r="M1018">
        <v>1473130.95485249</v>
      </c>
      <c r="N1018">
        <v>9.6821918424362696</v>
      </c>
      <c r="O1018">
        <v>9.6770007199418107</v>
      </c>
      <c r="P1018" t="s">
        <v>257</v>
      </c>
      <c r="Q1018" t="s">
        <v>252</v>
      </c>
    </row>
    <row r="1019" spans="1:17" x14ac:dyDescent="0.35">
      <c r="A1019" t="s">
        <v>272</v>
      </c>
      <c r="B1019" t="s">
        <v>268</v>
      </c>
      <c r="C1019" t="s">
        <v>256</v>
      </c>
      <c r="D1019">
        <v>2.2802661727774698</v>
      </c>
      <c r="E1019">
        <v>2080</v>
      </c>
      <c r="F1019">
        <v>21635522.471600998</v>
      </c>
      <c r="G1019">
        <v>4189633.1086802599</v>
      </c>
      <c r="H1019">
        <v>230000410.64151099</v>
      </c>
      <c r="I1019">
        <v>44515808.725005999</v>
      </c>
      <c r="J1019">
        <v>12167307.272217199</v>
      </c>
      <c r="K1019">
        <v>2405979.7553031999</v>
      </c>
      <c r="L1019">
        <v>7577872.6306565497</v>
      </c>
      <c r="M1019">
        <v>1494451.6838869301</v>
      </c>
      <c r="N1019">
        <v>10.630684373045</v>
      </c>
      <c r="O1019">
        <v>10.6252284078948</v>
      </c>
      <c r="P1019" t="s">
        <v>257</v>
      </c>
      <c r="Q1019" t="s">
        <v>252</v>
      </c>
    </row>
    <row r="1020" spans="1:17" x14ac:dyDescent="0.35">
      <c r="A1020" t="s">
        <v>272</v>
      </c>
      <c r="B1020" t="s">
        <v>268</v>
      </c>
      <c r="C1020" t="s">
        <v>256</v>
      </c>
      <c r="D1020">
        <v>2.4085830961071801</v>
      </c>
      <c r="E1020">
        <v>2085</v>
      </c>
      <c r="F1020">
        <v>22124844.581689902</v>
      </c>
      <c r="G1020">
        <v>4286339.2680275897</v>
      </c>
      <c r="H1020">
        <v>256054835.02934301</v>
      </c>
      <c r="I1020">
        <v>49582589.909270898</v>
      </c>
      <c r="J1020">
        <v>12440874.857860399</v>
      </c>
      <c r="K1020">
        <v>2463611.8029001402</v>
      </c>
      <c r="L1020">
        <v>7731688.8502559802</v>
      </c>
      <c r="M1020">
        <v>1522320.94114696</v>
      </c>
      <c r="N1020">
        <v>11.5731811847957</v>
      </c>
      <c r="O1020">
        <v>11.567584087222</v>
      </c>
      <c r="P1020" t="s">
        <v>257</v>
      </c>
      <c r="Q1020" t="s">
        <v>252</v>
      </c>
    </row>
    <row r="1021" spans="1:17" x14ac:dyDescent="0.35">
      <c r="A1021" t="s">
        <v>272</v>
      </c>
      <c r="B1021" t="s">
        <v>268</v>
      </c>
      <c r="C1021" t="s">
        <v>256</v>
      </c>
      <c r="D1021">
        <v>2.5200464505927802</v>
      </c>
      <c r="E1021">
        <v>2090</v>
      </c>
      <c r="F1021">
        <v>22634117.475912601</v>
      </c>
      <c r="G1021">
        <v>4385388.7388504297</v>
      </c>
      <c r="H1021">
        <v>279370360.52228498</v>
      </c>
      <c r="I1021">
        <v>54120072.301586799</v>
      </c>
      <c r="J1021">
        <v>12704550.8779337</v>
      </c>
      <c r="K1021">
        <v>2523190.2770234598</v>
      </c>
      <c r="L1021">
        <v>7883375.7392141502</v>
      </c>
      <c r="M1021">
        <v>1555273.1686457</v>
      </c>
      <c r="N1021">
        <v>12.3428872727021</v>
      </c>
      <c r="O1021">
        <v>12.3409976912956</v>
      </c>
      <c r="P1021" t="s">
        <v>257</v>
      </c>
      <c r="Q1021" t="s">
        <v>252</v>
      </c>
    </row>
    <row r="1022" spans="1:17" x14ac:dyDescent="0.35">
      <c r="A1022" t="s">
        <v>273</v>
      </c>
      <c r="B1022" t="s">
        <v>255</v>
      </c>
      <c r="C1022" t="s">
        <v>256</v>
      </c>
      <c r="D1022">
        <v>0.42862795654826502</v>
      </c>
      <c r="E1022">
        <v>2010</v>
      </c>
      <c r="F1022">
        <v>8360621.8316817703</v>
      </c>
      <c r="G1022">
        <v>127246.85009017</v>
      </c>
      <c r="H1022">
        <v>22037983.913008701</v>
      </c>
      <c r="I1022">
        <v>340951.44384713698</v>
      </c>
      <c r="J1022">
        <v>7712472.02900247</v>
      </c>
      <c r="K1022">
        <v>122720.252224001</v>
      </c>
      <c r="L1022">
        <v>2828009.2864559102</v>
      </c>
      <c r="M1022">
        <v>34824.416242653897</v>
      </c>
      <c r="N1022">
        <v>2.6359264127337898</v>
      </c>
      <c r="O1022">
        <v>2.6794489891539901</v>
      </c>
      <c r="P1022" t="s">
        <v>257</v>
      </c>
      <c r="Q1022" t="s">
        <v>252</v>
      </c>
    </row>
    <row r="1023" spans="1:17" x14ac:dyDescent="0.35">
      <c r="A1023" t="s">
        <v>273</v>
      </c>
      <c r="B1023" t="s">
        <v>255</v>
      </c>
      <c r="C1023" t="s">
        <v>256</v>
      </c>
      <c r="D1023">
        <v>0.61285996481710903</v>
      </c>
      <c r="E1023">
        <v>2015</v>
      </c>
      <c r="F1023">
        <v>8931178.3398160208</v>
      </c>
      <c r="G1023">
        <v>132504.65340554199</v>
      </c>
      <c r="H1023">
        <v>33643650.953940302</v>
      </c>
      <c r="I1023">
        <v>507714.19739694102</v>
      </c>
      <c r="J1023">
        <v>8232553.7550268099</v>
      </c>
      <c r="K1023">
        <v>127666.28535896</v>
      </c>
      <c r="L1023">
        <v>3023889.7174049001</v>
      </c>
      <c r="M1023">
        <v>36580.882491169097</v>
      </c>
      <c r="N1023">
        <v>3.7669890437585201</v>
      </c>
      <c r="O1023">
        <v>3.8316706949380701</v>
      </c>
      <c r="P1023" t="s">
        <v>257</v>
      </c>
      <c r="Q1023" t="s">
        <v>252</v>
      </c>
    </row>
    <row r="1024" spans="1:17" x14ac:dyDescent="0.35">
      <c r="A1024" t="s">
        <v>273</v>
      </c>
      <c r="B1024" t="s">
        <v>255</v>
      </c>
      <c r="C1024" t="s">
        <v>256</v>
      </c>
      <c r="D1024">
        <v>0.76234411994100504</v>
      </c>
      <c r="E1024">
        <v>2020</v>
      </c>
      <c r="F1024">
        <v>9454229.9466306996</v>
      </c>
      <c r="G1024">
        <v>136927.363417746</v>
      </c>
      <c r="H1024">
        <v>44277088.692784302</v>
      </c>
      <c r="I1024">
        <v>652448.928340671</v>
      </c>
      <c r="J1024">
        <v>8710119.0629116707</v>
      </c>
      <c r="K1024">
        <v>131805.258872673</v>
      </c>
      <c r="L1024">
        <v>3201723.52991592</v>
      </c>
      <c r="M1024">
        <v>38028.778186846997</v>
      </c>
      <c r="N1024">
        <v>4.6833098986093296</v>
      </c>
      <c r="O1024">
        <v>4.7649272727916596</v>
      </c>
      <c r="P1024" t="s">
        <v>257</v>
      </c>
      <c r="Q1024" t="s">
        <v>252</v>
      </c>
    </row>
    <row r="1025" spans="1:17" x14ac:dyDescent="0.35">
      <c r="A1025" t="s">
        <v>273</v>
      </c>
      <c r="B1025" t="s">
        <v>255</v>
      </c>
      <c r="C1025" t="s">
        <v>256</v>
      </c>
      <c r="D1025">
        <v>0.91377128405771901</v>
      </c>
      <c r="E1025">
        <v>2025</v>
      </c>
      <c r="F1025">
        <v>10048528.4110782</v>
      </c>
      <c r="G1025">
        <v>142451.45582182601</v>
      </c>
      <c r="H1025">
        <v>56386422.744579002</v>
      </c>
      <c r="I1025">
        <v>813492.10627577896</v>
      </c>
      <c r="J1025">
        <v>9254190.6827197894</v>
      </c>
      <c r="K1025">
        <v>137013.33420670801</v>
      </c>
      <c r="L1025">
        <v>3404031.7444795002</v>
      </c>
      <c r="M1025">
        <v>39788.992628975298</v>
      </c>
      <c r="N1025">
        <v>5.6114109885398502</v>
      </c>
      <c r="O1025">
        <v>5.7106619344997904</v>
      </c>
      <c r="P1025" t="s">
        <v>257</v>
      </c>
      <c r="Q1025" t="s">
        <v>252</v>
      </c>
    </row>
    <row r="1026" spans="1:17" x14ac:dyDescent="0.35">
      <c r="A1026" t="s">
        <v>273</v>
      </c>
      <c r="B1026" t="s">
        <v>255</v>
      </c>
      <c r="C1026" t="s">
        <v>256</v>
      </c>
      <c r="D1026">
        <v>0.96559376426806398</v>
      </c>
      <c r="E1026">
        <v>2030</v>
      </c>
      <c r="F1026">
        <v>10677674.8135213</v>
      </c>
      <c r="G1026">
        <v>148312.83826657099</v>
      </c>
      <c r="H1026">
        <v>63291735.809508003</v>
      </c>
      <c r="I1026">
        <v>894931.47045455896</v>
      </c>
      <c r="J1026">
        <v>9831148.2660923898</v>
      </c>
      <c r="K1026">
        <v>142548.260829301</v>
      </c>
      <c r="L1026">
        <v>3617716.7836748199</v>
      </c>
      <c r="M1026">
        <v>41645.571759639897</v>
      </c>
      <c r="N1026">
        <v>5.9274829880903397</v>
      </c>
      <c r="O1026">
        <v>6.0340795909120697</v>
      </c>
      <c r="P1026" t="s">
        <v>257</v>
      </c>
      <c r="Q1026" t="s">
        <v>252</v>
      </c>
    </row>
    <row r="1027" spans="1:17" x14ac:dyDescent="0.35">
      <c r="A1027" t="s">
        <v>273</v>
      </c>
      <c r="B1027" t="s">
        <v>255</v>
      </c>
      <c r="C1027" t="s">
        <v>256</v>
      </c>
      <c r="D1027">
        <v>1.08500668135844</v>
      </c>
      <c r="E1027">
        <v>2035</v>
      </c>
      <c r="F1027">
        <v>11215660.816932</v>
      </c>
      <c r="G1027">
        <v>152757.22069333601</v>
      </c>
      <c r="H1027">
        <v>76028791.470417097</v>
      </c>
      <c r="I1027">
        <v>1074604.09780944</v>
      </c>
      <c r="J1027">
        <v>10645202.630919101</v>
      </c>
      <c r="K1027">
        <v>149316.310904907</v>
      </c>
      <c r="L1027">
        <v>3872045.9429789302</v>
      </c>
      <c r="M1027">
        <v>46939.419381689797</v>
      </c>
      <c r="N1027">
        <v>6.77880623455001</v>
      </c>
      <c r="O1027">
        <v>7.0347188364125603</v>
      </c>
      <c r="P1027" t="s">
        <v>257</v>
      </c>
      <c r="Q1027" t="s">
        <v>252</v>
      </c>
    </row>
    <row r="1028" spans="1:17" x14ac:dyDescent="0.35">
      <c r="A1028" t="s">
        <v>273</v>
      </c>
      <c r="B1028" t="s">
        <v>255</v>
      </c>
      <c r="C1028" t="s">
        <v>256</v>
      </c>
      <c r="D1028">
        <v>1.2292198413270401</v>
      </c>
      <c r="E1028">
        <v>2040</v>
      </c>
      <c r="F1028">
        <v>11527740.5746777</v>
      </c>
      <c r="G1028">
        <v>154246.86269045799</v>
      </c>
      <c r="H1028">
        <v>90674456.601301804</v>
      </c>
      <c r="I1028">
        <v>1290334.96829559</v>
      </c>
      <c r="J1028">
        <v>11206024.001058601</v>
      </c>
      <c r="K1028">
        <v>152968.81708655399</v>
      </c>
      <c r="L1028">
        <v>3900708.2110696398</v>
      </c>
      <c r="M1028">
        <v>53372.001062181604</v>
      </c>
      <c r="N1028">
        <v>7.86576137916229</v>
      </c>
      <c r="O1028">
        <v>8.3653887397698892</v>
      </c>
      <c r="P1028" t="s">
        <v>257</v>
      </c>
      <c r="Q1028" t="s">
        <v>252</v>
      </c>
    </row>
    <row r="1029" spans="1:17" x14ac:dyDescent="0.35">
      <c r="A1029" t="s">
        <v>273</v>
      </c>
      <c r="B1029" t="s">
        <v>255</v>
      </c>
      <c r="C1029" t="s">
        <v>256</v>
      </c>
      <c r="D1029">
        <v>1.35085724597845</v>
      </c>
      <c r="E1029">
        <v>2045</v>
      </c>
      <c r="F1029">
        <v>11882507.690305</v>
      </c>
      <c r="G1029">
        <v>156509.22453558899</v>
      </c>
      <c r="H1029">
        <v>104347585.4225</v>
      </c>
      <c r="I1029">
        <v>1484503.9580576799</v>
      </c>
      <c r="J1029">
        <v>11597242.931221601</v>
      </c>
      <c r="K1029">
        <v>155429.04019601</v>
      </c>
      <c r="L1029">
        <v>3932681.8656223398</v>
      </c>
      <c r="M1029">
        <v>58742.901935712303</v>
      </c>
      <c r="N1029">
        <v>8.7816131192271598</v>
      </c>
      <c r="O1029">
        <v>9.4850892173458803</v>
      </c>
      <c r="P1029" t="s">
        <v>257</v>
      </c>
      <c r="Q1029" t="s">
        <v>252</v>
      </c>
    </row>
    <row r="1030" spans="1:17" x14ac:dyDescent="0.35">
      <c r="A1030" t="s">
        <v>273</v>
      </c>
      <c r="B1030" t="s">
        <v>255</v>
      </c>
      <c r="C1030" t="s">
        <v>256</v>
      </c>
      <c r="D1030">
        <v>1.53164784556419</v>
      </c>
      <c r="E1030">
        <v>2050</v>
      </c>
      <c r="F1030">
        <v>12242948.669803601</v>
      </c>
      <c r="G1030">
        <v>159033.23865881801</v>
      </c>
      <c r="H1030">
        <v>124285006.630854</v>
      </c>
      <c r="I1030">
        <v>1757924.8234298599</v>
      </c>
      <c r="J1030">
        <v>11983684.7346022</v>
      </c>
      <c r="K1030">
        <v>158025.22105413399</v>
      </c>
      <c r="L1030">
        <v>4042472.8342125402</v>
      </c>
      <c r="M1030">
        <v>63098.162142670102</v>
      </c>
      <c r="N1030">
        <v>10.1515582547033</v>
      </c>
      <c r="O1030">
        <v>11.053820184101401</v>
      </c>
      <c r="P1030" t="s">
        <v>257</v>
      </c>
      <c r="Q1030" t="s">
        <v>252</v>
      </c>
    </row>
    <row r="1031" spans="1:17" x14ac:dyDescent="0.35">
      <c r="A1031" t="s">
        <v>273</v>
      </c>
      <c r="B1031" t="s">
        <v>255</v>
      </c>
      <c r="C1031" t="s">
        <v>256</v>
      </c>
      <c r="D1031">
        <v>1.64170092024739</v>
      </c>
      <c r="E1031">
        <v>2055</v>
      </c>
      <c r="F1031">
        <v>12606155.4380659</v>
      </c>
      <c r="G1031">
        <v>161736.324909888</v>
      </c>
      <c r="H1031">
        <v>138790053.76387501</v>
      </c>
      <c r="I1031">
        <v>1898665.8544037701</v>
      </c>
      <c r="J1031">
        <v>12354033.744829001</v>
      </c>
      <c r="K1031">
        <v>160714.16955654501</v>
      </c>
      <c r="L1031">
        <v>4173395.9151403899</v>
      </c>
      <c r="M1031">
        <v>57133.5598356353</v>
      </c>
      <c r="N1031">
        <v>11.0097050957171</v>
      </c>
      <c r="O1031">
        <v>11.7392667074736</v>
      </c>
      <c r="P1031" t="s">
        <v>257</v>
      </c>
      <c r="Q1031" t="s">
        <v>252</v>
      </c>
    </row>
    <row r="1032" spans="1:17" x14ac:dyDescent="0.35">
      <c r="A1032" t="s">
        <v>273</v>
      </c>
      <c r="B1032" t="s">
        <v>255</v>
      </c>
      <c r="C1032" t="s">
        <v>256</v>
      </c>
      <c r="D1032">
        <v>1.79717289473674</v>
      </c>
      <c r="E1032">
        <v>2060</v>
      </c>
      <c r="F1032">
        <v>13005522.0246669</v>
      </c>
      <c r="G1032">
        <v>164999.07031638399</v>
      </c>
      <c r="H1032">
        <v>158996911.744883</v>
      </c>
      <c r="I1032">
        <v>2097825.85361782</v>
      </c>
      <c r="J1032">
        <v>12750376.418639399</v>
      </c>
      <c r="K1032">
        <v>163944.38008136101</v>
      </c>
      <c r="L1032">
        <v>4376257.9017699603</v>
      </c>
      <c r="M1032">
        <v>52570.367505919698</v>
      </c>
      <c r="N1032">
        <v>12.225338701770101</v>
      </c>
      <c r="O1032">
        <v>12.714167719825699</v>
      </c>
      <c r="P1032" t="s">
        <v>257</v>
      </c>
      <c r="Q1032" t="s">
        <v>252</v>
      </c>
    </row>
    <row r="1033" spans="1:17" x14ac:dyDescent="0.35">
      <c r="A1033" t="s">
        <v>273</v>
      </c>
      <c r="B1033" t="s">
        <v>255</v>
      </c>
      <c r="C1033" t="s">
        <v>256</v>
      </c>
      <c r="D1033">
        <v>1.90209664848524</v>
      </c>
      <c r="E1033">
        <v>2065</v>
      </c>
      <c r="F1033">
        <v>13346005.2372593</v>
      </c>
      <c r="G1033">
        <v>167603.598519697</v>
      </c>
      <c r="H1033">
        <v>174129041.96966699</v>
      </c>
      <c r="I1033">
        <v>2241931.6870116801</v>
      </c>
      <c r="J1033">
        <v>13085347.1859219</v>
      </c>
      <c r="K1033">
        <v>166425.97174694599</v>
      </c>
      <c r="L1033">
        <v>4516015.8160997601</v>
      </c>
      <c r="M1033">
        <v>48685.575952311599</v>
      </c>
      <c r="N1033">
        <v>13.0472781086234</v>
      </c>
      <c r="O1033">
        <v>13.376393507137101</v>
      </c>
      <c r="P1033" t="s">
        <v>257</v>
      </c>
      <c r="Q1033" t="s">
        <v>252</v>
      </c>
    </row>
    <row r="1034" spans="1:17" x14ac:dyDescent="0.35">
      <c r="A1034" t="s">
        <v>273</v>
      </c>
      <c r="B1034" t="s">
        <v>255</v>
      </c>
      <c r="C1034" t="s">
        <v>256</v>
      </c>
      <c r="D1034">
        <v>2.0539225003577899</v>
      </c>
      <c r="E1034">
        <v>2070</v>
      </c>
      <c r="F1034">
        <v>13732584.300313599</v>
      </c>
      <c r="G1034">
        <v>170877.50366533201</v>
      </c>
      <c r="H1034">
        <v>195394516.86697999</v>
      </c>
      <c r="I1034">
        <v>2457545.2931472501</v>
      </c>
      <c r="J1034">
        <v>13437442.3163119</v>
      </c>
      <c r="K1034">
        <v>169585.65323547501</v>
      </c>
      <c r="L1034">
        <v>4718008.13951285</v>
      </c>
      <c r="M1034">
        <v>48221.3271651799</v>
      </c>
      <c r="N1034">
        <v>14.2285321243226</v>
      </c>
      <c r="O1034">
        <v>14.381912425174599</v>
      </c>
      <c r="P1034" t="s">
        <v>257</v>
      </c>
      <c r="Q1034" t="s">
        <v>252</v>
      </c>
    </row>
    <row r="1035" spans="1:17" x14ac:dyDescent="0.35">
      <c r="A1035" t="s">
        <v>273</v>
      </c>
      <c r="B1035" t="s">
        <v>255</v>
      </c>
      <c r="C1035" t="s">
        <v>256</v>
      </c>
      <c r="D1035">
        <v>2.15113208653396</v>
      </c>
      <c r="E1035">
        <v>2075</v>
      </c>
      <c r="F1035">
        <v>14155148.4104515</v>
      </c>
      <c r="G1035">
        <v>174647.746870125</v>
      </c>
      <c r="H1035">
        <v>211960355.101785</v>
      </c>
      <c r="I1035">
        <v>2633728.9331370299</v>
      </c>
      <c r="J1035">
        <v>13808726.776481001</v>
      </c>
      <c r="K1035">
        <v>172993.83653079899</v>
      </c>
      <c r="L1035">
        <v>4869939.00985796</v>
      </c>
      <c r="M1035">
        <v>47525.673755732001</v>
      </c>
      <c r="N1035">
        <v>14.97408214705</v>
      </c>
      <c r="O1035">
        <v>15.080234244851599</v>
      </c>
      <c r="P1035" t="s">
        <v>257</v>
      </c>
      <c r="Q1035" t="s">
        <v>252</v>
      </c>
    </row>
    <row r="1036" spans="1:17" x14ac:dyDescent="0.35">
      <c r="A1036" t="s">
        <v>273</v>
      </c>
      <c r="B1036" t="s">
        <v>255</v>
      </c>
      <c r="C1036" t="s">
        <v>256</v>
      </c>
      <c r="D1036">
        <v>2.2802661727774698</v>
      </c>
      <c r="E1036">
        <v>2080</v>
      </c>
      <c r="F1036">
        <v>14545133.3729688</v>
      </c>
      <c r="G1036">
        <v>178039.00022918399</v>
      </c>
      <c r="H1036">
        <v>232197844.59512401</v>
      </c>
      <c r="I1036">
        <v>2849828.1056148401</v>
      </c>
      <c r="J1036">
        <v>14127002.655072501</v>
      </c>
      <c r="K1036">
        <v>176210.76488583599</v>
      </c>
      <c r="L1036">
        <v>5069296.1205940302</v>
      </c>
      <c r="M1036">
        <v>47291.377022308901</v>
      </c>
      <c r="N1036">
        <v>15.9639543097384</v>
      </c>
      <c r="O1036">
        <v>16.006763135865398</v>
      </c>
      <c r="P1036" t="s">
        <v>257</v>
      </c>
      <c r="Q1036" t="s">
        <v>252</v>
      </c>
    </row>
    <row r="1037" spans="1:17" x14ac:dyDescent="0.35">
      <c r="A1037" t="s">
        <v>273</v>
      </c>
      <c r="B1037" t="s">
        <v>255</v>
      </c>
      <c r="C1037" t="s">
        <v>256</v>
      </c>
      <c r="D1037">
        <v>2.4085830961071801</v>
      </c>
      <c r="E1037">
        <v>2085</v>
      </c>
      <c r="F1037">
        <v>14974668.8213648</v>
      </c>
      <c r="G1037">
        <v>181932.22672197901</v>
      </c>
      <c r="H1037">
        <v>253781451.02053201</v>
      </c>
      <c r="I1037">
        <v>3079767.3298394899</v>
      </c>
      <c r="J1037">
        <v>14460736.006856199</v>
      </c>
      <c r="K1037">
        <v>179698.00838510701</v>
      </c>
      <c r="L1037">
        <v>5230671.8593642702</v>
      </c>
      <c r="M1037">
        <v>46914.388744205702</v>
      </c>
      <c r="N1037">
        <v>16.947383214142</v>
      </c>
      <c r="O1037">
        <v>16.9281022132811</v>
      </c>
      <c r="P1037" t="s">
        <v>257</v>
      </c>
      <c r="Q1037" t="s">
        <v>252</v>
      </c>
    </row>
    <row r="1038" spans="1:17" x14ac:dyDescent="0.35">
      <c r="A1038" t="s">
        <v>273</v>
      </c>
      <c r="B1038" t="s">
        <v>255</v>
      </c>
      <c r="C1038" t="s">
        <v>256</v>
      </c>
      <c r="D1038">
        <v>2.5200464505927802</v>
      </c>
      <c r="E1038">
        <v>2090</v>
      </c>
      <c r="F1038">
        <v>15338936.5298515</v>
      </c>
      <c r="G1038">
        <v>186091.23270908601</v>
      </c>
      <c r="H1038">
        <v>273254728.36999899</v>
      </c>
      <c r="I1038">
        <v>3304863.7867973298</v>
      </c>
      <c r="J1038">
        <v>14725644.0978209</v>
      </c>
      <c r="K1038">
        <v>183464.60141666001</v>
      </c>
      <c r="L1038">
        <v>5366351.26316074</v>
      </c>
      <c r="M1038">
        <v>47697.7664790044</v>
      </c>
      <c r="N1038">
        <v>17.814450684909598</v>
      </c>
      <c r="O1038">
        <v>17.7593739301184</v>
      </c>
      <c r="P1038" t="s">
        <v>257</v>
      </c>
      <c r="Q1038" t="s">
        <v>252</v>
      </c>
    </row>
    <row r="1039" spans="1:17" x14ac:dyDescent="0.35">
      <c r="A1039" t="s">
        <v>273</v>
      </c>
      <c r="B1039" t="s">
        <v>258</v>
      </c>
      <c r="C1039" t="s">
        <v>256</v>
      </c>
      <c r="D1039">
        <v>0.42862795654826502</v>
      </c>
      <c r="E1039">
        <v>2010</v>
      </c>
      <c r="F1039">
        <v>8191108.3789663604</v>
      </c>
      <c r="G1039">
        <v>296760.30280557898</v>
      </c>
      <c r="H1039">
        <v>21664375.6160703</v>
      </c>
      <c r="I1039">
        <v>714559.74078556895</v>
      </c>
      <c r="J1039">
        <v>7555303.5514863804</v>
      </c>
      <c r="K1039">
        <v>279888.72974009602</v>
      </c>
      <c r="L1039">
        <v>2808032.77321473</v>
      </c>
      <c r="M1039">
        <v>54800.929483829997</v>
      </c>
      <c r="N1039">
        <v>2.6448649698862998</v>
      </c>
      <c r="O1039">
        <v>2.4078683504164902</v>
      </c>
      <c r="P1039" t="s">
        <v>257</v>
      </c>
      <c r="Q1039" t="s">
        <v>252</v>
      </c>
    </row>
    <row r="1040" spans="1:17" x14ac:dyDescent="0.35">
      <c r="A1040" t="s">
        <v>273</v>
      </c>
      <c r="B1040" t="s">
        <v>258</v>
      </c>
      <c r="C1040" t="s">
        <v>256</v>
      </c>
      <c r="D1040">
        <v>0.61285996481710903</v>
      </c>
      <c r="E1040">
        <v>2015</v>
      </c>
      <c r="F1040">
        <v>8746977.6557578705</v>
      </c>
      <c r="G1040">
        <v>316705.33746369299</v>
      </c>
      <c r="H1040">
        <v>33061332.1962731</v>
      </c>
      <c r="I1040">
        <v>1090032.95506415</v>
      </c>
      <c r="J1040">
        <v>8061600.0219996003</v>
      </c>
      <c r="K1040">
        <v>298620.01838617498</v>
      </c>
      <c r="L1040">
        <v>3001869.3589711301</v>
      </c>
      <c r="M1040">
        <v>58601.240924940197</v>
      </c>
      <c r="N1040">
        <v>3.77974352941325</v>
      </c>
      <c r="O1040">
        <v>3.44178902633465</v>
      </c>
      <c r="P1040" t="s">
        <v>257</v>
      </c>
      <c r="Q1040" t="s">
        <v>252</v>
      </c>
    </row>
    <row r="1041" spans="1:17" x14ac:dyDescent="0.35">
      <c r="A1041" t="s">
        <v>273</v>
      </c>
      <c r="B1041" t="s">
        <v>258</v>
      </c>
      <c r="C1041" t="s">
        <v>256</v>
      </c>
      <c r="D1041">
        <v>0.76234411994100504</v>
      </c>
      <c r="E1041">
        <v>2020</v>
      </c>
      <c r="F1041">
        <v>9256069.2505315896</v>
      </c>
      <c r="G1041">
        <v>335088.05951685098</v>
      </c>
      <c r="H1041">
        <v>43495287.438792497</v>
      </c>
      <c r="I1041">
        <v>1434250.18233241</v>
      </c>
      <c r="J1041">
        <v>8526006.6255292594</v>
      </c>
      <c r="K1041">
        <v>315917.69625507999</v>
      </c>
      <c r="L1041">
        <v>3177678.75731877</v>
      </c>
      <c r="M1041">
        <v>62073.550783988401</v>
      </c>
      <c r="N1041">
        <v>4.6991099851910203</v>
      </c>
      <c r="O1041">
        <v>4.2802187114646699</v>
      </c>
      <c r="P1041" t="s">
        <v>257</v>
      </c>
      <c r="Q1041" t="s">
        <v>252</v>
      </c>
    </row>
    <row r="1042" spans="1:17" x14ac:dyDescent="0.35">
      <c r="A1042" t="s">
        <v>273</v>
      </c>
      <c r="B1042" t="s">
        <v>258</v>
      </c>
      <c r="C1042" t="s">
        <v>256</v>
      </c>
      <c r="D1042">
        <v>0.91377128405771901</v>
      </c>
      <c r="E1042">
        <v>2025</v>
      </c>
      <c r="F1042">
        <v>9834906.8702644408</v>
      </c>
      <c r="G1042">
        <v>356072.99663556402</v>
      </c>
      <c r="H1042">
        <v>55373418.874002203</v>
      </c>
      <c r="I1042">
        <v>1826495.9768525099</v>
      </c>
      <c r="J1042">
        <v>9055509.3836415894</v>
      </c>
      <c r="K1042">
        <v>335694.63328490901</v>
      </c>
      <c r="L1042">
        <v>3377810.2894450398</v>
      </c>
      <c r="M1042">
        <v>66010.447663436993</v>
      </c>
      <c r="N1042">
        <v>5.6302941760864202</v>
      </c>
      <c r="O1042">
        <v>5.1295548781024403</v>
      </c>
      <c r="P1042" t="s">
        <v>257</v>
      </c>
      <c r="Q1042" t="s">
        <v>252</v>
      </c>
    </row>
    <row r="1043" spans="1:17" x14ac:dyDescent="0.35">
      <c r="A1043" t="s">
        <v>273</v>
      </c>
      <c r="B1043" t="s">
        <v>258</v>
      </c>
      <c r="C1043" t="s">
        <v>256</v>
      </c>
      <c r="D1043">
        <v>0.96559376426806398</v>
      </c>
      <c r="E1043">
        <v>2030</v>
      </c>
      <c r="F1043">
        <v>10447261.522792799</v>
      </c>
      <c r="G1043">
        <v>378726.12899505103</v>
      </c>
      <c r="H1043">
        <v>62134144.148695901</v>
      </c>
      <c r="I1043">
        <v>2052523.13126663</v>
      </c>
      <c r="J1043">
        <v>9616615.0663289595</v>
      </c>
      <c r="K1043">
        <v>357081.46059272898</v>
      </c>
      <c r="L1043">
        <v>3589147.3189759701</v>
      </c>
      <c r="M1043">
        <v>70215.036458488597</v>
      </c>
      <c r="N1043">
        <v>5.9474096645458596</v>
      </c>
      <c r="O1043">
        <v>5.4195445577335501</v>
      </c>
      <c r="P1043" t="s">
        <v>257</v>
      </c>
      <c r="Q1043" t="s">
        <v>252</v>
      </c>
    </row>
    <row r="1044" spans="1:17" x14ac:dyDescent="0.35">
      <c r="A1044" t="s">
        <v>273</v>
      </c>
      <c r="B1044" t="s">
        <v>258</v>
      </c>
      <c r="C1044" t="s">
        <v>256</v>
      </c>
      <c r="D1044">
        <v>1.08500668135844</v>
      </c>
      <c r="E1044">
        <v>2035</v>
      </c>
      <c r="F1044">
        <v>10969927.068286801</v>
      </c>
      <c r="G1044">
        <v>398490.969338528</v>
      </c>
      <c r="H1044">
        <v>74628876.191002801</v>
      </c>
      <c r="I1044">
        <v>2474519.3772237101</v>
      </c>
      <c r="J1044">
        <v>10408454.73569</v>
      </c>
      <c r="K1044">
        <v>386064.20613396901</v>
      </c>
      <c r="L1044">
        <v>3843279.3865654101</v>
      </c>
      <c r="M1044">
        <v>75705.975795202598</v>
      </c>
      <c r="N1044">
        <v>6.8030421466290996</v>
      </c>
      <c r="O1044">
        <v>6.2097251070237904</v>
      </c>
      <c r="P1044" t="s">
        <v>257</v>
      </c>
      <c r="Q1044" t="s">
        <v>252</v>
      </c>
    </row>
    <row r="1045" spans="1:17" x14ac:dyDescent="0.35">
      <c r="A1045" t="s">
        <v>273</v>
      </c>
      <c r="B1045" t="s">
        <v>258</v>
      </c>
      <c r="C1045" t="s">
        <v>256</v>
      </c>
      <c r="D1045">
        <v>1.2292198413270401</v>
      </c>
      <c r="E1045">
        <v>2040</v>
      </c>
      <c r="F1045">
        <v>11271793.026077099</v>
      </c>
      <c r="G1045">
        <v>410194.41129104601</v>
      </c>
      <c r="H1045">
        <v>89002228.692863405</v>
      </c>
      <c r="I1045">
        <v>2962562.8767339601</v>
      </c>
      <c r="J1045">
        <v>10954874.012975</v>
      </c>
      <c r="K1045">
        <v>404118.80517013301</v>
      </c>
      <c r="L1045">
        <v>3878484.4601262901</v>
      </c>
      <c r="M1045">
        <v>75595.752005535905</v>
      </c>
      <c r="N1045">
        <v>7.8960133926304596</v>
      </c>
      <c r="O1045">
        <v>7.2223384697260604</v>
      </c>
      <c r="P1045" t="s">
        <v>257</v>
      </c>
      <c r="Q1045" t="s">
        <v>252</v>
      </c>
    </row>
    <row r="1046" spans="1:17" x14ac:dyDescent="0.35">
      <c r="A1046" t="s">
        <v>273</v>
      </c>
      <c r="B1046" t="s">
        <v>258</v>
      </c>
      <c r="C1046" t="s">
        <v>256</v>
      </c>
      <c r="D1046">
        <v>1.35085724597845</v>
      </c>
      <c r="E1046">
        <v>2045</v>
      </c>
      <c r="F1046">
        <v>11615704.606853601</v>
      </c>
      <c r="G1046">
        <v>423312.30798698001</v>
      </c>
      <c r="H1046">
        <v>102413790.820733</v>
      </c>
      <c r="I1046">
        <v>3418298.5598251</v>
      </c>
      <c r="J1046">
        <v>11335039.795738099</v>
      </c>
      <c r="K1046">
        <v>417632.17567955801</v>
      </c>
      <c r="L1046">
        <v>3916227.7472860599</v>
      </c>
      <c r="M1046">
        <v>75197.020271986796</v>
      </c>
      <c r="N1046">
        <v>8.8168384344334498</v>
      </c>
      <c r="O1046">
        <v>8.0751220678663707</v>
      </c>
      <c r="P1046" t="s">
        <v>257</v>
      </c>
      <c r="Q1046" t="s">
        <v>252</v>
      </c>
    </row>
    <row r="1047" spans="1:17" x14ac:dyDescent="0.35">
      <c r="A1047" t="s">
        <v>273</v>
      </c>
      <c r="B1047" t="s">
        <v>258</v>
      </c>
      <c r="C1047" t="s">
        <v>256</v>
      </c>
      <c r="D1047">
        <v>1.53164784556419</v>
      </c>
      <c r="E1047">
        <v>2050</v>
      </c>
      <c r="F1047">
        <v>11965418.233494099</v>
      </c>
      <c r="G1047">
        <v>436563.674968381</v>
      </c>
      <c r="H1047">
        <v>121958859.041757</v>
      </c>
      <c r="I1047">
        <v>4084072.4125260599</v>
      </c>
      <c r="J1047">
        <v>11710186.734089799</v>
      </c>
      <c r="K1047">
        <v>431523.22156658198</v>
      </c>
      <c r="L1047">
        <v>4022501.3286645999</v>
      </c>
      <c r="M1047">
        <v>83069.667690608403</v>
      </c>
      <c r="N1047">
        <v>10.192611462620301</v>
      </c>
      <c r="O1047">
        <v>9.3550440558799597</v>
      </c>
      <c r="P1047" t="s">
        <v>257</v>
      </c>
      <c r="Q1047" t="s">
        <v>252</v>
      </c>
    </row>
    <row r="1048" spans="1:17" x14ac:dyDescent="0.35">
      <c r="A1048" t="s">
        <v>273</v>
      </c>
      <c r="B1048" t="s">
        <v>258</v>
      </c>
      <c r="C1048" t="s">
        <v>256</v>
      </c>
      <c r="D1048">
        <v>1.64170092024739</v>
      </c>
      <c r="E1048">
        <v>2055</v>
      </c>
      <c r="F1048">
        <v>12317994.309702801</v>
      </c>
      <c r="G1048">
        <v>449897.45327296399</v>
      </c>
      <c r="H1048">
        <v>136113455.35157499</v>
      </c>
      <c r="I1048">
        <v>4575264.26670413</v>
      </c>
      <c r="J1048">
        <v>12069979.731129199</v>
      </c>
      <c r="K1048">
        <v>444768.18325642199</v>
      </c>
      <c r="L1048">
        <v>4136174.3792774701</v>
      </c>
      <c r="M1048">
        <v>94355.095698554302</v>
      </c>
      <c r="N1048">
        <v>11.049969007077699</v>
      </c>
      <c r="O1048">
        <v>10.1695713843666</v>
      </c>
      <c r="P1048" t="s">
        <v>257</v>
      </c>
      <c r="Q1048" t="s">
        <v>252</v>
      </c>
    </row>
    <row r="1049" spans="1:17" x14ac:dyDescent="0.35">
      <c r="A1049" t="s">
        <v>273</v>
      </c>
      <c r="B1049" t="s">
        <v>258</v>
      </c>
      <c r="C1049" t="s">
        <v>256</v>
      </c>
      <c r="D1049">
        <v>1.79717289473674</v>
      </c>
      <c r="E1049">
        <v>2060</v>
      </c>
      <c r="F1049">
        <v>12705979.883491799</v>
      </c>
      <c r="G1049">
        <v>464541.21149151301</v>
      </c>
      <c r="H1049">
        <v>155835088.14613199</v>
      </c>
      <c r="I1049">
        <v>5259649.4523692299</v>
      </c>
      <c r="J1049">
        <v>12455064.8762345</v>
      </c>
      <c r="K1049">
        <v>459255.9224862</v>
      </c>
      <c r="L1049">
        <v>4329312.4270925596</v>
      </c>
      <c r="M1049">
        <v>99515.842183318702</v>
      </c>
      <c r="N1049">
        <v>12.264704460031499</v>
      </c>
      <c r="O1049">
        <v>11.322245093136001</v>
      </c>
      <c r="P1049" t="s">
        <v>257</v>
      </c>
      <c r="Q1049" t="s">
        <v>252</v>
      </c>
    </row>
    <row r="1050" spans="1:17" x14ac:dyDescent="0.35">
      <c r="A1050" t="s">
        <v>273</v>
      </c>
      <c r="B1050" t="s">
        <v>258</v>
      </c>
      <c r="C1050" t="s">
        <v>256</v>
      </c>
      <c r="D1050">
        <v>1.90209664848524</v>
      </c>
      <c r="E1050">
        <v>2065</v>
      </c>
      <c r="F1050">
        <v>13036526.063835099</v>
      </c>
      <c r="G1050">
        <v>477082.771943876</v>
      </c>
      <c r="H1050">
        <v>170598218.13221499</v>
      </c>
      <c r="I1050">
        <v>5772755.5244635399</v>
      </c>
      <c r="J1050">
        <v>12780286.8004536</v>
      </c>
      <c r="K1050">
        <v>471486.357215175</v>
      </c>
      <c r="L1050">
        <v>4461516.7086332496</v>
      </c>
      <c r="M1050">
        <v>103184.68341882899</v>
      </c>
      <c r="N1050">
        <v>13.0861716761703</v>
      </c>
      <c r="O1050">
        <v>12.100113154248699</v>
      </c>
      <c r="P1050" t="s">
        <v>257</v>
      </c>
      <c r="Q1050" t="s">
        <v>252</v>
      </c>
    </row>
    <row r="1051" spans="1:17" x14ac:dyDescent="0.35">
      <c r="A1051" t="s">
        <v>273</v>
      </c>
      <c r="B1051" t="s">
        <v>258</v>
      </c>
      <c r="C1051" t="s">
        <v>256</v>
      </c>
      <c r="D1051">
        <v>2.0539225003577899</v>
      </c>
      <c r="E1051">
        <v>2070</v>
      </c>
      <c r="F1051">
        <v>13412218.509345099</v>
      </c>
      <c r="G1051">
        <v>491243.29463387601</v>
      </c>
      <c r="H1051">
        <v>191355098.036881</v>
      </c>
      <c r="I1051">
        <v>6496964.1232457701</v>
      </c>
      <c r="J1051">
        <v>13122789.052713299</v>
      </c>
      <c r="K1051">
        <v>484238.91683405702</v>
      </c>
      <c r="L1051">
        <v>4658669.41178576</v>
      </c>
      <c r="M1051">
        <v>107560.054892264</v>
      </c>
      <c r="N1051">
        <v>14.2672219292844</v>
      </c>
      <c r="O1051">
        <v>13.2255527845687</v>
      </c>
      <c r="P1051" t="s">
        <v>257</v>
      </c>
      <c r="Q1051" t="s">
        <v>252</v>
      </c>
    </row>
    <row r="1052" spans="1:17" x14ac:dyDescent="0.35">
      <c r="A1052" t="s">
        <v>273</v>
      </c>
      <c r="B1052" t="s">
        <v>258</v>
      </c>
      <c r="C1052" t="s">
        <v>256</v>
      </c>
      <c r="D1052">
        <v>2.15113208653396</v>
      </c>
      <c r="E1052">
        <v>2075</v>
      </c>
      <c r="F1052">
        <v>13823103.688982001</v>
      </c>
      <c r="G1052">
        <v>506692.46833956102</v>
      </c>
      <c r="H1052">
        <v>207528954.168859</v>
      </c>
      <c r="I1052">
        <v>7065129.8660628702</v>
      </c>
      <c r="J1052">
        <v>13482954.5027098</v>
      </c>
      <c r="K1052">
        <v>498766.11030193698</v>
      </c>
      <c r="L1052">
        <v>4805951.9844456203</v>
      </c>
      <c r="M1052">
        <v>111512.699168076</v>
      </c>
      <c r="N1052">
        <v>15.013195215650001</v>
      </c>
      <c r="O1052">
        <v>13.9436251918553</v>
      </c>
      <c r="P1052" t="s">
        <v>257</v>
      </c>
      <c r="Q1052" t="s">
        <v>252</v>
      </c>
    </row>
    <row r="1053" spans="1:17" x14ac:dyDescent="0.35">
      <c r="A1053" t="s">
        <v>273</v>
      </c>
      <c r="B1053" t="s">
        <v>258</v>
      </c>
      <c r="C1053" t="s">
        <v>256</v>
      </c>
      <c r="D1053">
        <v>2.2802661727774698</v>
      </c>
      <c r="E1053">
        <v>2080</v>
      </c>
      <c r="F1053">
        <v>14202146.3858491</v>
      </c>
      <c r="G1053">
        <v>521025.987348811</v>
      </c>
      <c r="H1053">
        <v>227285539.61594701</v>
      </c>
      <c r="I1053">
        <v>7762133.0847927099</v>
      </c>
      <c r="J1053">
        <v>13794501.9568709</v>
      </c>
      <c r="K1053">
        <v>508711.46308742999</v>
      </c>
      <c r="L1053">
        <v>4998499.6938354103</v>
      </c>
      <c r="M1053">
        <v>118087.803780937</v>
      </c>
      <c r="N1053">
        <v>16.0036049087912</v>
      </c>
      <c r="O1053">
        <v>14.8977848960846</v>
      </c>
      <c r="P1053" t="s">
        <v>257</v>
      </c>
      <c r="Q1053" t="s">
        <v>252</v>
      </c>
    </row>
    <row r="1054" spans="1:17" x14ac:dyDescent="0.35">
      <c r="A1054" t="s">
        <v>273</v>
      </c>
      <c r="B1054" t="s">
        <v>258</v>
      </c>
      <c r="C1054" t="s">
        <v>256</v>
      </c>
      <c r="D1054">
        <v>2.4085830961071801</v>
      </c>
      <c r="E1054">
        <v>2085</v>
      </c>
      <c r="F1054">
        <v>14619773.9288908</v>
      </c>
      <c r="G1054">
        <v>536827.11919591494</v>
      </c>
      <c r="H1054">
        <v>248354825.305168</v>
      </c>
      <c r="I1054">
        <v>8506393.0452034194</v>
      </c>
      <c r="J1054">
        <v>14119413.8317181</v>
      </c>
      <c r="K1054">
        <v>521020.18352313602</v>
      </c>
      <c r="L1054">
        <v>5155316.7532073902</v>
      </c>
      <c r="M1054">
        <v>122269.49490109</v>
      </c>
      <c r="N1054">
        <v>16.987596833791098</v>
      </c>
      <c r="O1054">
        <v>15.845684282762599</v>
      </c>
      <c r="P1054" t="s">
        <v>257</v>
      </c>
      <c r="Q1054" t="s">
        <v>252</v>
      </c>
    </row>
    <row r="1055" spans="1:17" x14ac:dyDescent="0.35">
      <c r="A1055" t="s">
        <v>273</v>
      </c>
      <c r="B1055" t="s">
        <v>258</v>
      </c>
      <c r="C1055" t="s">
        <v>256</v>
      </c>
      <c r="D1055">
        <v>2.5200464505927802</v>
      </c>
      <c r="E1055">
        <v>2090</v>
      </c>
      <c r="F1055">
        <v>14975056.6650653</v>
      </c>
      <c r="G1055">
        <v>549971.09749531699</v>
      </c>
      <c r="H1055">
        <v>267391736.422979</v>
      </c>
      <c r="I1055">
        <v>9167855.7338178605</v>
      </c>
      <c r="J1055">
        <v>14383067.2106189</v>
      </c>
      <c r="K1055">
        <v>526041.488618679</v>
      </c>
      <c r="L1055">
        <v>5281909.6916034101</v>
      </c>
      <c r="M1055">
        <v>132139.33803633301</v>
      </c>
      <c r="N1055">
        <v>17.855807988143798</v>
      </c>
      <c r="O1055">
        <v>16.6697046000602</v>
      </c>
      <c r="P1055" t="s">
        <v>257</v>
      </c>
      <c r="Q1055" t="s">
        <v>252</v>
      </c>
    </row>
    <row r="1056" spans="1:17" x14ac:dyDescent="0.35">
      <c r="A1056" t="s">
        <v>273</v>
      </c>
      <c r="B1056" t="s">
        <v>259</v>
      </c>
      <c r="C1056" t="s">
        <v>256</v>
      </c>
      <c r="D1056">
        <v>0.42862795654826502</v>
      </c>
      <c r="E1056">
        <v>2010</v>
      </c>
      <c r="F1056">
        <v>7605256.5045535602</v>
      </c>
      <c r="G1056">
        <v>882612.17721837899</v>
      </c>
      <c r="H1056">
        <v>20123686.110571399</v>
      </c>
      <c r="I1056">
        <v>2255249.2462844299</v>
      </c>
      <c r="J1056">
        <v>7015459.3584831497</v>
      </c>
      <c r="K1056">
        <v>819732.92274332303</v>
      </c>
      <c r="L1056">
        <v>2555834.4644140899</v>
      </c>
      <c r="M1056">
        <v>306999.23828446702</v>
      </c>
      <c r="N1056">
        <v>2.6460233259092099</v>
      </c>
      <c r="O1056">
        <v>2.5551984263258398</v>
      </c>
      <c r="P1056" t="s">
        <v>257</v>
      </c>
      <c r="Q1056" t="s">
        <v>252</v>
      </c>
    </row>
    <row r="1057" spans="1:17" x14ac:dyDescent="0.35">
      <c r="A1057" t="s">
        <v>273</v>
      </c>
      <c r="B1057" t="s">
        <v>259</v>
      </c>
      <c r="C1057" t="s">
        <v>256</v>
      </c>
      <c r="D1057">
        <v>0.61285996481710903</v>
      </c>
      <c r="E1057">
        <v>2015</v>
      </c>
      <c r="F1057">
        <v>8123233.3215098297</v>
      </c>
      <c r="G1057">
        <v>940449.67171173706</v>
      </c>
      <c r="H1057">
        <v>30716733.356938101</v>
      </c>
      <c r="I1057">
        <v>3434631.7943991399</v>
      </c>
      <c r="J1057">
        <v>7487286.5572796902</v>
      </c>
      <c r="K1057">
        <v>872933.48310607998</v>
      </c>
      <c r="L1057">
        <v>2733031.0989179201</v>
      </c>
      <c r="M1057">
        <v>327439.50097815302</v>
      </c>
      <c r="N1057">
        <v>3.7813432338083999</v>
      </c>
      <c r="O1057">
        <v>3.6521165328790799</v>
      </c>
      <c r="P1057" t="s">
        <v>257</v>
      </c>
      <c r="Q1057" t="s">
        <v>252</v>
      </c>
    </row>
    <row r="1058" spans="1:17" x14ac:dyDescent="0.35">
      <c r="A1058" t="s">
        <v>273</v>
      </c>
      <c r="B1058" t="s">
        <v>259</v>
      </c>
      <c r="C1058" t="s">
        <v>256</v>
      </c>
      <c r="D1058">
        <v>0.76234411994100504</v>
      </c>
      <c r="E1058">
        <v>2020</v>
      </c>
      <c r="F1058">
        <v>8597673.3627393097</v>
      </c>
      <c r="G1058">
        <v>993483.94730912906</v>
      </c>
      <c r="H1058">
        <v>40418440.030607797</v>
      </c>
      <c r="I1058">
        <v>4511097.5905171596</v>
      </c>
      <c r="J1058">
        <v>7920199.6978171002</v>
      </c>
      <c r="K1058">
        <v>921724.62396723998</v>
      </c>
      <c r="L1058">
        <v>2893738.5429040599</v>
      </c>
      <c r="M1058">
        <v>346013.765198701</v>
      </c>
      <c r="N1058">
        <v>4.7010904375332103</v>
      </c>
      <c r="O1058">
        <v>4.5406849327918701</v>
      </c>
      <c r="P1058" t="s">
        <v>257</v>
      </c>
      <c r="Q1058" t="s">
        <v>252</v>
      </c>
    </row>
    <row r="1059" spans="1:17" x14ac:dyDescent="0.35">
      <c r="A1059" t="s">
        <v>273</v>
      </c>
      <c r="B1059" t="s">
        <v>259</v>
      </c>
      <c r="C1059" t="s">
        <v>256</v>
      </c>
      <c r="D1059">
        <v>0.91377128405771901</v>
      </c>
      <c r="E1059">
        <v>2025</v>
      </c>
      <c r="F1059">
        <v>9136711.3478132691</v>
      </c>
      <c r="G1059">
        <v>1054268.51908674</v>
      </c>
      <c r="H1059">
        <v>51464483.259935498</v>
      </c>
      <c r="I1059">
        <v>5735431.5909192897</v>
      </c>
      <c r="J1059">
        <v>8413443.1034298893</v>
      </c>
      <c r="K1059">
        <v>977760.91349660896</v>
      </c>
      <c r="L1059">
        <v>3076509.8813935802</v>
      </c>
      <c r="M1059">
        <v>367310.85571489902</v>
      </c>
      <c r="N1059">
        <v>5.63271414634902</v>
      </c>
      <c r="O1059">
        <v>5.4401999937242103</v>
      </c>
      <c r="P1059" t="s">
        <v>257</v>
      </c>
      <c r="Q1059" t="s">
        <v>252</v>
      </c>
    </row>
    <row r="1060" spans="1:17" x14ac:dyDescent="0.35">
      <c r="A1060" t="s">
        <v>273</v>
      </c>
      <c r="B1060" t="s">
        <v>259</v>
      </c>
      <c r="C1060" t="s">
        <v>256</v>
      </c>
      <c r="D1060">
        <v>0.96559376426806398</v>
      </c>
      <c r="E1060">
        <v>2030</v>
      </c>
      <c r="F1060">
        <v>9706391.7928617895</v>
      </c>
      <c r="G1060">
        <v>1119595.8589260399</v>
      </c>
      <c r="H1060">
        <v>57753851.781786703</v>
      </c>
      <c r="I1060">
        <v>6432815.4981757803</v>
      </c>
      <c r="J1060">
        <v>8935656.4345608093</v>
      </c>
      <c r="K1060">
        <v>1038040.09236088</v>
      </c>
      <c r="L1060">
        <v>3269229.5185155799</v>
      </c>
      <c r="M1060">
        <v>390132.83691887697</v>
      </c>
      <c r="N1060">
        <v>5.9500845436982797</v>
      </c>
      <c r="O1060">
        <v>5.7456585310581598</v>
      </c>
      <c r="P1060" t="s">
        <v>257</v>
      </c>
      <c r="Q1060" t="s">
        <v>252</v>
      </c>
    </row>
    <row r="1061" spans="1:17" x14ac:dyDescent="0.35">
      <c r="A1061" t="s">
        <v>273</v>
      </c>
      <c r="B1061" t="s">
        <v>259</v>
      </c>
      <c r="C1061" t="s">
        <v>256</v>
      </c>
      <c r="D1061">
        <v>1.08500668135844</v>
      </c>
      <c r="E1061">
        <v>2035</v>
      </c>
      <c r="F1061">
        <v>10192381.038703499</v>
      </c>
      <c r="G1061">
        <v>1176036.9989219001</v>
      </c>
      <c r="H1061">
        <v>69394620.770174295</v>
      </c>
      <c r="I1061">
        <v>7708774.7980522197</v>
      </c>
      <c r="J1061">
        <v>9670270.6597048398</v>
      </c>
      <c r="K1061">
        <v>1124248.2821191601</v>
      </c>
      <c r="L1061">
        <v>3497291.5070101102</v>
      </c>
      <c r="M1061">
        <v>421693.85535050399</v>
      </c>
      <c r="N1061">
        <v>6.8084798347572102</v>
      </c>
      <c r="O1061">
        <v>6.5548743833051502</v>
      </c>
      <c r="P1061" t="s">
        <v>257</v>
      </c>
      <c r="Q1061" t="s">
        <v>252</v>
      </c>
    </row>
    <row r="1062" spans="1:17" x14ac:dyDescent="0.35">
      <c r="A1062" t="s">
        <v>273</v>
      </c>
      <c r="B1062" t="s">
        <v>259</v>
      </c>
      <c r="C1062" t="s">
        <v>256</v>
      </c>
      <c r="D1062">
        <v>1.2292198413270401</v>
      </c>
      <c r="E1062">
        <v>2040</v>
      </c>
      <c r="F1062">
        <v>10473186.713759599</v>
      </c>
      <c r="G1062">
        <v>1208800.7236085599</v>
      </c>
      <c r="H1062">
        <v>82798913.0235461</v>
      </c>
      <c r="I1062">
        <v>9165878.5460512601</v>
      </c>
      <c r="J1062">
        <v>10176384.2031067</v>
      </c>
      <c r="K1062">
        <v>1182608.6150384101</v>
      </c>
      <c r="L1062">
        <v>3532916.53956562</v>
      </c>
      <c r="M1062">
        <v>421163.672566202</v>
      </c>
      <c r="N1062">
        <v>7.9057993795494603</v>
      </c>
      <c r="O1062">
        <v>7.5826216571817397</v>
      </c>
      <c r="P1062" t="s">
        <v>257</v>
      </c>
      <c r="Q1062" t="s">
        <v>252</v>
      </c>
    </row>
    <row r="1063" spans="1:17" x14ac:dyDescent="0.35">
      <c r="A1063" t="s">
        <v>273</v>
      </c>
      <c r="B1063" t="s">
        <v>259</v>
      </c>
      <c r="C1063" t="s">
        <v>256</v>
      </c>
      <c r="D1063">
        <v>1.35085724597845</v>
      </c>
      <c r="E1063">
        <v>2045</v>
      </c>
      <c r="F1063">
        <v>10793064.146714199</v>
      </c>
      <c r="G1063">
        <v>1245952.7681263899</v>
      </c>
      <c r="H1063">
        <v>95305413.176149994</v>
      </c>
      <c r="I1063">
        <v>10526676.2044078</v>
      </c>
      <c r="J1063">
        <v>10532026.7617599</v>
      </c>
      <c r="K1063">
        <v>1220645.2096577701</v>
      </c>
      <c r="L1063">
        <v>3566102.6311960001</v>
      </c>
      <c r="M1063">
        <v>425322.13636205398</v>
      </c>
      <c r="N1063">
        <v>8.8302461544402409</v>
      </c>
      <c r="O1063">
        <v>8.4486960290135293</v>
      </c>
      <c r="P1063" t="s">
        <v>257</v>
      </c>
      <c r="Q1063" t="s">
        <v>252</v>
      </c>
    </row>
    <row r="1064" spans="1:17" x14ac:dyDescent="0.35">
      <c r="A1064" t="s">
        <v>273</v>
      </c>
      <c r="B1064" t="s">
        <v>259</v>
      </c>
      <c r="C1064" t="s">
        <v>256</v>
      </c>
      <c r="D1064">
        <v>1.53164784556419</v>
      </c>
      <c r="E1064">
        <v>2050</v>
      </c>
      <c r="F1064">
        <v>11118273.596715201</v>
      </c>
      <c r="G1064">
        <v>1283708.3117472499</v>
      </c>
      <c r="H1064">
        <v>113528757.12680601</v>
      </c>
      <c r="I1064">
        <v>12514174.3274775</v>
      </c>
      <c r="J1064">
        <v>10876125.8207334</v>
      </c>
      <c r="K1064">
        <v>1265584.13492293</v>
      </c>
      <c r="L1064">
        <v>3668991.6251829499</v>
      </c>
      <c r="M1064">
        <v>436579.37117226003</v>
      </c>
      <c r="N1064">
        <v>10.2110058849736</v>
      </c>
      <c r="O1064">
        <v>9.74845625985275</v>
      </c>
      <c r="P1064" t="s">
        <v>257</v>
      </c>
      <c r="Q1064" t="s">
        <v>252</v>
      </c>
    </row>
    <row r="1065" spans="1:17" x14ac:dyDescent="0.35">
      <c r="A1065" t="s">
        <v>273</v>
      </c>
      <c r="B1065" t="s">
        <v>259</v>
      </c>
      <c r="C1065" t="s">
        <v>256</v>
      </c>
      <c r="D1065">
        <v>1.64170092024739</v>
      </c>
      <c r="E1065">
        <v>2055</v>
      </c>
      <c r="F1065">
        <v>11446032.0225002</v>
      </c>
      <c r="G1065">
        <v>1321859.7404755501</v>
      </c>
      <c r="H1065">
        <v>126714911.06783301</v>
      </c>
      <c r="I1065">
        <v>13973808.5504464</v>
      </c>
      <c r="J1065">
        <v>11210948.139269101</v>
      </c>
      <c r="K1065">
        <v>1303799.77511651</v>
      </c>
      <c r="L1065">
        <v>3777294.2581130401</v>
      </c>
      <c r="M1065">
        <v>453235.21686299</v>
      </c>
      <c r="N1065">
        <v>11.070640971363799</v>
      </c>
      <c r="O1065">
        <v>10.571324719685601</v>
      </c>
      <c r="P1065" t="s">
        <v>257</v>
      </c>
      <c r="Q1065" t="s">
        <v>252</v>
      </c>
    </row>
    <row r="1066" spans="1:17" x14ac:dyDescent="0.35">
      <c r="A1066" t="s">
        <v>273</v>
      </c>
      <c r="B1066" t="s">
        <v>259</v>
      </c>
      <c r="C1066" t="s">
        <v>256</v>
      </c>
      <c r="D1066">
        <v>1.79717289473674</v>
      </c>
      <c r="E1066">
        <v>2060</v>
      </c>
      <c r="F1066">
        <v>11806573.5348702</v>
      </c>
      <c r="G1066">
        <v>1363947.5601131599</v>
      </c>
      <c r="H1066">
        <v>145087444.19260201</v>
      </c>
      <c r="I1066">
        <v>16007293.4058998</v>
      </c>
      <c r="J1066">
        <v>11569042.622512899</v>
      </c>
      <c r="K1066">
        <v>1345278.17620783</v>
      </c>
      <c r="L1066">
        <v>3960674.8835493401</v>
      </c>
      <c r="M1066">
        <v>468153.38572654303</v>
      </c>
      <c r="N1066">
        <v>12.2887003383406</v>
      </c>
      <c r="O1066">
        <v>11.7360035488254</v>
      </c>
      <c r="P1066" t="s">
        <v>257</v>
      </c>
      <c r="Q1066" t="s">
        <v>252</v>
      </c>
    </row>
    <row r="1067" spans="1:17" x14ac:dyDescent="0.35">
      <c r="A1067" t="s">
        <v>273</v>
      </c>
      <c r="B1067" t="s">
        <v>259</v>
      </c>
      <c r="C1067" t="s">
        <v>256</v>
      </c>
      <c r="D1067">
        <v>1.90209664848524</v>
      </c>
      <c r="E1067">
        <v>2065</v>
      </c>
      <c r="F1067">
        <v>12113657.9906545</v>
      </c>
      <c r="G1067">
        <v>1399950.8451245299</v>
      </c>
      <c r="H1067">
        <v>158841223.81290099</v>
      </c>
      <c r="I1067">
        <v>17529749.843777601</v>
      </c>
      <c r="J1067">
        <v>11871562.569199899</v>
      </c>
      <c r="K1067">
        <v>1380210.58846892</v>
      </c>
      <c r="L1067">
        <v>4085641.6471561901</v>
      </c>
      <c r="M1067">
        <v>479059.74489588698</v>
      </c>
      <c r="N1067">
        <v>13.112572926810801</v>
      </c>
      <c r="O1067">
        <v>12.5216895327623</v>
      </c>
      <c r="P1067" t="s">
        <v>257</v>
      </c>
      <c r="Q1067" t="s">
        <v>252</v>
      </c>
    </row>
    <row r="1068" spans="1:17" x14ac:dyDescent="0.35">
      <c r="A1068" t="s">
        <v>273</v>
      </c>
      <c r="B1068" t="s">
        <v>259</v>
      </c>
      <c r="C1068" t="s">
        <v>256</v>
      </c>
      <c r="D1068">
        <v>2.0539225003577899</v>
      </c>
      <c r="E1068">
        <v>2070</v>
      </c>
      <c r="F1068">
        <v>12462649.005848</v>
      </c>
      <c r="G1068">
        <v>1440812.79813099</v>
      </c>
      <c r="H1068">
        <v>178163844.12956801</v>
      </c>
      <c r="I1068">
        <v>19688218.0305597</v>
      </c>
      <c r="J1068">
        <v>12189067.062364399</v>
      </c>
      <c r="K1068">
        <v>1417960.9071829701</v>
      </c>
      <c r="L1068">
        <v>4273037.4837278696</v>
      </c>
      <c r="M1068">
        <v>493191.98295015801</v>
      </c>
      <c r="N1068">
        <v>14.2958245912218</v>
      </c>
      <c r="O1068">
        <v>13.664660708246799</v>
      </c>
      <c r="P1068" t="s">
        <v>257</v>
      </c>
      <c r="Q1068" t="s">
        <v>252</v>
      </c>
    </row>
    <row r="1069" spans="1:17" x14ac:dyDescent="0.35">
      <c r="A1069" t="s">
        <v>273</v>
      </c>
      <c r="B1069" t="s">
        <v>259</v>
      </c>
      <c r="C1069" t="s">
        <v>256</v>
      </c>
      <c r="D1069">
        <v>2.15113208653396</v>
      </c>
      <c r="E1069">
        <v>2075</v>
      </c>
      <c r="F1069">
        <v>12844277.5273173</v>
      </c>
      <c r="G1069">
        <v>1485518.63000429</v>
      </c>
      <c r="H1069">
        <v>193201884.03779101</v>
      </c>
      <c r="I1069">
        <v>21392199.9971302</v>
      </c>
      <c r="J1069">
        <v>12523159.717456</v>
      </c>
      <c r="K1069">
        <v>1458560.89555578</v>
      </c>
      <c r="L1069">
        <v>4406981.0761028398</v>
      </c>
      <c r="M1069">
        <v>510483.60751085699</v>
      </c>
      <c r="N1069">
        <v>15.0418646457061</v>
      </c>
      <c r="O1069">
        <v>14.400492572125099</v>
      </c>
      <c r="P1069" t="s">
        <v>257</v>
      </c>
      <c r="Q1069" t="s">
        <v>252</v>
      </c>
    </row>
    <row r="1070" spans="1:17" x14ac:dyDescent="0.35">
      <c r="A1070" t="s">
        <v>273</v>
      </c>
      <c r="B1070" t="s">
        <v>259</v>
      </c>
      <c r="C1070" t="s">
        <v>256</v>
      </c>
      <c r="D1070">
        <v>2.2802661727774698</v>
      </c>
      <c r="E1070">
        <v>2080</v>
      </c>
      <c r="F1070">
        <v>13196210.7244558</v>
      </c>
      <c r="G1070">
        <v>1526961.64874215</v>
      </c>
      <c r="H1070">
        <v>211565466.07045299</v>
      </c>
      <c r="I1070">
        <v>23482206.630286101</v>
      </c>
      <c r="J1070">
        <v>12818551.140420699</v>
      </c>
      <c r="K1070">
        <v>1484662.2795376501</v>
      </c>
      <c r="L1070">
        <v>4584601.6800552802</v>
      </c>
      <c r="M1070">
        <v>531985.81756105996</v>
      </c>
      <c r="N1070">
        <v>16.032289153913801</v>
      </c>
      <c r="O1070">
        <v>15.3783866475165</v>
      </c>
      <c r="P1070" t="s">
        <v>257</v>
      </c>
      <c r="Q1070" t="s">
        <v>252</v>
      </c>
    </row>
    <row r="1071" spans="1:17" x14ac:dyDescent="0.35">
      <c r="A1071" t="s">
        <v>273</v>
      </c>
      <c r="B1071" t="s">
        <v>259</v>
      </c>
      <c r="C1071" t="s">
        <v>256</v>
      </c>
      <c r="D1071">
        <v>2.4085830961071801</v>
      </c>
      <c r="E1071">
        <v>2085</v>
      </c>
      <c r="F1071">
        <v>13583895.348690201</v>
      </c>
      <c r="G1071">
        <v>1572705.69939657</v>
      </c>
      <c r="H1071">
        <v>231147826.68051401</v>
      </c>
      <c r="I1071">
        <v>25713391.6698572</v>
      </c>
      <c r="J1071">
        <v>13127603.4204082</v>
      </c>
      <c r="K1071">
        <v>1512830.59483309</v>
      </c>
      <c r="L1071">
        <v>4726041.6052783597</v>
      </c>
      <c r="M1071">
        <v>551544.642830114</v>
      </c>
      <c r="N1071">
        <v>17.0163138589553</v>
      </c>
      <c r="O1071">
        <v>16.3497796693451</v>
      </c>
      <c r="P1071" t="s">
        <v>257</v>
      </c>
      <c r="Q1071" t="s">
        <v>252</v>
      </c>
    </row>
    <row r="1072" spans="1:17" x14ac:dyDescent="0.35">
      <c r="A1072" t="s">
        <v>273</v>
      </c>
      <c r="B1072" t="s">
        <v>259</v>
      </c>
      <c r="C1072" t="s">
        <v>256</v>
      </c>
      <c r="D1072">
        <v>2.5200464505927802</v>
      </c>
      <c r="E1072">
        <v>2090</v>
      </c>
      <c r="F1072">
        <v>13913924.3177792</v>
      </c>
      <c r="G1072">
        <v>1611103.4447814601</v>
      </c>
      <c r="H1072">
        <v>248862800.468081</v>
      </c>
      <c r="I1072">
        <v>27696791.688716002</v>
      </c>
      <c r="J1072">
        <v>13372182.425064201</v>
      </c>
      <c r="K1072">
        <v>1536926.2741733401</v>
      </c>
      <c r="L1072">
        <v>4847865.0030547399</v>
      </c>
      <c r="M1072">
        <v>566184.02658500697</v>
      </c>
      <c r="N1072">
        <v>17.885881422402498</v>
      </c>
      <c r="O1072">
        <v>17.191193885426099</v>
      </c>
      <c r="P1072" t="s">
        <v>257</v>
      </c>
      <c r="Q1072" t="s">
        <v>252</v>
      </c>
    </row>
    <row r="1073" spans="1:17" x14ac:dyDescent="0.35">
      <c r="A1073" t="s">
        <v>273</v>
      </c>
      <c r="B1073" t="s">
        <v>260</v>
      </c>
      <c r="C1073" t="s">
        <v>256</v>
      </c>
      <c r="D1073">
        <v>0.42862795654826502</v>
      </c>
      <c r="E1073">
        <v>2010</v>
      </c>
      <c r="F1073">
        <v>5898866.7892901199</v>
      </c>
      <c r="G1073">
        <v>2589001.8924818202</v>
      </c>
      <c r="H1073">
        <v>15608486.0373252</v>
      </c>
      <c r="I1073">
        <v>6770449.3195306398</v>
      </c>
      <c r="J1073">
        <v>5491502.2023437303</v>
      </c>
      <c r="K1073">
        <v>2343690.0788827399</v>
      </c>
      <c r="L1073">
        <v>1974346.7928540399</v>
      </c>
      <c r="M1073">
        <v>888486.90984452597</v>
      </c>
      <c r="N1073">
        <v>2.6460143269659402</v>
      </c>
      <c r="O1073">
        <v>2.6150808692690699</v>
      </c>
      <c r="P1073" t="s">
        <v>257</v>
      </c>
      <c r="Q1073" t="s">
        <v>252</v>
      </c>
    </row>
    <row r="1074" spans="1:17" x14ac:dyDescent="0.35">
      <c r="A1074" t="s">
        <v>273</v>
      </c>
      <c r="B1074" t="s">
        <v>260</v>
      </c>
      <c r="C1074" t="s">
        <v>256</v>
      </c>
      <c r="D1074">
        <v>0.61285996481710903</v>
      </c>
      <c r="E1074">
        <v>2015</v>
      </c>
      <c r="F1074">
        <v>6274866.0369377499</v>
      </c>
      <c r="G1074">
        <v>2788816.9562838101</v>
      </c>
      <c r="H1074">
        <v>23726484.701645199</v>
      </c>
      <c r="I1074">
        <v>10424880.4496921</v>
      </c>
      <c r="J1074">
        <v>5836409.1540465998</v>
      </c>
      <c r="K1074">
        <v>2523810.8863391699</v>
      </c>
      <c r="L1074">
        <v>2104490.1423012698</v>
      </c>
      <c r="M1074">
        <v>955980.45759480097</v>
      </c>
      <c r="N1074">
        <v>3.7811938234181199</v>
      </c>
      <c r="O1074">
        <v>3.73810135735246</v>
      </c>
      <c r="P1074" t="s">
        <v>257</v>
      </c>
      <c r="Q1074" t="s">
        <v>252</v>
      </c>
    </row>
    <row r="1075" spans="1:17" x14ac:dyDescent="0.35">
      <c r="A1075" t="s">
        <v>273</v>
      </c>
      <c r="B1075" t="s">
        <v>260</v>
      </c>
      <c r="C1075" t="s">
        <v>256</v>
      </c>
      <c r="D1075">
        <v>0.76234411994100504</v>
      </c>
      <c r="E1075">
        <v>2020</v>
      </c>
      <c r="F1075">
        <v>6617692.6211207798</v>
      </c>
      <c r="G1075">
        <v>2973464.68892767</v>
      </c>
      <c r="H1075">
        <v>31107008.077176102</v>
      </c>
      <c r="I1075">
        <v>13822529.5439489</v>
      </c>
      <c r="J1075">
        <v>6151300.2691192003</v>
      </c>
      <c r="K1075">
        <v>2690624.05266514</v>
      </c>
      <c r="L1075">
        <v>2221772.0183171299</v>
      </c>
      <c r="M1075">
        <v>1017980.28978563</v>
      </c>
      <c r="N1075">
        <v>4.70058219052002</v>
      </c>
      <c r="O1075">
        <v>4.6486274397069698</v>
      </c>
      <c r="P1075" t="s">
        <v>257</v>
      </c>
      <c r="Q1075" t="s">
        <v>252</v>
      </c>
    </row>
    <row r="1076" spans="1:17" x14ac:dyDescent="0.35">
      <c r="A1076" t="s">
        <v>273</v>
      </c>
      <c r="B1076" t="s">
        <v>260</v>
      </c>
      <c r="C1076" t="s">
        <v>256</v>
      </c>
      <c r="D1076">
        <v>0.91377128405771901</v>
      </c>
      <c r="E1076">
        <v>2025</v>
      </c>
      <c r="F1076">
        <v>7011455.4719597902</v>
      </c>
      <c r="G1076">
        <v>3179524.39494021</v>
      </c>
      <c r="H1076">
        <v>39487130.107127301</v>
      </c>
      <c r="I1076">
        <v>17712784.743727401</v>
      </c>
      <c r="J1076">
        <v>6514169.2243478298</v>
      </c>
      <c r="K1076">
        <v>2877034.7925786702</v>
      </c>
      <c r="L1076">
        <v>2356552.0789340199</v>
      </c>
      <c r="M1076">
        <v>1087268.6581744601</v>
      </c>
      <c r="N1076">
        <v>5.6318021650489296</v>
      </c>
      <c r="O1076">
        <v>5.5708912854749402</v>
      </c>
      <c r="P1076" t="s">
        <v>257</v>
      </c>
      <c r="Q1076" t="s">
        <v>252</v>
      </c>
    </row>
    <row r="1077" spans="1:17" x14ac:dyDescent="0.35">
      <c r="A1077" t="s">
        <v>273</v>
      </c>
      <c r="B1077" t="s">
        <v>260</v>
      </c>
      <c r="C1077" t="s">
        <v>256</v>
      </c>
      <c r="D1077">
        <v>0.96559376426806398</v>
      </c>
      <c r="E1077">
        <v>2030</v>
      </c>
      <c r="F1077">
        <v>7429327.0936738802</v>
      </c>
      <c r="G1077">
        <v>3396660.5581139498</v>
      </c>
      <c r="H1077">
        <v>44196592.661953203</v>
      </c>
      <c r="I1077">
        <v>19990074.618009299</v>
      </c>
      <c r="J1077">
        <v>6900023.9397805398</v>
      </c>
      <c r="K1077">
        <v>3073672.5871411501</v>
      </c>
      <c r="L1077">
        <v>2499494.8773042201</v>
      </c>
      <c r="M1077">
        <v>1159867.47813025</v>
      </c>
      <c r="N1077">
        <v>5.9489361694125504</v>
      </c>
      <c r="O1077">
        <v>5.8852141024975202</v>
      </c>
      <c r="P1077" t="s">
        <v>257</v>
      </c>
      <c r="Q1077" t="s">
        <v>252</v>
      </c>
    </row>
    <row r="1078" spans="1:17" x14ac:dyDescent="0.35">
      <c r="A1078" t="s">
        <v>273</v>
      </c>
      <c r="B1078" t="s">
        <v>260</v>
      </c>
      <c r="C1078" t="s">
        <v>256</v>
      </c>
      <c r="D1078">
        <v>1.08500668135844</v>
      </c>
      <c r="E1078">
        <v>2035</v>
      </c>
      <c r="F1078">
        <v>7782969.1495388197</v>
      </c>
      <c r="G1078">
        <v>3585448.8880865499</v>
      </c>
      <c r="H1078">
        <v>53119341.055083603</v>
      </c>
      <c r="I1078">
        <v>23984054.513142999</v>
      </c>
      <c r="J1078">
        <v>7460272.7240132904</v>
      </c>
      <c r="K1078">
        <v>3334246.21781071</v>
      </c>
      <c r="L1078">
        <v>2679338.2784482599</v>
      </c>
      <c r="M1078">
        <v>1239647.08391236</v>
      </c>
      <c r="N1078">
        <v>6.8250740860550803</v>
      </c>
      <c r="O1078">
        <v>6.6892752516526803</v>
      </c>
      <c r="P1078" t="s">
        <v>257</v>
      </c>
      <c r="Q1078" t="s">
        <v>252</v>
      </c>
    </row>
    <row r="1079" spans="1:17" x14ac:dyDescent="0.35">
      <c r="A1079" t="s">
        <v>273</v>
      </c>
      <c r="B1079" t="s">
        <v>260</v>
      </c>
      <c r="C1079" t="s">
        <v>256</v>
      </c>
      <c r="D1079">
        <v>1.2292198413270401</v>
      </c>
      <c r="E1079">
        <v>2040</v>
      </c>
      <c r="F1079">
        <v>7980446.7579789199</v>
      </c>
      <c r="G1079">
        <v>3701540.6793892202</v>
      </c>
      <c r="H1079">
        <v>63465436.475411199</v>
      </c>
      <c r="I1079">
        <v>28499355.094186202</v>
      </c>
      <c r="J1079">
        <v>7808685.8265424697</v>
      </c>
      <c r="K1079">
        <v>3550306.9916026699</v>
      </c>
      <c r="L1079">
        <v>2738934.6796429902</v>
      </c>
      <c r="M1079">
        <v>1215145.5324888299</v>
      </c>
      <c r="N1079">
        <v>7.9526169900147297</v>
      </c>
      <c r="O1079">
        <v>7.6993224072547104</v>
      </c>
      <c r="P1079" t="s">
        <v>257</v>
      </c>
      <c r="Q1079" t="s">
        <v>252</v>
      </c>
    </row>
    <row r="1080" spans="1:17" x14ac:dyDescent="0.35">
      <c r="A1080" t="s">
        <v>273</v>
      </c>
      <c r="B1080" t="s">
        <v>260</v>
      </c>
      <c r="C1080" t="s">
        <v>256</v>
      </c>
      <c r="D1080">
        <v>1.35085724597845</v>
      </c>
      <c r="E1080">
        <v>2045</v>
      </c>
      <c r="F1080">
        <v>8208667.9208192304</v>
      </c>
      <c r="G1080">
        <v>3830348.9940213901</v>
      </c>
      <c r="H1080">
        <v>73078128.391464606</v>
      </c>
      <c r="I1080">
        <v>32753960.9890933</v>
      </c>
      <c r="J1080">
        <v>8048544.6500879303</v>
      </c>
      <c r="K1080">
        <v>3704127.3213296901</v>
      </c>
      <c r="L1080">
        <v>2779097.6352657401</v>
      </c>
      <c r="M1080">
        <v>1212327.13229231</v>
      </c>
      <c r="N1080">
        <v>8.9025563095469202</v>
      </c>
      <c r="O1080">
        <v>8.5511688465509099</v>
      </c>
      <c r="P1080" t="s">
        <v>257</v>
      </c>
      <c r="Q1080" t="s">
        <v>252</v>
      </c>
    </row>
    <row r="1081" spans="1:17" x14ac:dyDescent="0.35">
      <c r="A1081" t="s">
        <v>273</v>
      </c>
      <c r="B1081" t="s">
        <v>260</v>
      </c>
      <c r="C1081" t="s">
        <v>256</v>
      </c>
      <c r="D1081">
        <v>1.53164784556419</v>
      </c>
      <c r="E1081">
        <v>2050</v>
      </c>
      <c r="F1081">
        <v>8442286.4146233108</v>
      </c>
      <c r="G1081">
        <v>3959695.4938391498</v>
      </c>
      <c r="H1081">
        <v>86985713.767976493</v>
      </c>
      <c r="I1081">
        <v>39057217.686306901</v>
      </c>
      <c r="J1081">
        <v>8295246.7825966198</v>
      </c>
      <c r="K1081">
        <v>3846463.1730597299</v>
      </c>
      <c r="L1081">
        <v>2884014.8152765399</v>
      </c>
      <c r="M1081">
        <v>1221556.1810786701</v>
      </c>
      <c r="N1081">
        <v>10.3035729298765</v>
      </c>
      <c r="O1081">
        <v>9.8636922326667893</v>
      </c>
      <c r="P1081" t="s">
        <v>257</v>
      </c>
      <c r="Q1081" t="s">
        <v>252</v>
      </c>
    </row>
    <row r="1082" spans="1:17" x14ac:dyDescent="0.35">
      <c r="A1082" t="s">
        <v>273</v>
      </c>
      <c r="B1082" t="s">
        <v>260</v>
      </c>
      <c r="C1082" t="s">
        <v>256</v>
      </c>
      <c r="D1082">
        <v>1.64170092024739</v>
      </c>
      <c r="E1082">
        <v>2055</v>
      </c>
      <c r="F1082">
        <v>8679212.3868877403</v>
      </c>
      <c r="G1082">
        <v>4088679.3760880399</v>
      </c>
      <c r="H1082">
        <v>96553155.603163302</v>
      </c>
      <c r="I1082">
        <v>44135564.015115798</v>
      </c>
      <c r="J1082">
        <v>8533282.8194367606</v>
      </c>
      <c r="K1082">
        <v>3981465.0949488198</v>
      </c>
      <c r="L1082">
        <v>2949112.6529399599</v>
      </c>
      <c r="M1082">
        <v>1281416.82203606</v>
      </c>
      <c r="N1082">
        <v>11.1246448754996</v>
      </c>
      <c r="O1082">
        <v>10.7945769172402</v>
      </c>
      <c r="P1082" t="s">
        <v>257</v>
      </c>
      <c r="Q1082" t="s">
        <v>252</v>
      </c>
    </row>
    <row r="1083" spans="1:17" x14ac:dyDescent="0.35">
      <c r="A1083" t="s">
        <v>273</v>
      </c>
      <c r="B1083" t="s">
        <v>260</v>
      </c>
      <c r="C1083" t="s">
        <v>256</v>
      </c>
      <c r="D1083">
        <v>1.79717289473674</v>
      </c>
      <c r="E1083">
        <v>2060</v>
      </c>
      <c r="F1083">
        <v>8942093.8170770891</v>
      </c>
      <c r="G1083">
        <v>4228427.2779062204</v>
      </c>
      <c r="H1083">
        <v>109881569.347508</v>
      </c>
      <c r="I1083">
        <v>51213168.250993401</v>
      </c>
      <c r="J1083">
        <v>8792343.9346971195</v>
      </c>
      <c r="K1083">
        <v>4121976.86402361</v>
      </c>
      <c r="L1083">
        <v>2998884.07711364</v>
      </c>
      <c r="M1083">
        <v>1429944.1921622399</v>
      </c>
      <c r="N1083">
        <v>12.288125308824499</v>
      </c>
      <c r="O1083">
        <v>12.1116351033362</v>
      </c>
      <c r="P1083" t="s">
        <v>257</v>
      </c>
      <c r="Q1083" t="s">
        <v>252</v>
      </c>
    </row>
    <row r="1084" spans="1:17" x14ac:dyDescent="0.35">
      <c r="A1084" t="s">
        <v>273</v>
      </c>
      <c r="B1084" t="s">
        <v>260</v>
      </c>
      <c r="C1084" t="s">
        <v>256</v>
      </c>
      <c r="D1084">
        <v>1.90209664848524</v>
      </c>
      <c r="E1084">
        <v>2065</v>
      </c>
      <c r="F1084">
        <v>9165401.3786747698</v>
      </c>
      <c r="G1084">
        <v>4348207.4571042601</v>
      </c>
      <c r="H1084">
        <v>119838471.936619</v>
      </c>
      <c r="I1084">
        <v>56532501.720059901</v>
      </c>
      <c r="J1084">
        <v>9008519.6523189601</v>
      </c>
      <c r="K1084">
        <v>4243253.5053498503</v>
      </c>
      <c r="L1084">
        <v>3039389.9535065298</v>
      </c>
      <c r="M1084">
        <v>1525311.43854555</v>
      </c>
      <c r="N1084">
        <v>13.075092621196999</v>
      </c>
      <c r="O1084">
        <v>13.001334981773899</v>
      </c>
      <c r="P1084" t="s">
        <v>257</v>
      </c>
      <c r="Q1084" t="s">
        <v>252</v>
      </c>
    </row>
    <row r="1085" spans="1:17" x14ac:dyDescent="0.35">
      <c r="A1085" t="s">
        <v>273</v>
      </c>
      <c r="B1085" t="s">
        <v>260</v>
      </c>
      <c r="C1085" t="s">
        <v>256</v>
      </c>
      <c r="D1085">
        <v>2.0539225003577899</v>
      </c>
      <c r="E1085">
        <v>2070</v>
      </c>
      <c r="F1085">
        <v>9421225.7171075493</v>
      </c>
      <c r="G1085">
        <v>4482236.08687138</v>
      </c>
      <c r="H1085">
        <v>133961618.36392701</v>
      </c>
      <c r="I1085">
        <v>63890443.796200499</v>
      </c>
      <c r="J1085">
        <v>9237513.6984928008</v>
      </c>
      <c r="K1085">
        <v>4369514.2710545799</v>
      </c>
      <c r="L1085">
        <v>3104505.06756347</v>
      </c>
      <c r="M1085">
        <v>1661724.3991145601</v>
      </c>
      <c r="N1085">
        <v>14.219128421970799</v>
      </c>
      <c r="O1085">
        <v>14.2541451538748</v>
      </c>
      <c r="P1085" t="s">
        <v>257</v>
      </c>
      <c r="Q1085" t="s">
        <v>252</v>
      </c>
    </row>
    <row r="1086" spans="1:17" x14ac:dyDescent="0.35">
      <c r="A1086" t="s">
        <v>273</v>
      </c>
      <c r="B1086" t="s">
        <v>260</v>
      </c>
      <c r="C1086" t="s">
        <v>256</v>
      </c>
      <c r="D1086">
        <v>2.15113208653396</v>
      </c>
      <c r="E1086">
        <v>2075</v>
      </c>
      <c r="F1086">
        <v>9702351.4140333198</v>
      </c>
      <c r="G1086">
        <v>4627444.74328826</v>
      </c>
      <c r="H1086">
        <v>145112641.53854901</v>
      </c>
      <c r="I1086">
        <v>69481442.4963727</v>
      </c>
      <c r="J1086">
        <v>9484376.4588909391</v>
      </c>
      <c r="K1086">
        <v>4497344.1541208504</v>
      </c>
      <c r="L1086">
        <v>3177743.1238615699</v>
      </c>
      <c r="M1086">
        <v>1739721.5597521199</v>
      </c>
      <c r="N1086">
        <v>14.956440490153801</v>
      </c>
      <c r="O1086">
        <v>15.015077726676299</v>
      </c>
      <c r="P1086" t="s">
        <v>257</v>
      </c>
      <c r="Q1086" t="s">
        <v>252</v>
      </c>
    </row>
    <row r="1087" spans="1:17" x14ac:dyDescent="0.35">
      <c r="A1087" t="s">
        <v>273</v>
      </c>
      <c r="B1087" t="s">
        <v>260</v>
      </c>
      <c r="C1087" t="s">
        <v>256</v>
      </c>
      <c r="D1087">
        <v>2.2802661727774698</v>
      </c>
      <c r="E1087">
        <v>2080</v>
      </c>
      <c r="F1087">
        <v>9961636.3559209593</v>
      </c>
      <c r="G1087">
        <v>4761536.0172769902</v>
      </c>
      <c r="H1087">
        <v>158740559.37602401</v>
      </c>
      <c r="I1087">
        <v>76307113.324715197</v>
      </c>
      <c r="J1087">
        <v>9693245.8122653905</v>
      </c>
      <c r="K1087">
        <v>4609967.6076929402</v>
      </c>
      <c r="L1087">
        <v>3296537.2230084999</v>
      </c>
      <c r="M1087">
        <v>1820050.27460784</v>
      </c>
      <c r="N1087">
        <v>15.935189130014001</v>
      </c>
      <c r="O1087">
        <v>16.025734772946901</v>
      </c>
      <c r="P1087" t="s">
        <v>257</v>
      </c>
      <c r="Q1087" t="s">
        <v>252</v>
      </c>
    </row>
    <row r="1088" spans="1:17" x14ac:dyDescent="0.35">
      <c r="A1088" t="s">
        <v>273</v>
      </c>
      <c r="B1088" t="s">
        <v>260</v>
      </c>
      <c r="C1088" t="s">
        <v>256</v>
      </c>
      <c r="D1088">
        <v>2.4085830961071801</v>
      </c>
      <c r="E1088">
        <v>2085</v>
      </c>
      <c r="F1088">
        <v>10248517.8037022</v>
      </c>
      <c r="G1088">
        <v>4908083.2443845002</v>
      </c>
      <c r="H1088">
        <v>173276798.58525899</v>
      </c>
      <c r="I1088">
        <v>83584419.7651131</v>
      </c>
      <c r="J1088">
        <v>9912917.7238158006</v>
      </c>
      <c r="K1088">
        <v>4727516.2914254703</v>
      </c>
      <c r="L1088">
        <v>3395914.6338220001</v>
      </c>
      <c r="M1088">
        <v>1881671.61428648</v>
      </c>
      <c r="N1088">
        <v>16.907498421153399</v>
      </c>
      <c r="O1088">
        <v>17.029951531638101</v>
      </c>
      <c r="P1088" t="s">
        <v>257</v>
      </c>
      <c r="Q1088" t="s">
        <v>252</v>
      </c>
    </row>
    <row r="1089" spans="1:17" x14ac:dyDescent="0.35">
      <c r="A1089" t="s">
        <v>273</v>
      </c>
      <c r="B1089" t="s">
        <v>260</v>
      </c>
      <c r="C1089" t="s">
        <v>256</v>
      </c>
      <c r="D1089">
        <v>2.5200464505927802</v>
      </c>
      <c r="E1089">
        <v>2090</v>
      </c>
      <c r="F1089">
        <v>10496447.9278234</v>
      </c>
      <c r="G1089">
        <v>5028579.8347372599</v>
      </c>
      <c r="H1089">
        <v>186422017.20036799</v>
      </c>
      <c r="I1089">
        <v>90137574.956429094</v>
      </c>
      <c r="J1089">
        <v>10083446.7945657</v>
      </c>
      <c r="K1089">
        <v>4825661.9046718897</v>
      </c>
      <c r="L1089">
        <v>3475135.4364783</v>
      </c>
      <c r="M1089">
        <v>1938913.59316144</v>
      </c>
      <c r="N1089">
        <v>17.760486069407399</v>
      </c>
      <c r="O1089">
        <v>17.925055963865201</v>
      </c>
      <c r="P1089" t="s">
        <v>257</v>
      </c>
      <c r="Q1089" t="s">
        <v>252</v>
      </c>
    </row>
    <row r="1090" spans="1:17" x14ac:dyDescent="0.35">
      <c r="A1090" t="s">
        <v>273</v>
      </c>
      <c r="B1090" t="s">
        <v>261</v>
      </c>
      <c r="C1090" t="s">
        <v>256</v>
      </c>
      <c r="D1090">
        <v>0.42862795654826502</v>
      </c>
      <c r="E1090">
        <v>2010</v>
      </c>
      <c r="F1090">
        <v>8216806.6016993402</v>
      </c>
      <c r="G1090">
        <v>271062.08007260697</v>
      </c>
      <c r="H1090">
        <v>21666216.341065601</v>
      </c>
      <c r="I1090">
        <v>712719.01579028997</v>
      </c>
      <c r="J1090">
        <v>7581723.5870244196</v>
      </c>
      <c r="K1090">
        <v>253468.694202051</v>
      </c>
      <c r="L1090">
        <v>2780278.3241799399</v>
      </c>
      <c r="M1090">
        <v>82555.378518621495</v>
      </c>
      <c r="N1090">
        <v>2.6368171226744899</v>
      </c>
      <c r="O1090">
        <v>2.62935714062026</v>
      </c>
      <c r="P1090" t="s">
        <v>257</v>
      </c>
      <c r="Q1090" t="s">
        <v>252</v>
      </c>
    </row>
    <row r="1091" spans="1:17" x14ac:dyDescent="0.35">
      <c r="A1091" t="s">
        <v>273</v>
      </c>
      <c r="B1091" t="s">
        <v>261</v>
      </c>
      <c r="C1091" t="s">
        <v>256</v>
      </c>
      <c r="D1091">
        <v>0.61285996481710903</v>
      </c>
      <c r="E1091">
        <v>2015</v>
      </c>
      <c r="F1091">
        <v>8776463.2415697407</v>
      </c>
      <c r="G1091">
        <v>287219.75165182498</v>
      </c>
      <c r="H1091">
        <v>33071821.2033384</v>
      </c>
      <c r="I1091">
        <v>1079543.9479988299</v>
      </c>
      <c r="J1091">
        <v>8091930.5340440497</v>
      </c>
      <c r="K1091">
        <v>268289.506341726</v>
      </c>
      <c r="L1091">
        <v>2972441.97940114</v>
      </c>
      <c r="M1091">
        <v>88028.620494932795</v>
      </c>
      <c r="N1091">
        <v>3.7682401547235602</v>
      </c>
      <c r="O1091">
        <v>3.75859926690375</v>
      </c>
      <c r="P1091" t="s">
        <v>257</v>
      </c>
      <c r="Q1091" t="s">
        <v>252</v>
      </c>
    </row>
    <row r="1092" spans="1:17" x14ac:dyDescent="0.35">
      <c r="A1092" t="s">
        <v>273</v>
      </c>
      <c r="B1092" t="s">
        <v>261</v>
      </c>
      <c r="C1092" t="s">
        <v>256</v>
      </c>
      <c r="D1092">
        <v>0.76234411994100504</v>
      </c>
      <c r="E1092">
        <v>2020</v>
      </c>
      <c r="F1092">
        <v>9289412.8340125494</v>
      </c>
      <c r="G1092">
        <v>301744.47603589302</v>
      </c>
      <c r="H1092">
        <v>43519222.002535097</v>
      </c>
      <c r="I1092">
        <v>1410315.6185898499</v>
      </c>
      <c r="J1092">
        <v>8560289.1209045891</v>
      </c>
      <c r="K1092">
        <v>281635.20087975002</v>
      </c>
      <c r="L1092">
        <v>3146841.1337114102</v>
      </c>
      <c r="M1092">
        <v>92911.174391348904</v>
      </c>
      <c r="N1092">
        <v>4.6848194584691596</v>
      </c>
      <c r="O1092">
        <v>4.6738738588277897</v>
      </c>
      <c r="P1092" t="s">
        <v>257</v>
      </c>
      <c r="Q1092" t="s">
        <v>252</v>
      </c>
    </row>
    <row r="1093" spans="1:17" x14ac:dyDescent="0.35">
      <c r="A1093" t="s">
        <v>273</v>
      </c>
      <c r="B1093" t="s">
        <v>261</v>
      </c>
      <c r="C1093" t="s">
        <v>256</v>
      </c>
      <c r="D1093">
        <v>0.91377128405771901</v>
      </c>
      <c r="E1093">
        <v>2025</v>
      </c>
      <c r="F1093">
        <v>9872451.0964870099</v>
      </c>
      <c r="G1093">
        <v>318528.77041300101</v>
      </c>
      <c r="H1093">
        <v>55415765.429850496</v>
      </c>
      <c r="I1093">
        <v>1784149.4210042299</v>
      </c>
      <c r="J1093">
        <v>9094089.2056093309</v>
      </c>
      <c r="K1093">
        <v>297114.81131717598</v>
      </c>
      <c r="L1093">
        <v>3345337.2959519099</v>
      </c>
      <c r="M1093">
        <v>98483.441156568195</v>
      </c>
      <c r="N1093">
        <v>5.61317193554593</v>
      </c>
      <c r="O1093">
        <v>5.6012190631663303</v>
      </c>
      <c r="P1093" t="s">
        <v>257</v>
      </c>
      <c r="Q1093" t="s">
        <v>252</v>
      </c>
    </row>
    <row r="1094" spans="1:17" x14ac:dyDescent="0.35">
      <c r="A1094" t="s">
        <v>273</v>
      </c>
      <c r="B1094" t="s">
        <v>261</v>
      </c>
      <c r="C1094" t="s">
        <v>256</v>
      </c>
      <c r="D1094">
        <v>0.96559376426806398</v>
      </c>
      <c r="E1094">
        <v>2030</v>
      </c>
      <c r="F1094">
        <v>10489690.2247636</v>
      </c>
      <c r="G1094">
        <v>336297.427024253</v>
      </c>
      <c r="H1094">
        <v>62196458.226296701</v>
      </c>
      <c r="I1094">
        <v>1990209.05366577</v>
      </c>
      <c r="J1094">
        <v>9660162.8417049907</v>
      </c>
      <c r="K1094">
        <v>313533.68521670601</v>
      </c>
      <c r="L1094">
        <v>3555008.7628616299</v>
      </c>
      <c r="M1094">
        <v>104353.59257283701</v>
      </c>
      <c r="N1094">
        <v>5.92929408720443</v>
      </c>
      <c r="O1094">
        <v>5.9180026183258203</v>
      </c>
      <c r="P1094" t="s">
        <v>257</v>
      </c>
      <c r="Q1094" t="s">
        <v>252</v>
      </c>
    </row>
    <row r="1095" spans="1:17" x14ac:dyDescent="0.35">
      <c r="A1095" t="s">
        <v>273</v>
      </c>
      <c r="B1095" t="s">
        <v>261</v>
      </c>
      <c r="C1095" t="s">
        <v>256</v>
      </c>
      <c r="D1095">
        <v>1.08500668135844</v>
      </c>
      <c r="E1095">
        <v>2035</v>
      </c>
      <c r="F1095">
        <v>11017320.255596699</v>
      </c>
      <c r="G1095">
        <v>351097.782028677</v>
      </c>
      <c r="H1095">
        <v>74706174.984976903</v>
      </c>
      <c r="I1095">
        <v>2397220.58324967</v>
      </c>
      <c r="J1095">
        <v>10456922.9792502</v>
      </c>
      <c r="K1095">
        <v>337595.96257378999</v>
      </c>
      <c r="L1095">
        <v>3805935.73513288</v>
      </c>
      <c r="M1095">
        <v>113049.62722773899</v>
      </c>
      <c r="N1095">
        <v>6.78079362783585</v>
      </c>
      <c r="O1095">
        <v>6.8277861779652804</v>
      </c>
      <c r="P1095" t="s">
        <v>257</v>
      </c>
      <c r="Q1095" t="s">
        <v>252</v>
      </c>
    </row>
    <row r="1096" spans="1:17" x14ac:dyDescent="0.35">
      <c r="A1096" t="s">
        <v>273</v>
      </c>
      <c r="B1096" t="s">
        <v>261</v>
      </c>
      <c r="C1096" t="s">
        <v>256</v>
      </c>
      <c r="D1096">
        <v>1.2292198413270401</v>
      </c>
      <c r="E1096">
        <v>2040</v>
      </c>
      <c r="F1096">
        <v>11323087.358653501</v>
      </c>
      <c r="G1096">
        <v>358900.078714667</v>
      </c>
      <c r="H1096">
        <v>89089293.918164805</v>
      </c>
      <c r="I1096">
        <v>2875497.6514325598</v>
      </c>
      <c r="J1096">
        <v>11007247.6502099</v>
      </c>
      <c r="K1096">
        <v>351745.16793525498</v>
      </c>
      <c r="L1096">
        <v>3834858.93579893</v>
      </c>
      <c r="M1096">
        <v>119221.27633289</v>
      </c>
      <c r="N1096">
        <v>7.86793310837436</v>
      </c>
      <c r="O1096">
        <v>8.0119727522228796</v>
      </c>
      <c r="P1096" t="s">
        <v>257</v>
      </c>
      <c r="Q1096" t="s">
        <v>252</v>
      </c>
    </row>
    <row r="1097" spans="1:17" x14ac:dyDescent="0.35">
      <c r="A1097" t="s">
        <v>273</v>
      </c>
      <c r="B1097" t="s">
        <v>261</v>
      </c>
      <c r="C1097" t="s">
        <v>256</v>
      </c>
      <c r="D1097">
        <v>1.35085724597845</v>
      </c>
      <c r="E1097">
        <v>2045</v>
      </c>
      <c r="F1097">
        <v>11670872.880595099</v>
      </c>
      <c r="G1097">
        <v>368144.03424556297</v>
      </c>
      <c r="H1097">
        <v>102515695.287334</v>
      </c>
      <c r="I1097">
        <v>3316394.09322403</v>
      </c>
      <c r="J1097">
        <v>11391384.8318261</v>
      </c>
      <c r="K1097">
        <v>361287.139591516</v>
      </c>
      <c r="L1097">
        <v>3866558.5143985199</v>
      </c>
      <c r="M1097">
        <v>124866.253159528</v>
      </c>
      <c r="N1097">
        <v>8.7838927161810503</v>
      </c>
      <c r="O1097">
        <v>9.0084146006068497</v>
      </c>
      <c r="P1097" t="s">
        <v>257</v>
      </c>
      <c r="Q1097" t="s">
        <v>252</v>
      </c>
    </row>
    <row r="1098" spans="1:17" x14ac:dyDescent="0.35">
      <c r="A1098" t="s">
        <v>273</v>
      </c>
      <c r="B1098" t="s">
        <v>261</v>
      </c>
      <c r="C1098" t="s">
        <v>256</v>
      </c>
      <c r="D1098">
        <v>1.53164784556419</v>
      </c>
      <c r="E1098">
        <v>2050</v>
      </c>
      <c r="F1098">
        <v>12024317.2673006</v>
      </c>
      <c r="G1098">
        <v>377664.64116187202</v>
      </c>
      <c r="H1098">
        <v>122092572.84679499</v>
      </c>
      <c r="I1098">
        <v>3950358.6074886499</v>
      </c>
      <c r="J1098">
        <v>11770280.563055599</v>
      </c>
      <c r="K1098">
        <v>371429.39260070003</v>
      </c>
      <c r="L1098">
        <v>3974334.3049752298</v>
      </c>
      <c r="M1098">
        <v>131236.69137998301</v>
      </c>
      <c r="N1098">
        <v>10.1538050046981</v>
      </c>
      <c r="O1098">
        <v>10.4599641505636</v>
      </c>
      <c r="P1098" t="s">
        <v>257</v>
      </c>
      <c r="Q1098" t="s">
        <v>252</v>
      </c>
    </row>
    <row r="1099" spans="1:17" x14ac:dyDescent="0.35">
      <c r="A1099" t="s">
        <v>273</v>
      </c>
      <c r="B1099" t="s">
        <v>261</v>
      </c>
      <c r="C1099" t="s">
        <v>256</v>
      </c>
      <c r="D1099">
        <v>1.64170092024739</v>
      </c>
      <c r="E1099">
        <v>2055</v>
      </c>
      <c r="F1099">
        <v>12380536.3828033</v>
      </c>
      <c r="G1099">
        <v>387355.38017242798</v>
      </c>
      <c r="H1099">
        <v>136326441.47162101</v>
      </c>
      <c r="I1099">
        <v>4362278.1466581803</v>
      </c>
      <c r="J1099">
        <v>12133422.1417826</v>
      </c>
      <c r="K1099">
        <v>381325.772602982</v>
      </c>
      <c r="L1099">
        <v>4099520.3905402701</v>
      </c>
      <c r="M1099">
        <v>131009.084435752</v>
      </c>
      <c r="N1099">
        <v>11.0113517909433</v>
      </c>
      <c r="O1099">
        <v>11.2616949962496</v>
      </c>
      <c r="P1099" t="s">
        <v>257</v>
      </c>
      <c r="Q1099" t="s">
        <v>252</v>
      </c>
    </row>
    <row r="1100" spans="1:17" x14ac:dyDescent="0.35">
      <c r="A1100" t="s">
        <v>273</v>
      </c>
      <c r="B1100" t="s">
        <v>261</v>
      </c>
      <c r="C1100" t="s">
        <v>256</v>
      </c>
      <c r="D1100">
        <v>1.79717289473674</v>
      </c>
      <c r="E1100">
        <v>2060</v>
      </c>
      <c r="F1100">
        <v>12772298.099808101</v>
      </c>
      <c r="G1100">
        <v>398222.995175216</v>
      </c>
      <c r="H1100">
        <v>156157053.55460501</v>
      </c>
      <c r="I1100">
        <v>4937684.0438962802</v>
      </c>
      <c r="J1100">
        <v>12522308.9133438</v>
      </c>
      <c r="K1100">
        <v>392011.88537689898</v>
      </c>
      <c r="L1100">
        <v>4298265.0787923299</v>
      </c>
      <c r="M1100">
        <v>130563.19048354799</v>
      </c>
      <c r="N1100">
        <v>12.2262299497184</v>
      </c>
      <c r="O1100">
        <v>12.3992941234439</v>
      </c>
      <c r="P1100" t="s">
        <v>257</v>
      </c>
      <c r="Q1100" t="s">
        <v>252</v>
      </c>
    </row>
    <row r="1101" spans="1:17" x14ac:dyDescent="0.35">
      <c r="A1101" t="s">
        <v>273</v>
      </c>
      <c r="B1101" t="s">
        <v>261</v>
      </c>
      <c r="C1101" t="s">
        <v>256</v>
      </c>
      <c r="D1101">
        <v>1.90209664848524</v>
      </c>
      <c r="E1101">
        <v>2065</v>
      </c>
      <c r="F1101">
        <v>13106253.668725999</v>
      </c>
      <c r="G1101">
        <v>407355.16705307201</v>
      </c>
      <c r="H1101">
        <v>171006295.37070501</v>
      </c>
      <c r="I1101">
        <v>5364678.2859738404</v>
      </c>
      <c r="J1101">
        <v>12850981.6654844</v>
      </c>
      <c r="K1101">
        <v>400791.49218443001</v>
      </c>
      <c r="L1101">
        <v>4433392.1366547802</v>
      </c>
      <c r="M1101">
        <v>131309.255397292</v>
      </c>
      <c r="N1101">
        <v>13.047686981578799</v>
      </c>
      <c r="O1101">
        <v>13.1695353830504</v>
      </c>
      <c r="P1101" t="s">
        <v>257</v>
      </c>
      <c r="Q1101" t="s">
        <v>252</v>
      </c>
    </row>
    <row r="1102" spans="1:17" x14ac:dyDescent="0.35">
      <c r="A1102" t="s">
        <v>273</v>
      </c>
      <c r="B1102" t="s">
        <v>261</v>
      </c>
      <c r="C1102" t="s">
        <v>256</v>
      </c>
      <c r="D1102">
        <v>2.0539225003577899</v>
      </c>
      <c r="E1102">
        <v>2070</v>
      </c>
      <c r="F1102">
        <v>13485497.9715406</v>
      </c>
      <c r="G1102">
        <v>417963.83243834501</v>
      </c>
      <c r="H1102">
        <v>191878193.49105799</v>
      </c>
      <c r="I1102">
        <v>5973868.66906898</v>
      </c>
      <c r="J1102">
        <v>13196508.113400299</v>
      </c>
      <c r="K1102">
        <v>410519.85614711302</v>
      </c>
      <c r="L1102">
        <v>4632696.73723632</v>
      </c>
      <c r="M1102">
        <v>133532.729441712</v>
      </c>
      <c r="N1102">
        <v>14.228484101661801</v>
      </c>
      <c r="O1102">
        <v>14.292788527223101</v>
      </c>
      <c r="P1102" t="s">
        <v>257</v>
      </c>
      <c r="Q1102" t="s">
        <v>252</v>
      </c>
    </row>
    <row r="1103" spans="1:17" x14ac:dyDescent="0.35">
      <c r="A1103" t="s">
        <v>273</v>
      </c>
      <c r="B1103" t="s">
        <v>261</v>
      </c>
      <c r="C1103" t="s">
        <v>256</v>
      </c>
      <c r="D1103">
        <v>2.15113208653396</v>
      </c>
      <c r="E1103">
        <v>2075</v>
      </c>
      <c r="F1103">
        <v>13900087.2842361</v>
      </c>
      <c r="G1103">
        <v>429708.87308545603</v>
      </c>
      <c r="H1103">
        <v>208139610.360228</v>
      </c>
      <c r="I1103">
        <v>6454473.6746931504</v>
      </c>
      <c r="J1103">
        <v>13560861.8213227</v>
      </c>
      <c r="K1103">
        <v>420858.791689092</v>
      </c>
      <c r="L1103">
        <v>4781813.1035177596</v>
      </c>
      <c r="M1103">
        <v>135651.580095935</v>
      </c>
      <c r="N1103">
        <v>14.973978659564001</v>
      </c>
      <c r="O1103">
        <v>15.020573413687799</v>
      </c>
      <c r="P1103" t="s">
        <v>257</v>
      </c>
      <c r="Q1103" t="s">
        <v>252</v>
      </c>
    </row>
    <row r="1104" spans="1:17" x14ac:dyDescent="0.35">
      <c r="A1104" t="s">
        <v>273</v>
      </c>
      <c r="B1104" t="s">
        <v>261</v>
      </c>
      <c r="C1104" t="s">
        <v>256</v>
      </c>
      <c r="D1104">
        <v>2.2802661727774698</v>
      </c>
      <c r="E1104">
        <v>2080</v>
      </c>
      <c r="F1104">
        <v>14282682.8434209</v>
      </c>
      <c r="G1104">
        <v>440489.52977706102</v>
      </c>
      <c r="H1104">
        <v>228005702.77102801</v>
      </c>
      <c r="I1104">
        <v>7041969.9297111304</v>
      </c>
      <c r="J1104">
        <v>13873711.8495971</v>
      </c>
      <c r="K1104">
        <v>429501.57036126201</v>
      </c>
      <c r="L1104">
        <v>4976731.5377993798</v>
      </c>
      <c r="M1104">
        <v>139855.959816958</v>
      </c>
      <c r="N1104">
        <v>15.9637867248488</v>
      </c>
      <c r="O1104">
        <v>15.9866908375216</v>
      </c>
      <c r="P1104" t="s">
        <v>257</v>
      </c>
      <c r="Q1104" t="s">
        <v>252</v>
      </c>
    </row>
    <row r="1105" spans="1:17" x14ac:dyDescent="0.35">
      <c r="A1105" t="s">
        <v>273</v>
      </c>
      <c r="B1105" t="s">
        <v>261</v>
      </c>
      <c r="C1105" t="s">
        <v>256</v>
      </c>
      <c r="D1105">
        <v>2.4085830961071801</v>
      </c>
      <c r="E1105">
        <v>2085</v>
      </c>
      <c r="F1105">
        <v>14704109.897867899</v>
      </c>
      <c r="G1105">
        <v>452491.15021884901</v>
      </c>
      <c r="H1105">
        <v>249192972.49479201</v>
      </c>
      <c r="I1105">
        <v>7668245.8555794097</v>
      </c>
      <c r="J1105">
        <v>14201670.507080199</v>
      </c>
      <c r="K1105">
        <v>438763.508161048</v>
      </c>
      <c r="L1105">
        <v>5134694.4739684602</v>
      </c>
      <c r="M1105">
        <v>142891.77414001399</v>
      </c>
      <c r="N1105">
        <v>16.947164719635701</v>
      </c>
      <c r="O1105">
        <v>16.946731116996698</v>
      </c>
      <c r="P1105" t="s">
        <v>257</v>
      </c>
      <c r="Q1105" t="s">
        <v>252</v>
      </c>
    </row>
    <row r="1106" spans="1:17" x14ac:dyDescent="0.35">
      <c r="A1106" t="s">
        <v>273</v>
      </c>
      <c r="B1106" t="s">
        <v>261</v>
      </c>
      <c r="C1106" t="s">
        <v>256</v>
      </c>
      <c r="D1106">
        <v>2.5200464505927802</v>
      </c>
      <c r="E1106">
        <v>2090</v>
      </c>
      <c r="F1106">
        <v>15061724.6293221</v>
      </c>
      <c r="G1106">
        <v>463303.13323849399</v>
      </c>
      <c r="H1106">
        <v>268313612.644775</v>
      </c>
      <c r="I1106">
        <v>8245979.5120213898</v>
      </c>
      <c r="J1106">
        <v>14462180.44276</v>
      </c>
      <c r="K1106">
        <v>446928.25647754601</v>
      </c>
      <c r="L1106">
        <v>5267949.1412531696</v>
      </c>
      <c r="M1106">
        <v>146099.88838657201</v>
      </c>
      <c r="N1106">
        <v>17.814268900018501</v>
      </c>
      <c r="O1106">
        <v>17.798238173745801</v>
      </c>
      <c r="P1106" t="s">
        <v>257</v>
      </c>
      <c r="Q1106" t="s">
        <v>252</v>
      </c>
    </row>
    <row r="1107" spans="1:17" x14ac:dyDescent="0.35">
      <c r="A1107" t="s">
        <v>273</v>
      </c>
      <c r="B1107" t="s">
        <v>262</v>
      </c>
      <c r="C1107" t="s">
        <v>256</v>
      </c>
      <c r="D1107">
        <v>0.42862795654826502</v>
      </c>
      <c r="E1107">
        <v>2010</v>
      </c>
      <c r="F1107">
        <v>8024667.7173027201</v>
      </c>
      <c r="G1107">
        <v>463200.96446922398</v>
      </c>
      <c r="H1107">
        <v>21185712.659949701</v>
      </c>
      <c r="I1107">
        <v>1193222.6969061799</v>
      </c>
      <c r="J1107">
        <v>7404800.4056205498</v>
      </c>
      <c r="K1107">
        <v>430391.875605929</v>
      </c>
      <c r="L1107">
        <v>2721442.4029715699</v>
      </c>
      <c r="M1107">
        <v>141391.29972699101</v>
      </c>
      <c r="N1107">
        <v>2.6400735091210401</v>
      </c>
      <c r="O1107">
        <v>2.57603672797504</v>
      </c>
      <c r="P1107" t="s">
        <v>257</v>
      </c>
      <c r="Q1107" t="s">
        <v>252</v>
      </c>
    </row>
    <row r="1108" spans="1:17" x14ac:dyDescent="0.35">
      <c r="A1108" t="s">
        <v>273</v>
      </c>
      <c r="B1108" t="s">
        <v>262</v>
      </c>
      <c r="C1108" t="s">
        <v>256</v>
      </c>
      <c r="D1108">
        <v>0.61285996481710903</v>
      </c>
      <c r="E1108">
        <v>2015</v>
      </c>
      <c r="F1108">
        <v>8565199.6021647807</v>
      </c>
      <c r="G1108">
        <v>498483.39105678798</v>
      </c>
      <c r="H1108">
        <v>32315178.683545999</v>
      </c>
      <c r="I1108">
        <v>1836186.46779124</v>
      </c>
      <c r="J1108">
        <v>7897493.0550320102</v>
      </c>
      <c r="K1108">
        <v>462726.98535375902</v>
      </c>
      <c r="L1108">
        <v>2908056.6399800102</v>
      </c>
      <c r="M1108">
        <v>152413.95991605599</v>
      </c>
      <c r="N1108">
        <v>3.7728459562552001</v>
      </c>
      <c r="O1108">
        <v>3.6835459329918998</v>
      </c>
      <c r="P1108" t="s">
        <v>257</v>
      </c>
      <c r="Q1108" t="s">
        <v>252</v>
      </c>
    </row>
    <row r="1109" spans="1:17" x14ac:dyDescent="0.35">
      <c r="A1109" t="s">
        <v>273</v>
      </c>
      <c r="B1109" t="s">
        <v>262</v>
      </c>
      <c r="C1109" t="s">
        <v>256</v>
      </c>
      <c r="D1109">
        <v>0.76234411994100504</v>
      </c>
      <c r="E1109">
        <v>2020</v>
      </c>
      <c r="F1109">
        <v>9060087.8274192791</v>
      </c>
      <c r="G1109">
        <v>531069.48262916005</v>
      </c>
      <c r="H1109">
        <v>42495319.580452196</v>
      </c>
      <c r="I1109">
        <v>2434218.0406727502</v>
      </c>
      <c r="J1109">
        <v>8349206.72914981</v>
      </c>
      <c r="K1109">
        <v>492717.59263453103</v>
      </c>
      <c r="L1109">
        <v>3076998.98539057</v>
      </c>
      <c r="M1109">
        <v>162753.32271219199</v>
      </c>
      <c r="N1109">
        <v>4.6903871562751496</v>
      </c>
      <c r="O1109">
        <v>4.5836149887989999</v>
      </c>
      <c r="P1109" t="s">
        <v>257</v>
      </c>
      <c r="Q1109" t="s">
        <v>252</v>
      </c>
    </row>
    <row r="1110" spans="1:17" x14ac:dyDescent="0.35">
      <c r="A1110" t="s">
        <v>273</v>
      </c>
      <c r="B1110" t="s">
        <v>262</v>
      </c>
      <c r="C1110" t="s">
        <v>256</v>
      </c>
      <c r="D1110">
        <v>0.91377128405771901</v>
      </c>
      <c r="E1110">
        <v>2025</v>
      </c>
      <c r="F1110">
        <v>9623493.1545966193</v>
      </c>
      <c r="G1110">
        <v>567486.712303387</v>
      </c>
      <c r="H1110">
        <v>54081108.517611101</v>
      </c>
      <c r="I1110">
        <v>3118806.33324369</v>
      </c>
      <c r="J1110">
        <v>8864915.4902200401</v>
      </c>
      <c r="K1110">
        <v>526288.526706459</v>
      </c>
      <c r="L1110">
        <v>3269563.81922305</v>
      </c>
      <c r="M1110">
        <v>174256.91788542201</v>
      </c>
      <c r="N1110">
        <v>5.6196962629707299</v>
      </c>
      <c r="O1110">
        <v>5.4958226609125003</v>
      </c>
      <c r="P1110" t="s">
        <v>257</v>
      </c>
      <c r="Q1110" t="s">
        <v>252</v>
      </c>
    </row>
    <row r="1111" spans="1:17" x14ac:dyDescent="0.35">
      <c r="A1111" t="s">
        <v>273</v>
      </c>
      <c r="B1111" t="s">
        <v>262</v>
      </c>
      <c r="C1111" t="s">
        <v>256</v>
      </c>
      <c r="D1111">
        <v>0.96559376426806398</v>
      </c>
      <c r="E1111">
        <v>2030</v>
      </c>
      <c r="F1111">
        <v>10219904.1599146</v>
      </c>
      <c r="G1111">
        <v>606083.49187320203</v>
      </c>
      <c r="H1111">
        <v>60666484.043674402</v>
      </c>
      <c r="I1111">
        <v>3520183.2362880898</v>
      </c>
      <c r="J1111">
        <v>9411821.4225583691</v>
      </c>
      <c r="K1111">
        <v>561875.10436332005</v>
      </c>
      <c r="L1111">
        <v>3473056.2533917199</v>
      </c>
      <c r="M1111">
        <v>186306.102042743</v>
      </c>
      <c r="N1111">
        <v>5.93611085724518</v>
      </c>
      <c r="O1111">
        <v>5.8080830174212101</v>
      </c>
      <c r="P1111" t="s">
        <v>257</v>
      </c>
      <c r="Q1111" t="s">
        <v>252</v>
      </c>
    </row>
    <row r="1112" spans="1:17" x14ac:dyDescent="0.35">
      <c r="A1112" t="s">
        <v>273</v>
      </c>
      <c r="B1112" t="s">
        <v>262</v>
      </c>
      <c r="C1112" t="s">
        <v>256</v>
      </c>
      <c r="D1112">
        <v>1.08500668135844</v>
      </c>
      <c r="E1112">
        <v>2035</v>
      </c>
      <c r="F1112">
        <v>10728693.0761474</v>
      </c>
      <c r="G1112">
        <v>639724.96147797594</v>
      </c>
      <c r="H1112">
        <v>72851290.324318305</v>
      </c>
      <c r="I1112">
        <v>4252105.2439082097</v>
      </c>
      <c r="J1112">
        <v>10187282.370546</v>
      </c>
      <c r="K1112">
        <v>607236.57127798605</v>
      </c>
      <c r="L1112">
        <v>3718606.49686368</v>
      </c>
      <c r="M1112">
        <v>200378.86549693701</v>
      </c>
      <c r="N1112">
        <v>6.7903229039411404</v>
      </c>
      <c r="O1112">
        <v>6.6467708780417798</v>
      </c>
      <c r="P1112" t="s">
        <v>257</v>
      </c>
      <c r="Q1112" t="s">
        <v>252</v>
      </c>
    </row>
    <row r="1113" spans="1:17" x14ac:dyDescent="0.35">
      <c r="A1113" t="s">
        <v>273</v>
      </c>
      <c r="B1113" t="s">
        <v>262</v>
      </c>
      <c r="C1113" t="s">
        <v>256</v>
      </c>
      <c r="D1113">
        <v>1.2292198413270401</v>
      </c>
      <c r="E1113">
        <v>2040</v>
      </c>
      <c r="F1113">
        <v>11021648.126101101</v>
      </c>
      <c r="G1113">
        <v>660339.31126705103</v>
      </c>
      <c r="H1113">
        <v>86867257.637924299</v>
      </c>
      <c r="I1113">
        <v>5097533.9316730704</v>
      </c>
      <c r="J1113">
        <v>10715408.307247899</v>
      </c>
      <c r="K1113">
        <v>643584.51089725795</v>
      </c>
      <c r="L1113">
        <v>3750329.80415022</v>
      </c>
      <c r="M1113">
        <v>203750.40798159901</v>
      </c>
      <c r="N1113">
        <v>7.8815125146490796</v>
      </c>
      <c r="O1113">
        <v>7.7195675688184897</v>
      </c>
      <c r="P1113" t="s">
        <v>257</v>
      </c>
      <c r="Q1113" t="s">
        <v>252</v>
      </c>
    </row>
    <row r="1114" spans="1:17" x14ac:dyDescent="0.35">
      <c r="A1114" t="s">
        <v>273</v>
      </c>
      <c r="B1114" t="s">
        <v>262</v>
      </c>
      <c r="C1114" t="s">
        <v>256</v>
      </c>
      <c r="D1114">
        <v>1.35085724597845</v>
      </c>
      <c r="E1114">
        <v>2045</v>
      </c>
      <c r="F1114">
        <v>11355849.680152301</v>
      </c>
      <c r="G1114">
        <v>683167.23468834895</v>
      </c>
      <c r="H1114">
        <v>99939673.667640403</v>
      </c>
      <c r="I1114">
        <v>5892415.7129174499</v>
      </c>
      <c r="J1114">
        <v>11078614.3000452</v>
      </c>
      <c r="K1114">
        <v>674057.67137245496</v>
      </c>
      <c r="L1114">
        <v>3783319.0002596402</v>
      </c>
      <c r="M1114">
        <v>208105.76729841201</v>
      </c>
      <c r="N1114">
        <v>8.8007217850298591</v>
      </c>
      <c r="O1114">
        <v>8.6251439087319195</v>
      </c>
      <c r="P1114" t="s">
        <v>257</v>
      </c>
      <c r="Q1114" t="s">
        <v>252</v>
      </c>
    </row>
    <row r="1115" spans="1:17" x14ac:dyDescent="0.35">
      <c r="A1115" t="s">
        <v>273</v>
      </c>
      <c r="B1115" t="s">
        <v>262</v>
      </c>
      <c r="C1115" t="s">
        <v>256</v>
      </c>
      <c r="D1115">
        <v>1.53164784556419</v>
      </c>
      <c r="E1115">
        <v>2050</v>
      </c>
      <c r="F1115">
        <v>11695888.474508399</v>
      </c>
      <c r="G1115">
        <v>706093.43395405298</v>
      </c>
      <c r="H1115">
        <v>118984310.84959</v>
      </c>
      <c r="I1115">
        <v>7058620.6046936801</v>
      </c>
      <c r="J1115">
        <v>11443038.9846287</v>
      </c>
      <c r="K1115">
        <v>698670.97102765006</v>
      </c>
      <c r="L1115">
        <v>3882439.5723375301</v>
      </c>
      <c r="M1115">
        <v>223131.42401767999</v>
      </c>
      <c r="N1115">
        <v>10.173174197831999</v>
      </c>
      <c r="O1115">
        <v>9.9967231888364996</v>
      </c>
      <c r="P1115" t="s">
        <v>257</v>
      </c>
      <c r="Q1115" t="s">
        <v>252</v>
      </c>
    </row>
    <row r="1116" spans="1:17" x14ac:dyDescent="0.35">
      <c r="A1116" t="s">
        <v>273</v>
      </c>
      <c r="B1116" t="s">
        <v>262</v>
      </c>
      <c r="C1116" t="s">
        <v>256</v>
      </c>
      <c r="D1116">
        <v>1.64170092024739</v>
      </c>
      <c r="E1116">
        <v>2055</v>
      </c>
      <c r="F1116">
        <v>12038899.336012101</v>
      </c>
      <c r="G1116">
        <v>728992.426963676</v>
      </c>
      <c r="H1116">
        <v>132738976.206202</v>
      </c>
      <c r="I1116">
        <v>7949743.4120766297</v>
      </c>
      <c r="J1116">
        <v>11792711.529957401</v>
      </c>
      <c r="K1116">
        <v>722036.38442818599</v>
      </c>
      <c r="L1116">
        <v>3997149.0522618298</v>
      </c>
      <c r="M1116">
        <v>233380.42271419</v>
      </c>
      <c r="N1116">
        <v>11.025839863046199</v>
      </c>
      <c r="O1116">
        <v>10.9051111068301</v>
      </c>
      <c r="P1116" t="s">
        <v>257</v>
      </c>
      <c r="Q1116" t="s">
        <v>252</v>
      </c>
    </row>
    <row r="1117" spans="1:17" x14ac:dyDescent="0.35">
      <c r="A1117" t="s">
        <v>273</v>
      </c>
      <c r="B1117" t="s">
        <v>262</v>
      </c>
      <c r="C1117" t="s">
        <v>256</v>
      </c>
      <c r="D1117">
        <v>1.79717289473674</v>
      </c>
      <c r="E1117">
        <v>2060</v>
      </c>
      <c r="F1117">
        <v>12416666.7879673</v>
      </c>
      <c r="G1117">
        <v>753854.30701600201</v>
      </c>
      <c r="H1117">
        <v>151905661.79096201</v>
      </c>
      <c r="I1117">
        <v>9189075.8075392209</v>
      </c>
      <c r="J1117">
        <v>12167599.044483099</v>
      </c>
      <c r="K1117">
        <v>746721.754237624</v>
      </c>
      <c r="L1117">
        <v>4171387.07249959</v>
      </c>
      <c r="M1117">
        <v>257441.196776292</v>
      </c>
      <c r="N1117">
        <v>12.2340129106283</v>
      </c>
      <c r="O1117">
        <v>12.189458522711799</v>
      </c>
      <c r="P1117" t="s">
        <v>257</v>
      </c>
      <c r="Q1117" t="s">
        <v>252</v>
      </c>
    </row>
    <row r="1118" spans="1:17" x14ac:dyDescent="0.35">
      <c r="A1118" t="s">
        <v>273</v>
      </c>
      <c r="B1118" t="s">
        <v>262</v>
      </c>
      <c r="C1118" t="s">
        <v>256</v>
      </c>
      <c r="D1118">
        <v>1.90209664848524</v>
      </c>
      <c r="E1118">
        <v>2065</v>
      </c>
      <c r="F1118">
        <v>12738422.1565283</v>
      </c>
      <c r="G1118">
        <v>775186.67925070005</v>
      </c>
      <c r="H1118">
        <v>166248886.222572</v>
      </c>
      <c r="I1118">
        <v>10122087.434107199</v>
      </c>
      <c r="J1118">
        <v>12482996.941921599</v>
      </c>
      <c r="K1118">
        <v>768776.215747179</v>
      </c>
      <c r="L1118">
        <v>4292144.68876711</v>
      </c>
      <c r="M1118">
        <v>272556.70328497101</v>
      </c>
      <c r="N1118">
        <v>13.0509794839364</v>
      </c>
      <c r="O1118">
        <v>13.057612708065699</v>
      </c>
      <c r="P1118" t="s">
        <v>257</v>
      </c>
      <c r="Q1118" t="s">
        <v>252</v>
      </c>
    </row>
    <row r="1119" spans="1:17" x14ac:dyDescent="0.35">
      <c r="A1119" t="s">
        <v>273</v>
      </c>
      <c r="B1119" t="s">
        <v>262</v>
      </c>
      <c r="C1119" t="s">
        <v>256</v>
      </c>
      <c r="D1119">
        <v>2.0539225003577899</v>
      </c>
      <c r="E1119">
        <v>2070</v>
      </c>
      <c r="F1119">
        <v>13104392.2098186</v>
      </c>
      <c r="G1119">
        <v>799069.59416035598</v>
      </c>
      <c r="H1119">
        <v>186441039.63522899</v>
      </c>
      <c r="I1119">
        <v>11411022.5248977</v>
      </c>
      <c r="J1119">
        <v>12815381.616450001</v>
      </c>
      <c r="K1119">
        <v>791646.35309740796</v>
      </c>
      <c r="L1119">
        <v>4478572.6648443099</v>
      </c>
      <c r="M1119">
        <v>287656.80183372198</v>
      </c>
      <c r="N1119">
        <v>14.2273702320613</v>
      </c>
      <c r="O1119">
        <v>14.2803863496873</v>
      </c>
      <c r="P1119" t="s">
        <v>257</v>
      </c>
      <c r="Q1119" t="s">
        <v>252</v>
      </c>
    </row>
    <row r="1120" spans="1:17" x14ac:dyDescent="0.35">
      <c r="A1120" t="s">
        <v>273</v>
      </c>
      <c r="B1120" t="s">
        <v>262</v>
      </c>
      <c r="C1120" t="s">
        <v>256</v>
      </c>
      <c r="D1120">
        <v>2.15113208653396</v>
      </c>
      <c r="E1120">
        <v>2075</v>
      </c>
      <c r="F1120">
        <v>13504843.4970442</v>
      </c>
      <c r="G1120">
        <v>824952.66027738003</v>
      </c>
      <c r="H1120">
        <v>202199510.30162799</v>
      </c>
      <c r="I1120">
        <v>12394573.733294001</v>
      </c>
      <c r="J1120">
        <v>13166422.357183</v>
      </c>
      <c r="K1120">
        <v>815298.25582874997</v>
      </c>
      <c r="L1120">
        <v>4618460.2147554299</v>
      </c>
      <c r="M1120">
        <v>299004.46885826299</v>
      </c>
      <c r="N1120">
        <v>14.972369753554201</v>
      </c>
      <c r="O1120">
        <v>15.024587870444</v>
      </c>
      <c r="P1120" t="s">
        <v>257</v>
      </c>
      <c r="Q1120" t="s">
        <v>252</v>
      </c>
    </row>
    <row r="1121" spans="1:17" x14ac:dyDescent="0.35">
      <c r="A1121" t="s">
        <v>273</v>
      </c>
      <c r="B1121" t="s">
        <v>262</v>
      </c>
      <c r="C1121" t="s">
        <v>256</v>
      </c>
      <c r="D1121">
        <v>2.2802661727774698</v>
      </c>
      <c r="E1121">
        <v>2080</v>
      </c>
      <c r="F1121">
        <v>13874296.947259599</v>
      </c>
      <c r="G1121">
        <v>848875.425938398</v>
      </c>
      <c r="H1121">
        <v>221455477.75399801</v>
      </c>
      <c r="I1121">
        <v>13592194.9467416</v>
      </c>
      <c r="J1121">
        <v>13467009.806730101</v>
      </c>
      <c r="K1121">
        <v>836203.61322826496</v>
      </c>
      <c r="L1121">
        <v>4808408.6721636904</v>
      </c>
      <c r="M1121">
        <v>308178.82545264898</v>
      </c>
      <c r="N1121">
        <v>15.9615639333523</v>
      </c>
      <c r="O1121">
        <v>16.0120019162011</v>
      </c>
      <c r="P1121" t="s">
        <v>257</v>
      </c>
      <c r="Q1121" t="s">
        <v>252</v>
      </c>
    </row>
    <row r="1122" spans="1:17" x14ac:dyDescent="0.35">
      <c r="A1122" t="s">
        <v>273</v>
      </c>
      <c r="B1122" t="s">
        <v>262</v>
      </c>
      <c r="C1122" t="s">
        <v>256</v>
      </c>
      <c r="D1122">
        <v>2.4085830961071801</v>
      </c>
      <c r="E1122">
        <v>2085</v>
      </c>
      <c r="F1122">
        <v>14281548.9736694</v>
      </c>
      <c r="G1122">
        <v>875052.07441735605</v>
      </c>
      <c r="H1122">
        <v>241991804.227532</v>
      </c>
      <c r="I1122">
        <v>14869414.122839199</v>
      </c>
      <c r="J1122">
        <v>13782695.1803235</v>
      </c>
      <c r="K1122">
        <v>857738.83491778397</v>
      </c>
      <c r="L1122">
        <v>4961797.5859505804</v>
      </c>
      <c r="M1122">
        <v>315788.66215790203</v>
      </c>
      <c r="N1122">
        <v>16.944366796184902</v>
      </c>
      <c r="O1122">
        <v>16.9926048489626</v>
      </c>
      <c r="P1122" t="s">
        <v>257</v>
      </c>
      <c r="Q1122" t="s">
        <v>252</v>
      </c>
    </row>
    <row r="1123" spans="1:17" x14ac:dyDescent="0.35">
      <c r="A1123" t="s">
        <v>273</v>
      </c>
      <c r="B1123" t="s">
        <v>262</v>
      </c>
      <c r="C1123" t="s">
        <v>256</v>
      </c>
      <c r="D1123">
        <v>2.5200464505927802</v>
      </c>
      <c r="E1123">
        <v>2090</v>
      </c>
      <c r="F1123">
        <v>14628479.1521756</v>
      </c>
      <c r="G1123">
        <v>896548.61038505996</v>
      </c>
      <c r="H1123">
        <v>260543773.64576301</v>
      </c>
      <c r="I1123">
        <v>16015818.5110333</v>
      </c>
      <c r="J1123">
        <v>14033044.772578301</v>
      </c>
      <c r="K1123">
        <v>876063.92665925296</v>
      </c>
      <c r="L1123">
        <v>5087746.53794266</v>
      </c>
      <c r="M1123">
        <v>326302.49169708701</v>
      </c>
      <c r="N1123">
        <v>17.810721875829099</v>
      </c>
      <c r="O1123">
        <v>17.863859611755601</v>
      </c>
      <c r="P1123" t="s">
        <v>257</v>
      </c>
      <c r="Q1123" t="s">
        <v>252</v>
      </c>
    </row>
    <row r="1124" spans="1:17" x14ac:dyDescent="0.35">
      <c r="A1124" t="s">
        <v>273</v>
      </c>
      <c r="B1124" t="s">
        <v>263</v>
      </c>
      <c r="C1124" t="s">
        <v>256</v>
      </c>
      <c r="D1124">
        <v>0.42862795654826502</v>
      </c>
      <c r="E1124">
        <v>2010</v>
      </c>
      <c r="F1124">
        <v>8480886.7455441803</v>
      </c>
      <c r="G1124">
        <v>6981.9362277622904</v>
      </c>
      <c r="H1124">
        <v>22359518.123964101</v>
      </c>
      <c r="I1124">
        <v>19417.232891764801</v>
      </c>
      <c r="J1124">
        <v>7828554.6890865602</v>
      </c>
      <c r="K1124">
        <v>6637.5921399182898</v>
      </c>
      <c r="L1124">
        <v>2860049.2419805299</v>
      </c>
      <c r="M1124">
        <v>2784.4607180275402</v>
      </c>
      <c r="N1124">
        <v>2.63645993571506</v>
      </c>
      <c r="O1124">
        <v>2.7810670648288101</v>
      </c>
      <c r="P1124" t="s">
        <v>257</v>
      </c>
      <c r="Q1124" t="s">
        <v>252</v>
      </c>
    </row>
    <row r="1125" spans="1:17" x14ac:dyDescent="0.35">
      <c r="A1125" t="s">
        <v>273</v>
      </c>
      <c r="B1125" t="s">
        <v>263</v>
      </c>
      <c r="C1125" t="s">
        <v>256</v>
      </c>
      <c r="D1125">
        <v>0.61285996481710903</v>
      </c>
      <c r="E1125">
        <v>2015</v>
      </c>
      <c r="F1125">
        <v>9056236.5748938899</v>
      </c>
      <c r="G1125">
        <v>7446.4183276719896</v>
      </c>
      <c r="H1125">
        <v>34121765.966149896</v>
      </c>
      <c r="I1125">
        <v>29599.1851873347</v>
      </c>
      <c r="J1125">
        <v>8353144.6166217802</v>
      </c>
      <c r="K1125">
        <v>7075.4237639929997</v>
      </c>
      <c r="L1125">
        <v>3057494.2079638802</v>
      </c>
      <c r="M1125">
        <v>2976.3919321930798</v>
      </c>
      <c r="N1125">
        <v>3.7677644222263198</v>
      </c>
      <c r="O1125">
        <v>3.9749559969441601</v>
      </c>
      <c r="P1125" t="s">
        <v>257</v>
      </c>
      <c r="Q1125" t="s">
        <v>252</v>
      </c>
    </row>
    <row r="1126" spans="1:17" x14ac:dyDescent="0.35">
      <c r="A1126" t="s">
        <v>273</v>
      </c>
      <c r="B1126" t="s">
        <v>263</v>
      </c>
      <c r="C1126" t="s">
        <v>256</v>
      </c>
      <c r="D1126">
        <v>0.76234411994100504</v>
      </c>
      <c r="E1126">
        <v>2020</v>
      </c>
      <c r="F1126">
        <v>9583301.3509427607</v>
      </c>
      <c r="G1126">
        <v>7855.9591056856798</v>
      </c>
      <c r="H1126">
        <v>44890726.157198697</v>
      </c>
      <c r="I1126">
        <v>38811.463926226403</v>
      </c>
      <c r="J1126">
        <v>8834463.3841709793</v>
      </c>
      <c r="K1126">
        <v>7460.9376133558599</v>
      </c>
      <c r="L1126">
        <v>3236612.1124976398</v>
      </c>
      <c r="M1126">
        <v>3140.1956051254601</v>
      </c>
      <c r="N1126">
        <v>4.6842653187340897</v>
      </c>
      <c r="O1126">
        <v>4.9403851781938304</v>
      </c>
      <c r="P1126" t="s">
        <v>257</v>
      </c>
      <c r="Q1126" t="s">
        <v>252</v>
      </c>
    </row>
    <row r="1127" spans="1:17" x14ac:dyDescent="0.35">
      <c r="A1127" t="s">
        <v>273</v>
      </c>
      <c r="B1127" t="s">
        <v>263</v>
      </c>
      <c r="C1127" t="s">
        <v>256</v>
      </c>
      <c r="D1127">
        <v>0.91377128405771901</v>
      </c>
      <c r="E1127">
        <v>2025</v>
      </c>
      <c r="F1127">
        <v>10182657.2390664</v>
      </c>
      <c r="G1127">
        <v>8322.6278335938005</v>
      </c>
      <c r="H1127">
        <v>57150663.426833503</v>
      </c>
      <c r="I1127">
        <v>49251.424021264698</v>
      </c>
      <c r="J1127">
        <v>9383302.7607672494</v>
      </c>
      <c r="K1127">
        <v>7901.2561592511202</v>
      </c>
      <c r="L1127">
        <v>3440493.8600005298</v>
      </c>
      <c r="M1127">
        <v>3326.8771079484</v>
      </c>
      <c r="N1127">
        <v>5.6125490709410597</v>
      </c>
      <c r="O1127">
        <v>5.9177732088973398</v>
      </c>
      <c r="P1127" t="s">
        <v>257</v>
      </c>
      <c r="Q1127" t="s">
        <v>252</v>
      </c>
    </row>
    <row r="1128" spans="1:17" x14ac:dyDescent="0.35">
      <c r="A1128" t="s">
        <v>273</v>
      </c>
      <c r="B1128" t="s">
        <v>263</v>
      </c>
      <c r="C1128" t="s">
        <v>256</v>
      </c>
      <c r="D1128">
        <v>0.96559376426806398</v>
      </c>
      <c r="E1128">
        <v>2030</v>
      </c>
      <c r="F1128">
        <v>10817170.4386418</v>
      </c>
      <c r="G1128">
        <v>8817.2131459871507</v>
      </c>
      <c r="H1128">
        <v>64131559.573395602</v>
      </c>
      <c r="I1128">
        <v>55107.706566930297</v>
      </c>
      <c r="J1128">
        <v>9965327.6902680993</v>
      </c>
      <c r="K1128">
        <v>8368.8366535980094</v>
      </c>
      <c r="L1128">
        <v>3655837.4725833498</v>
      </c>
      <c r="M1128">
        <v>3524.8828511082102</v>
      </c>
      <c r="N1128">
        <v>5.9286816212399103</v>
      </c>
      <c r="O1128">
        <v>6.2500141092779096</v>
      </c>
      <c r="P1128" t="s">
        <v>257</v>
      </c>
      <c r="Q1128" t="s">
        <v>252</v>
      </c>
    </row>
    <row r="1129" spans="1:17" x14ac:dyDescent="0.35">
      <c r="A1129" t="s">
        <v>273</v>
      </c>
      <c r="B1129" t="s">
        <v>263</v>
      </c>
      <c r="C1129" t="s">
        <v>256</v>
      </c>
      <c r="D1129">
        <v>1.08500668135844</v>
      </c>
      <c r="E1129">
        <v>2035</v>
      </c>
      <c r="F1129">
        <v>11359182.327554001</v>
      </c>
      <c r="G1129">
        <v>9235.7100714001299</v>
      </c>
      <c r="H1129">
        <v>77037255.297608793</v>
      </c>
      <c r="I1129">
        <v>66140.270617766306</v>
      </c>
      <c r="J1129">
        <v>10785534.143172801</v>
      </c>
      <c r="K1129">
        <v>8984.7986511794898</v>
      </c>
      <c r="L1129">
        <v>3915166.9682213198</v>
      </c>
      <c r="M1129">
        <v>3818.39413929288</v>
      </c>
      <c r="N1129">
        <v>6.7819366813700599</v>
      </c>
      <c r="O1129">
        <v>7.1613628087547196</v>
      </c>
      <c r="P1129" t="s">
        <v>257</v>
      </c>
      <c r="Q1129" t="s">
        <v>252</v>
      </c>
    </row>
    <row r="1130" spans="1:17" x14ac:dyDescent="0.35">
      <c r="A1130" t="s">
        <v>273</v>
      </c>
      <c r="B1130" t="s">
        <v>263</v>
      </c>
      <c r="C1130" t="s">
        <v>256</v>
      </c>
      <c r="D1130">
        <v>1.2292198413270401</v>
      </c>
      <c r="E1130">
        <v>2040</v>
      </c>
      <c r="F1130">
        <v>11672519.0829817</v>
      </c>
      <c r="G1130">
        <v>9468.3543864624207</v>
      </c>
      <c r="H1130">
        <v>91885903.586628094</v>
      </c>
      <c r="I1130">
        <v>78887.982969239194</v>
      </c>
      <c r="J1130">
        <v>11349706.1411647</v>
      </c>
      <c r="K1130">
        <v>9286.67698038253</v>
      </c>
      <c r="L1130">
        <v>3950163.0613358198</v>
      </c>
      <c r="M1130">
        <v>3917.1507959998098</v>
      </c>
      <c r="N1130">
        <v>7.8719857241952296</v>
      </c>
      <c r="O1130">
        <v>8.3317522506372299</v>
      </c>
      <c r="P1130" t="s">
        <v>257</v>
      </c>
      <c r="Q1130" t="s">
        <v>252</v>
      </c>
    </row>
    <row r="1131" spans="1:17" x14ac:dyDescent="0.35">
      <c r="A1131" t="s">
        <v>273</v>
      </c>
      <c r="B1131" t="s">
        <v>263</v>
      </c>
      <c r="C1131" t="s">
        <v>256</v>
      </c>
      <c r="D1131">
        <v>1.35085724597845</v>
      </c>
      <c r="E1131">
        <v>2045</v>
      </c>
      <c r="F1131">
        <v>12029280.5638361</v>
      </c>
      <c r="G1131">
        <v>9736.3510044685208</v>
      </c>
      <c r="H1131">
        <v>105741362.321033</v>
      </c>
      <c r="I1131">
        <v>90727.059524841097</v>
      </c>
      <c r="J1131">
        <v>11743111.1358431</v>
      </c>
      <c r="K1131">
        <v>9560.8355745186309</v>
      </c>
      <c r="L1131">
        <v>3987242.5836038901</v>
      </c>
      <c r="M1131">
        <v>4182.1839541627296</v>
      </c>
      <c r="N1131">
        <v>8.7903313718465697</v>
      </c>
      <c r="O1131">
        <v>9.3183842163457005</v>
      </c>
      <c r="P1131" t="s">
        <v>257</v>
      </c>
      <c r="Q1131" t="s">
        <v>252</v>
      </c>
    </row>
    <row r="1132" spans="1:17" x14ac:dyDescent="0.35">
      <c r="A1132" t="s">
        <v>273</v>
      </c>
      <c r="B1132" t="s">
        <v>263</v>
      </c>
      <c r="C1132" t="s">
        <v>256</v>
      </c>
      <c r="D1132">
        <v>1.53164784556419</v>
      </c>
      <c r="E1132">
        <v>2050</v>
      </c>
      <c r="F1132">
        <v>12391972.4203963</v>
      </c>
      <c r="G1132">
        <v>10009.488066185801</v>
      </c>
      <c r="H1132">
        <v>125935054.653989</v>
      </c>
      <c r="I1132">
        <v>107876.80029409799</v>
      </c>
      <c r="J1132">
        <v>12131847.4960698</v>
      </c>
      <c r="K1132">
        <v>9862.4595865082701</v>
      </c>
      <c r="L1132">
        <v>4100857.7021547202</v>
      </c>
      <c r="M1132">
        <v>4713.2942004910001</v>
      </c>
      <c r="N1132">
        <v>10.162631934744301</v>
      </c>
      <c r="O1132">
        <v>10.777454309429601</v>
      </c>
      <c r="P1132" t="s">
        <v>257</v>
      </c>
      <c r="Q1132" t="s">
        <v>252</v>
      </c>
    </row>
    <row r="1133" spans="1:17" x14ac:dyDescent="0.35">
      <c r="A1133" t="s">
        <v>273</v>
      </c>
      <c r="B1133" t="s">
        <v>263</v>
      </c>
      <c r="C1133" t="s">
        <v>256</v>
      </c>
      <c r="D1133">
        <v>1.64170092024739</v>
      </c>
      <c r="E1133">
        <v>2055</v>
      </c>
      <c r="F1133">
        <v>12757606.0512596</v>
      </c>
      <c r="G1133">
        <v>10285.711716175299</v>
      </c>
      <c r="H1133">
        <v>140568972.52801099</v>
      </c>
      <c r="I1133">
        <v>119747.09026858601</v>
      </c>
      <c r="J1133">
        <v>12504613.4173057</v>
      </c>
      <c r="K1133">
        <v>10134.4970798904</v>
      </c>
      <c r="L1133">
        <v>4225581.5378459897</v>
      </c>
      <c r="M1133">
        <v>4947.9371300345301</v>
      </c>
      <c r="N1133">
        <v>11.018444366694601</v>
      </c>
      <c r="O1133">
        <v>11.6420811289385</v>
      </c>
      <c r="P1133" t="s">
        <v>257</v>
      </c>
      <c r="Q1133" t="s">
        <v>252</v>
      </c>
    </row>
    <row r="1134" spans="1:17" x14ac:dyDescent="0.35">
      <c r="A1134" t="s">
        <v>273</v>
      </c>
      <c r="B1134" t="s">
        <v>263</v>
      </c>
      <c r="C1134" t="s">
        <v>256</v>
      </c>
      <c r="D1134">
        <v>1.79717289473674</v>
      </c>
      <c r="E1134">
        <v>2060</v>
      </c>
      <c r="F1134">
        <v>13159928.8432942</v>
      </c>
      <c r="G1134">
        <v>10592.251689058099</v>
      </c>
      <c r="H1134">
        <v>160958452.62983099</v>
      </c>
      <c r="I1134">
        <v>136284.968670348</v>
      </c>
      <c r="J1134">
        <v>12903881.3520902</v>
      </c>
      <c r="K1134">
        <v>10439.4466305356</v>
      </c>
      <c r="L1134">
        <v>4423707.7943631504</v>
      </c>
      <c r="M1134">
        <v>5120.4749127249897</v>
      </c>
      <c r="N1134">
        <v>12.230951591493501</v>
      </c>
      <c r="O1134">
        <v>12.866477560303</v>
      </c>
      <c r="P1134" t="s">
        <v>257</v>
      </c>
      <c r="Q1134" t="s">
        <v>252</v>
      </c>
    </row>
    <row r="1135" spans="1:17" x14ac:dyDescent="0.35">
      <c r="A1135" t="s">
        <v>273</v>
      </c>
      <c r="B1135" t="s">
        <v>263</v>
      </c>
      <c r="C1135" t="s">
        <v>256</v>
      </c>
      <c r="D1135">
        <v>1.90209664848524</v>
      </c>
      <c r="E1135">
        <v>2065</v>
      </c>
      <c r="F1135">
        <v>13502757.220137</v>
      </c>
      <c r="G1135">
        <v>10851.6156420036</v>
      </c>
      <c r="H1135">
        <v>176222369.64565501</v>
      </c>
      <c r="I1135">
        <v>148604.01102355</v>
      </c>
      <c r="J1135">
        <v>13241076.6293674</v>
      </c>
      <c r="K1135">
        <v>10696.5283014501</v>
      </c>
      <c r="L1135">
        <v>4559545.7155198501</v>
      </c>
      <c r="M1135">
        <v>5155.6765322235797</v>
      </c>
      <c r="N1135">
        <v>13.0508433775918</v>
      </c>
      <c r="O1135">
        <v>13.6941830531064</v>
      </c>
      <c r="P1135" t="s">
        <v>257</v>
      </c>
      <c r="Q1135" t="s">
        <v>252</v>
      </c>
    </row>
    <row r="1136" spans="1:17" x14ac:dyDescent="0.35">
      <c r="A1136" t="s">
        <v>273</v>
      </c>
      <c r="B1136" t="s">
        <v>263</v>
      </c>
      <c r="C1136" t="s">
        <v>256</v>
      </c>
      <c r="D1136">
        <v>2.0539225003577899</v>
      </c>
      <c r="E1136">
        <v>2070</v>
      </c>
      <c r="F1136">
        <v>13892312.4077223</v>
      </c>
      <c r="G1136">
        <v>11149.3962566708</v>
      </c>
      <c r="H1136">
        <v>197686097.18886101</v>
      </c>
      <c r="I1136">
        <v>165964.97126648499</v>
      </c>
      <c r="J1136">
        <v>13596038.180809399</v>
      </c>
      <c r="K1136">
        <v>10989.788738003699</v>
      </c>
      <c r="L1136">
        <v>4760953.5045513203</v>
      </c>
      <c r="M1136">
        <v>5275.9621267074799</v>
      </c>
      <c r="N1136">
        <v>14.2298914239053</v>
      </c>
      <c r="O1136">
        <v>14.8855568001888</v>
      </c>
      <c r="P1136" t="s">
        <v>257</v>
      </c>
      <c r="Q1136" t="s">
        <v>252</v>
      </c>
    </row>
    <row r="1137" spans="1:17" x14ac:dyDescent="0.35">
      <c r="A1137" t="s">
        <v>273</v>
      </c>
      <c r="B1137" t="s">
        <v>263</v>
      </c>
      <c r="C1137" t="s">
        <v>256</v>
      </c>
      <c r="D1137">
        <v>2.15113208653396</v>
      </c>
      <c r="E1137">
        <v>2075</v>
      </c>
      <c r="F1137">
        <v>14318319.2541574</v>
      </c>
      <c r="G1137">
        <v>11476.9031641498</v>
      </c>
      <c r="H1137">
        <v>214414586.00100899</v>
      </c>
      <c r="I1137">
        <v>179498.033912343</v>
      </c>
      <c r="J1137">
        <v>13970420.9732963</v>
      </c>
      <c r="K1137">
        <v>11299.6397154683</v>
      </c>
      <c r="L1137">
        <v>4912095.4498749003</v>
      </c>
      <c r="M1137">
        <v>5369.2337387940897</v>
      </c>
      <c r="N1137">
        <v>14.9748432197272</v>
      </c>
      <c r="O1137">
        <v>15.639936256762899</v>
      </c>
      <c r="P1137" t="s">
        <v>257</v>
      </c>
      <c r="Q1137" t="s">
        <v>252</v>
      </c>
    </row>
    <row r="1138" spans="1:17" x14ac:dyDescent="0.35">
      <c r="A1138" t="s">
        <v>273</v>
      </c>
      <c r="B1138" t="s">
        <v>263</v>
      </c>
      <c r="C1138" t="s">
        <v>256</v>
      </c>
      <c r="D1138">
        <v>2.2802661727774698</v>
      </c>
      <c r="E1138">
        <v>2080</v>
      </c>
      <c r="F1138">
        <v>14711393.8924846</v>
      </c>
      <c r="G1138">
        <v>11778.480713372701</v>
      </c>
      <c r="H1138">
        <v>234851659.478845</v>
      </c>
      <c r="I1138">
        <v>196013.22189459699</v>
      </c>
      <c r="J1138">
        <v>14291686.0274275</v>
      </c>
      <c r="K1138">
        <v>11527.392530801</v>
      </c>
      <c r="L1138">
        <v>5111075.3457057998</v>
      </c>
      <c r="M1138">
        <v>5512.1519105458501</v>
      </c>
      <c r="N1138">
        <v>15.9639298080939</v>
      </c>
      <c r="O1138">
        <v>16.641638821215199</v>
      </c>
      <c r="P1138" t="s">
        <v>257</v>
      </c>
      <c r="Q1138" t="s">
        <v>252</v>
      </c>
    </row>
    <row r="1139" spans="1:17" x14ac:dyDescent="0.35">
      <c r="A1139" t="s">
        <v>273</v>
      </c>
      <c r="B1139" t="s">
        <v>263</v>
      </c>
      <c r="C1139" t="s">
        <v>256</v>
      </c>
      <c r="D1139">
        <v>2.4085830961071801</v>
      </c>
      <c r="E1139">
        <v>2085</v>
      </c>
      <c r="F1139">
        <v>15144488.639500299</v>
      </c>
      <c r="G1139">
        <v>12112.408586407901</v>
      </c>
      <c r="H1139">
        <v>256647592.17866501</v>
      </c>
      <c r="I1139">
        <v>213626.171706558</v>
      </c>
      <c r="J1139">
        <v>14628622.219467601</v>
      </c>
      <c r="K1139">
        <v>11811.7957736895</v>
      </c>
      <c r="L1139">
        <v>5271960.0439524399</v>
      </c>
      <c r="M1139">
        <v>5626.2041560418502</v>
      </c>
      <c r="N1139">
        <v>16.9466000660642</v>
      </c>
      <c r="O1139">
        <v>17.636968748419001</v>
      </c>
      <c r="P1139" t="s">
        <v>257</v>
      </c>
      <c r="Q1139" t="s">
        <v>252</v>
      </c>
    </row>
    <row r="1140" spans="1:17" x14ac:dyDescent="0.35">
      <c r="A1140" t="s">
        <v>273</v>
      </c>
      <c r="B1140" t="s">
        <v>263</v>
      </c>
      <c r="C1140" t="s">
        <v>256</v>
      </c>
      <c r="D1140">
        <v>2.5200464505927802</v>
      </c>
      <c r="E1140">
        <v>2090</v>
      </c>
      <c r="F1140">
        <v>15512623.442034701</v>
      </c>
      <c r="G1140">
        <v>12404.320525961901</v>
      </c>
      <c r="H1140">
        <v>276329892.291812</v>
      </c>
      <c r="I1140">
        <v>229699.864984543</v>
      </c>
      <c r="J1140">
        <v>14897019.1408644</v>
      </c>
      <c r="K1140">
        <v>12089.558373146199</v>
      </c>
      <c r="L1140">
        <v>5408230.9179316703</v>
      </c>
      <c r="M1140">
        <v>5818.1117080773902</v>
      </c>
      <c r="N1140">
        <v>17.813227615842099</v>
      </c>
      <c r="O1140">
        <v>18.517730536209999</v>
      </c>
      <c r="P1140" t="s">
        <v>257</v>
      </c>
      <c r="Q1140" t="s">
        <v>252</v>
      </c>
    </row>
    <row r="1141" spans="1:17" x14ac:dyDescent="0.35">
      <c r="A1141" t="s">
        <v>273</v>
      </c>
      <c r="B1141" t="s">
        <v>264</v>
      </c>
      <c r="C1141" t="s">
        <v>256</v>
      </c>
      <c r="D1141">
        <v>0.42862795654826502</v>
      </c>
      <c r="E1141">
        <v>2010</v>
      </c>
      <c r="F1141">
        <v>4636866.2033655401</v>
      </c>
      <c r="G1141">
        <v>3851002.4784064</v>
      </c>
      <c r="H1141">
        <v>12006568.696036</v>
      </c>
      <c r="I1141">
        <v>10372366.660819899</v>
      </c>
      <c r="J1141">
        <v>4256530.14553806</v>
      </c>
      <c r="K1141">
        <v>3578662.1356884101</v>
      </c>
      <c r="L1141">
        <v>1511842.6328191201</v>
      </c>
      <c r="M1141">
        <v>1350991.0698794399</v>
      </c>
      <c r="N1141">
        <v>2.5893713921099102</v>
      </c>
      <c r="O1141">
        <v>2.6934198871541901</v>
      </c>
      <c r="P1141" t="s">
        <v>257</v>
      </c>
      <c r="Q1141" t="s">
        <v>252</v>
      </c>
    </row>
    <row r="1142" spans="1:17" x14ac:dyDescent="0.35">
      <c r="A1142" t="s">
        <v>273</v>
      </c>
      <c r="B1142" t="s">
        <v>264</v>
      </c>
      <c r="C1142" t="s">
        <v>256</v>
      </c>
      <c r="D1142">
        <v>0.61285996481710903</v>
      </c>
      <c r="E1142">
        <v>2015</v>
      </c>
      <c r="F1142">
        <v>4971626.17990107</v>
      </c>
      <c r="G1142">
        <v>4092056.8133204901</v>
      </c>
      <c r="H1142">
        <v>18402588.9975297</v>
      </c>
      <c r="I1142">
        <v>15748776.1538075</v>
      </c>
      <c r="J1142">
        <v>4561122.5886498699</v>
      </c>
      <c r="K1142">
        <v>3799097.4517358998</v>
      </c>
      <c r="L1142">
        <v>1622021.05433224</v>
      </c>
      <c r="M1142">
        <v>1438449.5455638301</v>
      </c>
      <c r="N1142">
        <v>3.7015230694387999</v>
      </c>
      <c r="O1142">
        <v>3.84862109014274</v>
      </c>
      <c r="P1142" t="s">
        <v>257</v>
      </c>
      <c r="Q1142" t="s">
        <v>252</v>
      </c>
    </row>
    <row r="1143" spans="1:17" x14ac:dyDescent="0.35">
      <c r="A1143" t="s">
        <v>273</v>
      </c>
      <c r="B1143" t="s">
        <v>264</v>
      </c>
      <c r="C1143" t="s">
        <v>256</v>
      </c>
      <c r="D1143">
        <v>0.76234411994100504</v>
      </c>
      <c r="E1143">
        <v>2020</v>
      </c>
      <c r="F1143">
        <v>5279633.9769421304</v>
      </c>
      <c r="G1143">
        <v>4311523.3331063101</v>
      </c>
      <c r="H1143">
        <v>24303671.368328001</v>
      </c>
      <c r="I1143">
        <v>20625866.252797</v>
      </c>
      <c r="J1143">
        <v>4841885.3628877699</v>
      </c>
      <c r="K1143">
        <v>4000038.9588965699</v>
      </c>
      <c r="L1143">
        <v>1722901.0766638401</v>
      </c>
      <c r="M1143">
        <v>1516851.2314389299</v>
      </c>
      <c r="N1143">
        <v>4.6032871737832499</v>
      </c>
      <c r="O1143">
        <v>4.7838929907719496</v>
      </c>
      <c r="P1143" t="s">
        <v>257</v>
      </c>
      <c r="Q1143" t="s">
        <v>252</v>
      </c>
    </row>
    <row r="1144" spans="1:17" x14ac:dyDescent="0.35">
      <c r="A1144" t="s">
        <v>273</v>
      </c>
      <c r="B1144" t="s">
        <v>264</v>
      </c>
      <c r="C1144" t="s">
        <v>256</v>
      </c>
      <c r="D1144">
        <v>0.91377128405771901</v>
      </c>
      <c r="E1144">
        <v>2025</v>
      </c>
      <c r="F1144">
        <v>5626655.4770343201</v>
      </c>
      <c r="G1144">
        <v>4564324.3898656899</v>
      </c>
      <c r="H1144">
        <v>31040411.596044201</v>
      </c>
      <c r="I1144">
        <v>26159503.254810601</v>
      </c>
      <c r="J1144">
        <v>5158808.2677497799</v>
      </c>
      <c r="K1144">
        <v>4232395.7491767202</v>
      </c>
      <c r="L1144">
        <v>1836446.19033171</v>
      </c>
      <c r="M1144">
        <v>1607374.5467767699</v>
      </c>
      <c r="N1144">
        <v>5.51667179956873</v>
      </c>
      <c r="O1144">
        <v>5.7312980017137596</v>
      </c>
      <c r="P1144" t="s">
        <v>257</v>
      </c>
      <c r="Q1144" t="s">
        <v>252</v>
      </c>
    </row>
    <row r="1145" spans="1:17" x14ac:dyDescent="0.35">
      <c r="A1145" t="s">
        <v>273</v>
      </c>
      <c r="B1145" t="s">
        <v>264</v>
      </c>
      <c r="C1145" t="s">
        <v>256</v>
      </c>
      <c r="D1145">
        <v>0.96559376426806398</v>
      </c>
      <c r="E1145">
        <v>2030</v>
      </c>
      <c r="F1145">
        <v>5994493.5163450604</v>
      </c>
      <c r="G1145">
        <v>4831494.1354427701</v>
      </c>
      <c r="H1145">
        <v>34935844.714427099</v>
      </c>
      <c r="I1145">
        <v>29250822.5655354</v>
      </c>
      <c r="J1145">
        <v>5495120.0271576904</v>
      </c>
      <c r="K1145">
        <v>4478576.4997640001</v>
      </c>
      <c r="L1145">
        <v>1956045.5007339399</v>
      </c>
      <c r="M1145">
        <v>1703316.8547005199</v>
      </c>
      <c r="N1145">
        <v>5.8279894071397802</v>
      </c>
      <c r="O1145">
        <v>6.0541980897705896</v>
      </c>
      <c r="P1145" t="s">
        <v>257</v>
      </c>
      <c r="Q1145" t="s">
        <v>252</v>
      </c>
    </row>
    <row r="1146" spans="1:17" x14ac:dyDescent="0.35">
      <c r="A1146" t="s">
        <v>273</v>
      </c>
      <c r="B1146" t="s">
        <v>264</v>
      </c>
      <c r="C1146" t="s">
        <v>256</v>
      </c>
      <c r="D1146">
        <v>1.08500668135844</v>
      </c>
      <c r="E1146">
        <v>2035</v>
      </c>
      <c r="F1146">
        <v>6312792.5306183696</v>
      </c>
      <c r="G1146">
        <v>5055625.507007</v>
      </c>
      <c r="H1146">
        <v>41957418.884003997</v>
      </c>
      <c r="I1146">
        <v>35145976.684222497</v>
      </c>
      <c r="J1146">
        <v>5947692.3494716901</v>
      </c>
      <c r="K1146">
        <v>4846826.5923523102</v>
      </c>
      <c r="L1146">
        <v>2101233.22130372</v>
      </c>
      <c r="M1146">
        <v>1817752.1410568899</v>
      </c>
      <c r="N1146">
        <v>6.6464118186209502</v>
      </c>
      <c r="O1146">
        <v>6.9518552423455597</v>
      </c>
      <c r="P1146" t="s">
        <v>257</v>
      </c>
      <c r="Q1146" t="s">
        <v>252</v>
      </c>
    </row>
    <row r="1147" spans="1:17" x14ac:dyDescent="0.35">
      <c r="A1147" t="s">
        <v>273</v>
      </c>
      <c r="B1147" t="s">
        <v>264</v>
      </c>
      <c r="C1147" t="s">
        <v>256</v>
      </c>
      <c r="D1147">
        <v>1.2292198413270401</v>
      </c>
      <c r="E1147">
        <v>2040</v>
      </c>
      <c r="F1147">
        <v>6503490.42134747</v>
      </c>
      <c r="G1147">
        <v>5178497.0160206798</v>
      </c>
      <c r="H1147">
        <v>49970051.051341899</v>
      </c>
      <c r="I1147">
        <v>41994740.518255502</v>
      </c>
      <c r="J1147">
        <v>6294619.5847106604</v>
      </c>
      <c r="K1147">
        <v>5064373.2334344704</v>
      </c>
      <c r="L1147">
        <v>2092165.79323324</v>
      </c>
      <c r="M1147">
        <v>1861914.4188985799</v>
      </c>
      <c r="N1147">
        <v>7.6835741753869602</v>
      </c>
      <c r="O1147">
        <v>8.1094457307470993</v>
      </c>
      <c r="P1147" t="s">
        <v>257</v>
      </c>
      <c r="Q1147" t="s">
        <v>252</v>
      </c>
    </row>
    <row r="1148" spans="1:17" x14ac:dyDescent="0.35">
      <c r="A1148" t="s">
        <v>273</v>
      </c>
      <c r="B1148" t="s">
        <v>264</v>
      </c>
      <c r="C1148" t="s">
        <v>256</v>
      </c>
      <c r="D1148">
        <v>1.35085724597845</v>
      </c>
      <c r="E1148">
        <v>2045</v>
      </c>
      <c r="F1148">
        <v>6717170.91460873</v>
      </c>
      <c r="G1148">
        <v>5321846.00023189</v>
      </c>
      <c r="H1148">
        <v>57482976.577050202</v>
      </c>
      <c r="I1148">
        <v>48349112.803507604</v>
      </c>
      <c r="J1148">
        <v>6542739.3934015203</v>
      </c>
      <c r="K1148">
        <v>5209932.5780161005</v>
      </c>
      <c r="L1148">
        <v>2108743.39527416</v>
      </c>
      <c r="M1148">
        <v>1882681.3722838799</v>
      </c>
      <c r="N1148">
        <v>8.5576170843047006</v>
      </c>
      <c r="O1148">
        <v>9.0850266620644309</v>
      </c>
      <c r="P1148" t="s">
        <v>257</v>
      </c>
      <c r="Q1148" t="s">
        <v>252</v>
      </c>
    </row>
    <row r="1149" spans="1:17" x14ac:dyDescent="0.35">
      <c r="A1149" t="s">
        <v>273</v>
      </c>
      <c r="B1149" t="s">
        <v>264</v>
      </c>
      <c r="C1149" t="s">
        <v>256</v>
      </c>
      <c r="D1149">
        <v>1.53164784556419</v>
      </c>
      <c r="E1149">
        <v>2050</v>
      </c>
      <c r="F1149">
        <v>6932768.2823957102</v>
      </c>
      <c r="G1149">
        <v>5469213.6260667499</v>
      </c>
      <c r="H1149">
        <v>68530245.262216806</v>
      </c>
      <c r="I1149">
        <v>57512686.192066699</v>
      </c>
      <c r="J1149">
        <v>6781558.5738182301</v>
      </c>
      <c r="K1149">
        <v>5360151.3818381103</v>
      </c>
      <c r="L1149">
        <v>2163384.7916823602</v>
      </c>
      <c r="M1149">
        <v>1942186.20467285</v>
      </c>
      <c r="N1149">
        <v>9.8849755928284395</v>
      </c>
      <c r="O1149">
        <v>10.515713980883101</v>
      </c>
      <c r="P1149" t="s">
        <v>257</v>
      </c>
      <c r="Q1149" t="s">
        <v>252</v>
      </c>
    </row>
    <row r="1150" spans="1:17" x14ac:dyDescent="0.35">
      <c r="A1150" t="s">
        <v>273</v>
      </c>
      <c r="B1150" t="s">
        <v>264</v>
      </c>
      <c r="C1150" t="s">
        <v>256</v>
      </c>
      <c r="D1150">
        <v>1.64170092024739</v>
      </c>
      <c r="E1150">
        <v>2055</v>
      </c>
      <c r="F1150">
        <v>7148806.41359872</v>
      </c>
      <c r="G1150">
        <v>5619085.3493770603</v>
      </c>
      <c r="H1150">
        <v>77015071.3356736</v>
      </c>
      <c r="I1150">
        <v>63673648.282605603</v>
      </c>
      <c r="J1150">
        <v>7004243.87698936</v>
      </c>
      <c r="K1150">
        <v>5510504.0373962196</v>
      </c>
      <c r="L1150">
        <v>2255478.1387132201</v>
      </c>
      <c r="M1150">
        <v>1975051.33626281</v>
      </c>
      <c r="N1150">
        <v>10.773137063716399</v>
      </c>
      <c r="O1150">
        <v>11.331674876528499</v>
      </c>
      <c r="P1150" t="s">
        <v>257</v>
      </c>
      <c r="Q1150" t="s">
        <v>252</v>
      </c>
    </row>
    <row r="1151" spans="1:17" x14ac:dyDescent="0.35">
      <c r="A1151" t="s">
        <v>273</v>
      </c>
      <c r="B1151" t="s">
        <v>264</v>
      </c>
      <c r="C1151" t="s">
        <v>256</v>
      </c>
      <c r="D1151">
        <v>1.79717289473674</v>
      </c>
      <c r="E1151">
        <v>2060</v>
      </c>
      <c r="F1151">
        <v>7384584.6737075504</v>
      </c>
      <c r="G1151">
        <v>5785936.42127576</v>
      </c>
      <c r="H1151">
        <v>88840981.782986104</v>
      </c>
      <c r="I1151">
        <v>72253755.815515205</v>
      </c>
      <c r="J1151">
        <v>7239628.4290440604</v>
      </c>
      <c r="K1151">
        <v>5674692.3696766701</v>
      </c>
      <c r="L1151">
        <v>2443308.6497505801</v>
      </c>
      <c r="M1151">
        <v>1985519.6195253001</v>
      </c>
      <c r="N1151">
        <v>12.030599648928099</v>
      </c>
      <c r="O1151">
        <v>12.487824019259399</v>
      </c>
      <c r="P1151" t="s">
        <v>257</v>
      </c>
      <c r="Q1151" t="s">
        <v>252</v>
      </c>
    </row>
    <row r="1152" spans="1:17" x14ac:dyDescent="0.35">
      <c r="A1152" t="s">
        <v>273</v>
      </c>
      <c r="B1152" t="s">
        <v>264</v>
      </c>
      <c r="C1152" t="s">
        <v>256</v>
      </c>
      <c r="D1152">
        <v>1.90209664848524</v>
      </c>
      <c r="E1152">
        <v>2065</v>
      </c>
      <c r="F1152">
        <v>7586238.1346381297</v>
      </c>
      <c r="G1152">
        <v>5927370.7011408899</v>
      </c>
      <c r="H1152">
        <v>97712308.506417304</v>
      </c>
      <c r="I1152">
        <v>78658665.1502617</v>
      </c>
      <c r="J1152">
        <v>7441640.6590139503</v>
      </c>
      <c r="K1152">
        <v>5810132.4986548498</v>
      </c>
      <c r="L1152">
        <v>2565263.0780270598</v>
      </c>
      <c r="M1152">
        <v>1999438.31402502</v>
      </c>
      <c r="N1152">
        <v>12.8802058111346</v>
      </c>
      <c r="O1152">
        <v>13.2704143398896</v>
      </c>
      <c r="P1152" t="s">
        <v>257</v>
      </c>
      <c r="Q1152" t="s">
        <v>252</v>
      </c>
    </row>
    <row r="1153" spans="1:17" x14ac:dyDescent="0.35">
      <c r="A1153" t="s">
        <v>273</v>
      </c>
      <c r="B1153" t="s">
        <v>264</v>
      </c>
      <c r="C1153" t="s">
        <v>256</v>
      </c>
      <c r="D1153">
        <v>2.0539225003577899</v>
      </c>
      <c r="E1153">
        <v>2070</v>
      </c>
      <c r="F1153">
        <v>7813352.5061569503</v>
      </c>
      <c r="G1153">
        <v>6090109.2978219902</v>
      </c>
      <c r="H1153">
        <v>110084027.40838601</v>
      </c>
      <c r="I1153">
        <v>87768034.751740798</v>
      </c>
      <c r="J1153">
        <v>7654455.7462896202</v>
      </c>
      <c r="K1153">
        <v>5952572.2232577698</v>
      </c>
      <c r="L1153">
        <v>2737163.2575243101</v>
      </c>
      <c r="M1153">
        <v>2029066.2091537199</v>
      </c>
      <c r="N1153">
        <v>14.089218081692801</v>
      </c>
      <c r="O1153">
        <v>14.4115697206172</v>
      </c>
      <c r="P1153" t="s">
        <v>257</v>
      </c>
      <c r="Q1153" t="s">
        <v>252</v>
      </c>
    </row>
    <row r="1154" spans="1:17" x14ac:dyDescent="0.35">
      <c r="A1154" t="s">
        <v>273</v>
      </c>
      <c r="B1154" t="s">
        <v>264</v>
      </c>
      <c r="C1154" t="s">
        <v>256</v>
      </c>
      <c r="D1154">
        <v>2.15113208653396</v>
      </c>
      <c r="E1154">
        <v>2075</v>
      </c>
      <c r="F1154">
        <v>8060442.0250292197</v>
      </c>
      <c r="G1154">
        <v>6269354.1322923601</v>
      </c>
      <c r="H1154">
        <v>119601046.734602</v>
      </c>
      <c r="I1154">
        <v>94993037.300319299</v>
      </c>
      <c r="J1154">
        <v>7875121.6837426703</v>
      </c>
      <c r="K1154">
        <v>6106598.9292691099</v>
      </c>
      <c r="L1154">
        <v>2849268.8228797801</v>
      </c>
      <c r="M1154">
        <v>2068195.86073391</v>
      </c>
      <c r="N1154">
        <v>14.838025800969501</v>
      </c>
      <c r="O1154">
        <v>15.1519654649953</v>
      </c>
      <c r="P1154" t="s">
        <v>257</v>
      </c>
      <c r="Q1154" t="s">
        <v>252</v>
      </c>
    </row>
    <row r="1155" spans="1:17" x14ac:dyDescent="0.35">
      <c r="A1155" t="s">
        <v>273</v>
      </c>
      <c r="B1155" t="s">
        <v>264</v>
      </c>
      <c r="C1155" t="s">
        <v>256</v>
      </c>
      <c r="D1155">
        <v>2.2802661727774698</v>
      </c>
      <c r="E1155">
        <v>2080</v>
      </c>
      <c r="F1155">
        <v>8288706.09002598</v>
      </c>
      <c r="G1155">
        <v>6434466.2831719797</v>
      </c>
      <c r="H1155">
        <v>131231459.243756</v>
      </c>
      <c r="I1155">
        <v>103816213.456983</v>
      </c>
      <c r="J1155">
        <v>8056784.6913241902</v>
      </c>
      <c r="K1155">
        <v>6246428.7286341405</v>
      </c>
      <c r="L1155">
        <v>2970962.2101523001</v>
      </c>
      <c r="M1155">
        <v>2145625.2874640399</v>
      </c>
      <c r="N1155">
        <v>15.8325627448258</v>
      </c>
      <c r="O1155">
        <v>16.1343938857047</v>
      </c>
      <c r="P1155" t="s">
        <v>257</v>
      </c>
      <c r="Q1155" t="s">
        <v>252</v>
      </c>
    </row>
    <row r="1156" spans="1:17" x14ac:dyDescent="0.35">
      <c r="A1156" t="s">
        <v>273</v>
      </c>
      <c r="B1156" t="s">
        <v>264</v>
      </c>
      <c r="C1156" t="s">
        <v>256</v>
      </c>
      <c r="D1156">
        <v>2.4085830961071801</v>
      </c>
      <c r="E1156">
        <v>2085</v>
      </c>
      <c r="F1156">
        <v>8539203.9229215793</v>
      </c>
      <c r="G1156">
        <v>6617397.1251651701</v>
      </c>
      <c r="H1156">
        <v>143635257.96013799</v>
      </c>
      <c r="I1156">
        <v>113225960.390233</v>
      </c>
      <c r="J1156">
        <v>8249379.2170193205</v>
      </c>
      <c r="K1156">
        <v>6391054.7982219504</v>
      </c>
      <c r="L1156">
        <v>3066706.7812158498</v>
      </c>
      <c r="M1156">
        <v>2210879.4668926299</v>
      </c>
      <c r="N1156">
        <v>16.820684838616099</v>
      </c>
      <c r="O1156">
        <v>17.110346900543199</v>
      </c>
      <c r="P1156" t="s">
        <v>257</v>
      </c>
      <c r="Q1156" t="s">
        <v>252</v>
      </c>
    </row>
    <row r="1157" spans="1:17" x14ac:dyDescent="0.35">
      <c r="A1157" t="s">
        <v>273</v>
      </c>
      <c r="B1157" t="s">
        <v>264</v>
      </c>
      <c r="C1157" t="s">
        <v>256</v>
      </c>
      <c r="D1157">
        <v>2.5200464505927802</v>
      </c>
      <c r="E1157">
        <v>2090</v>
      </c>
      <c r="F1157">
        <v>8748001.6738726404</v>
      </c>
      <c r="G1157">
        <v>6777026.0886879899</v>
      </c>
      <c r="H1157">
        <v>154798584.05379999</v>
      </c>
      <c r="I1157">
        <v>121761008.102997</v>
      </c>
      <c r="J1157">
        <v>8407176.0103905201</v>
      </c>
      <c r="K1157">
        <v>6501932.6888470501</v>
      </c>
      <c r="L1157">
        <v>3163155.2160535199</v>
      </c>
      <c r="M1157">
        <v>2250893.8135862201</v>
      </c>
      <c r="N1157">
        <v>17.695308005727899</v>
      </c>
      <c r="O1157">
        <v>17.966731499859101</v>
      </c>
      <c r="P1157" t="s">
        <v>257</v>
      </c>
      <c r="Q1157" t="s">
        <v>252</v>
      </c>
    </row>
    <row r="1158" spans="1:17" x14ac:dyDescent="0.35">
      <c r="A1158" t="s">
        <v>273</v>
      </c>
      <c r="B1158" t="s">
        <v>265</v>
      </c>
      <c r="C1158" t="s">
        <v>256</v>
      </c>
      <c r="D1158">
        <v>0.42862795654826502</v>
      </c>
      <c r="E1158">
        <v>2010</v>
      </c>
      <c r="F1158">
        <v>5352378.1644829297</v>
      </c>
      <c r="G1158">
        <v>3135490.5172890099</v>
      </c>
      <c r="H1158">
        <v>14083583.008902799</v>
      </c>
      <c r="I1158">
        <v>8295352.34795311</v>
      </c>
      <c r="J1158">
        <v>4941682.2734432798</v>
      </c>
      <c r="K1158">
        <v>2893510.0077832001</v>
      </c>
      <c r="L1158">
        <v>1781079.6531076001</v>
      </c>
      <c r="M1158">
        <v>1081754.0495909599</v>
      </c>
      <c r="N1158">
        <v>2.6312757761321799</v>
      </c>
      <c r="O1158">
        <v>2.6456314577297402</v>
      </c>
      <c r="P1158" t="s">
        <v>257</v>
      </c>
      <c r="Q1158" t="s">
        <v>252</v>
      </c>
    </row>
    <row r="1159" spans="1:17" x14ac:dyDescent="0.35">
      <c r="A1159" t="s">
        <v>273</v>
      </c>
      <c r="B1159" t="s">
        <v>265</v>
      </c>
      <c r="C1159" t="s">
        <v>256</v>
      </c>
      <c r="D1159">
        <v>0.61285996481710903</v>
      </c>
      <c r="E1159">
        <v>2015</v>
      </c>
      <c r="F1159">
        <v>5713847.4977383697</v>
      </c>
      <c r="G1159">
        <v>3349835.4954832001</v>
      </c>
      <c r="H1159">
        <v>21483415.356525399</v>
      </c>
      <c r="I1159">
        <v>12667949.794811901</v>
      </c>
      <c r="J1159">
        <v>5271258.6404646104</v>
      </c>
      <c r="K1159">
        <v>3088961.3999211602</v>
      </c>
      <c r="L1159">
        <v>1903559.8185499101</v>
      </c>
      <c r="M1159">
        <v>1156910.78134616</v>
      </c>
      <c r="N1159">
        <v>3.7598860251396</v>
      </c>
      <c r="O1159">
        <v>3.7816632523874398</v>
      </c>
      <c r="P1159" t="s">
        <v>257</v>
      </c>
      <c r="Q1159" t="s">
        <v>252</v>
      </c>
    </row>
    <row r="1160" spans="1:17" x14ac:dyDescent="0.35">
      <c r="A1160" t="s">
        <v>273</v>
      </c>
      <c r="B1160" t="s">
        <v>265</v>
      </c>
      <c r="C1160" t="s">
        <v>256</v>
      </c>
      <c r="D1160">
        <v>0.76234411994100504</v>
      </c>
      <c r="E1160">
        <v>2020</v>
      </c>
      <c r="F1160">
        <v>6045028.77606297</v>
      </c>
      <c r="G1160">
        <v>3546128.53398547</v>
      </c>
      <c r="H1160">
        <v>28254546.809657302</v>
      </c>
      <c r="I1160">
        <v>16674990.8114677</v>
      </c>
      <c r="J1160">
        <v>5573640.0179676097</v>
      </c>
      <c r="K1160">
        <v>3268284.3038167302</v>
      </c>
      <c r="L1160">
        <v>2014633.23918954</v>
      </c>
      <c r="M1160">
        <v>1225119.06891323</v>
      </c>
      <c r="N1160">
        <v>4.6740136162030002</v>
      </c>
      <c r="O1160">
        <v>4.7023086308512196</v>
      </c>
      <c r="P1160" t="s">
        <v>257</v>
      </c>
      <c r="Q1160" t="s">
        <v>252</v>
      </c>
    </row>
    <row r="1161" spans="1:17" x14ac:dyDescent="0.35">
      <c r="A1161" t="s">
        <v>273</v>
      </c>
      <c r="B1161" t="s">
        <v>265</v>
      </c>
      <c r="C1161" t="s">
        <v>256</v>
      </c>
      <c r="D1161">
        <v>0.91377128405771901</v>
      </c>
      <c r="E1161">
        <v>2025</v>
      </c>
      <c r="F1161">
        <v>6421601.8216510098</v>
      </c>
      <c r="G1161">
        <v>3769378.0452490002</v>
      </c>
      <c r="H1161">
        <v>35959690.848543897</v>
      </c>
      <c r="I1161">
        <v>21240224.002310898</v>
      </c>
      <c r="J1161">
        <v>5918452.5454602502</v>
      </c>
      <c r="K1161">
        <v>3472751.4714662498</v>
      </c>
      <c r="L1161">
        <v>2140970.0211551702</v>
      </c>
      <c r="M1161">
        <v>1302850.71595331</v>
      </c>
      <c r="N1161">
        <v>5.5998007735861997</v>
      </c>
      <c r="O1161">
        <v>5.6349412946473896</v>
      </c>
      <c r="P1161" t="s">
        <v>257</v>
      </c>
      <c r="Q1161" t="s">
        <v>252</v>
      </c>
    </row>
    <row r="1162" spans="1:17" x14ac:dyDescent="0.35">
      <c r="A1162" t="s">
        <v>273</v>
      </c>
      <c r="B1162" t="s">
        <v>265</v>
      </c>
      <c r="C1162" t="s">
        <v>256</v>
      </c>
      <c r="D1162">
        <v>0.96559376426806398</v>
      </c>
      <c r="E1162">
        <v>2030</v>
      </c>
      <c r="F1162">
        <v>6820482.7941490896</v>
      </c>
      <c r="G1162">
        <v>4005504.85763874</v>
      </c>
      <c r="H1162">
        <v>40342490.623224303</v>
      </c>
      <c r="I1162">
        <v>23844176.656738199</v>
      </c>
      <c r="J1162">
        <v>6284418.5325651197</v>
      </c>
      <c r="K1162">
        <v>3689277.9943565801</v>
      </c>
      <c r="L1162">
        <v>2274472.1297017299</v>
      </c>
      <c r="M1162">
        <v>1384890.22573273</v>
      </c>
      <c r="N1162">
        <v>5.9149024842980102</v>
      </c>
      <c r="O1162">
        <v>5.9528517638084804</v>
      </c>
      <c r="P1162" t="s">
        <v>257</v>
      </c>
      <c r="Q1162" t="s">
        <v>252</v>
      </c>
    </row>
    <row r="1163" spans="1:17" x14ac:dyDescent="0.35">
      <c r="A1163" t="s">
        <v>273</v>
      </c>
      <c r="B1163" t="s">
        <v>265</v>
      </c>
      <c r="C1163" t="s">
        <v>256</v>
      </c>
      <c r="D1163">
        <v>1.08500668135844</v>
      </c>
      <c r="E1163">
        <v>2035</v>
      </c>
      <c r="F1163">
        <v>7161018.4108322803</v>
      </c>
      <c r="G1163">
        <v>4207399.6267930903</v>
      </c>
      <c r="H1163">
        <v>48476287.345872097</v>
      </c>
      <c r="I1163">
        <v>28627108.222354501</v>
      </c>
      <c r="J1163">
        <v>6806847.79677998</v>
      </c>
      <c r="K1163">
        <v>3987671.1450440199</v>
      </c>
      <c r="L1163">
        <v>2426910.6213259799</v>
      </c>
      <c r="M1163">
        <v>1492074.74103464</v>
      </c>
      <c r="N1163">
        <v>6.7694683304463101</v>
      </c>
      <c r="O1163">
        <v>6.8039907690380801</v>
      </c>
      <c r="P1163" t="s">
        <v>257</v>
      </c>
      <c r="Q1163" t="s">
        <v>252</v>
      </c>
    </row>
    <row r="1164" spans="1:17" x14ac:dyDescent="0.35">
      <c r="A1164" t="s">
        <v>273</v>
      </c>
      <c r="B1164" t="s">
        <v>265</v>
      </c>
      <c r="C1164" t="s">
        <v>256</v>
      </c>
      <c r="D1164">
        <v>1.2292198413270401</v>
      </c>
      <c r="E1164">
        <v>2040</v>
      </c>
      <c r="F1164">
        <v>7357193.8530514697</v>
      </c>
      <c r="G1164">
        <v>4324793.5843166802</v>
      </c>
      <c r="H1164">
        <v>57849083.646738604</v>
      </c>
      <c r="I1164">
        <v>34115707.922858797</v>
      </c>
      <c r="J1164">
        <v>7157745.9245276302</v>
      </c>
      <c r="K1164">
        <v>4201246.8936174996</v>
      </c>
      <c r="L1164">
        <v>2451798.26892161</v>
      </c>
      <c r="M1164">
        <v>1502281.94321021</v>
      </c>
      <c r="N1164">
        <v>7.8629277414982202</v>
      </c>
      <c r="O1164">
        <v>7.8884014364466202</v>
      </c>
      <c r="P1164" t="s">
        <v>257</v>
      </c>
      <c r="Q1164" t="s">
        <v>252</v>
      </c>
    </row>
    <row r="1165" spans="1:17" x14ac:dyDescent="0.35">
      <c r="A1165" t="s">
        <v>273</v>
      </c>
      <c r="B1165" t="s">
        <v>265</v>
      </c>
      <c r="C1165" t="s">
        <v>256</v>
      </c>
      <c r="D1165">
        <v>1.35085724597845</v>
      </c>
      <c r="E1165">
        <v>2045</v>
      </c>
      <c r="F1165">
        <v>7580532.1420317199</v>
      </c>
      <c r="G1165">
        <v>4458484.7728088899</v>
      </c>
      <c r="H1165">
        <v>66590116.100869</v>
      </c>
      <c r="I1165">
        <v>39241973.279688902</v>
      </c>
      <c r="J1165">
        <v>7395748.9050817899</v>
      </c>
      <c r="K1165">
        <v>4356923.0663358402</v>
      </c>
      <c r="L1165">
        <v>2463918.4100738</v>
      </c>
      <c r="M1165">
        <v>1527506.3574842501</v>
      </c>
      <c r="N1165">
        <v>8.7843590467280404</v>
      </c>
      <c r="O1165">
        <v>8.8016389601721201</v>
      </c>
      <c r="P1165" t="s">
        <v>257</v>
      </c>
      <c r="Q1165" t="s">
        <v>252</v>
      </c>
    </row>
    <row r="1166" spans="1:17" x14ac:dyDescent="0.35">
      <c r="A1166" t="s">
        <v>273</v>
      </c>
      <c r="B1166" t="s">
        <v>265</v>
      </c>
      <c r="C1166" t="s">
        <v>256</v>
      </c>
      <c r="D1166">
        <v>1.53164784556419</v>
      </c>
      <c r="E1166">
        <v>2050</v>
      </c>
      <c r="F1166">
        <v>7807547.1752254302</v>
      </c>
      <c r="G1166">
        <v>4594434.73323703</v>
      </c>
      <c r="H1166">
        <v>79312440.100212097</v>
      </c>
      <c r="I1166">
        <v>46730491.354071297</v>
      </c>
      <c r="J1166">
        <v>7638850.4251741199</v>
      </c>
      <c r="K1166">
        <v>4502859.5304822205</v>
      </c>
      <c r="L1166">
        <v>2533115.70674138</v>
      </c>
      <c r="M1166">
        <v>1572455.2896138299</v>
      </c>
      <c r="N1166">
        <v>10.1584323885846</v>
      </c>
      <c r="O1166">
        <v>10.171107887552299</v>
      </c>
      <c r="P1166" t="s">
        <v>257</v>
      </c>
      <c r="Q1166" t="s">
        <v>252</v>
      </c>
    </row>
    <row r="1167" spans="1:17" x14ac:dyDescent="0.35">
      <c r="A1167" t="s">
        <v>273</v>
      </c>
      <c r="B1167" t="s">
        <v>265</v>
      </c>
      <c r="C1167" t="s">
        <v>256</v>
      </c>
      <c r="D1167">
        <v>1.64170092024739</v>
      </c>
      <c r="E1167">
        <v>2055</v>
      </c>
      <c r="F1167">
        <v>8036498.1626406899</v>
      </c>
      <c r="G1167">
        <v>4731393.6003350904</v>
      </c>
      <c r="H1167">
        <v>88457409.445050493</v>
      </c>
      <c r="I1167">
        <v>52231310.173228599</v>
      </c>
      <c r="J1167">
        <v>7871625.6800808003</v>
      </c>
      <c r="K1167">
        <v>4643122.2343047801</v>
      </c>
      <c r="L1167">
        <v>2624716.5706891199</v>
      </c>
      <c r="M1167">
        <v>1605812.9042869101</v>
      </c>
      <c r="N1167">
        <v>11.0069594560804</v>
      </c>
      <c r="O1167">
        <v>11.039307778057101</v>
      </c>
      <c r="P1167" t="s">
        <v>257</v>
      </c>
      <c r="Q1167" t="s">
        <v>252</v>
      </c>
    </row>
    <row r="1168" spans="1:17" x14ac:dyDescent="0.35">
      <c r="A1168" t="s">
        <v>273</v>
      </c>
      <c r="B1168" t="s">
        <v>265</v>
      </c>
      <c r="C1168" t="s">
        <v>256</v>
      </c>
      <c r="D1168">
        <v>1.79717289473674</v>
      </c>
      <c r="E1168">
        <v>2060</v>
      </c>
      <c r="F1168">
        <v>8288699.6173127396</v>
      </c>
      <c r="G1168">
        <v>4881821.4776705699</v>
      </c>
      <c r="H1168">
        <v>101196562.60821199</v>
      </c>
      <c r="I1168">
        <v>59898174.990289703</v>
      </c>
      <c r="J1168">
        <v>8120825.8797882805</v>
      </c>
      <c r="K1168">
        <v>4793494.91893245</v>
      </c>
      <c r="L1168">
        <v>2728119.0286324802</v>
      </c>
      <c r="M1168">
        <v>1700709.2406434</v>
      </c>
      <c r="N1168">
        <v>12.2089793671423</v>
      </c>
      <c r="O1168">
        <v>12.2696365002825</v>
      </c>
      <c r="P1168" t="s">
        <v>257</v>
      </c>
      <c r="Q1168" t="s">
        <v>252</v>
      </c>
    </row>
    <row r="1169" spans="1:17" x14ac:dyDescent="0.35">
      <c r="A1169" t="s">
        <v>273</v>
      </c>
      <c r="B1169" t="s">
        <v>265</v>
      </c>
      <c r="C1169" t="s">
        <v>256</v>
      </c>
      <c r="D1169">
        <v>1.90209664848524</v>
      </c>
      <c r="E1169">
        <v>2065</v>
      </c>
      <c r="F1169">
        <v>8503551.4329274502</v>
      </c>
      <c r="G1169">
        <v>5010057.4028515704</v>
      </c>
      <c r="H1169">
        <v>110731331.681237</v>
      </c>
      <c r="I1169">
        <v>65639641.975442402</v>
      </c>
      <c r="J1169">
        <v>8329921.3302378403</v>
      </c>
      <c r="K1169">
        <v>4921851.82743097</v>
      </c>
      <c r="L1169">
        <v>2800977.1617859602</v>
      </c>
      <c r="M1169">
        <v>1763724.2302661201</v>
      </c>
      <c r="N1169">
        <v>13.021774790761301</v>
      </c>
      <c r="O1169">
        <v>13.1015748318737</v>
      </c>
      <c r="P1169" t="s">
        <v>257</v>
      </c>
      <c r="Q1169" t="s">
        <v>252</v>
      </c>
    </row>
    <row r="1170" spans="1:17" x14ac:dyDescent="0.35">
      <c r="A1170" t="s">
        <v>273</v>
      </c>
      <c r="B1170" t="s">
        <v>265</v>
      </c>
      <c r="C1170" t="s">
        <v>256</v>
      </c>
      <c r="D1170">
        <v>2.0539225003577899</v>
      </c>
      <c r="E1170">
        <v>2070</v>
      </c>
      <c r="F1170">
        <v>8747927.46381432</v>
      </c>
      <c r="G1170">
        <v>5155534.3401646204</v>
      </c>
      <c r="H1170">
        <v>124162371.442331</v>
      </c>
      <c r="I1170">
        <v>73689690.717796296</v>
      </c>
      <c r="J1170">
        <v>8546256.4699237999</v>
      </c>
      <c r="K1170">
        <v>5060771.4996235799</v>
      </c>
      <c r="L1170">
        <v>2914634.76103401</v>
      </c>
      <c r="M1170">
        <v>1851594.7056440201</v>
      </c>
      <c r="N1170">
        <v>14.193347162047999</v>
      </c>
      <c r="O1170">
        <v>14.293317793213101</v>
      </c>
      <c r="P1170" t="s">
        <v>257</v>
      </c>
      <c r="Q1170" t="s">
        <v>252</v>
      </c>
    </row>
    <row r="1171" spans="1:17" x14ac:dyDescent="0.35">
      <c r="A1171" t="s">
        <v>273</v>
      </c>
      <c r="B1171" t="s">
        <v>265</v>
      </c>
      <c r="C1171" t="s">
        <v>256</v>
      </c>
      <c r="D1171">
        <v>2.15113208653396</v>
      </c>
      <c r="E1171">
        <v>2075</v>
      </c>
      <c r="F1171">
        <v>9015352.6327729095</v>
      </c>
      <c r="G1171">
        <v>5314443.5245486796</v>
      </c>
      <c r="H1171">
        <v>134661191.226235</v>
      </c>
      <c r="I1171">
        <v>79932892.808687001</v>
      </c>
      <c r="J1171">
        <v>8777825.7453489006</v>
      </c>
      <c r="K1171">
        <v>5203894.8676628796</v>
      </c>
      <c r="L1171">
        <v>3005670.4767780602</v>
      </c>
      <c r="M1171">
        <v>1911794.2068356299</v>
      </c>
      <c r="N1171">
        <v>14.9368745418465</v>
      </c>
      <c r="O1171">
        <v>15.0406891030939</v>
      </c>
      <c r="P1171" t="s">
        <v>257</v>
      </c>
      <c r="Q1171" t="s">
        <v>252</v>
      </c>
    </row>
    <row r="1172" spans="1:17" x14ac:dyDescent="0.35">
      <c r="A1172" t="s">
        <v>273</v>
      </c>
      <c r="B1172" t="s">
        <v>265</v>
      </c>
      <c r="C1172" t="s">
        <v>256</v>
      </c>
      <c r="D1172">
        <v>2.2802661727774698</v>
      </c>
      <c r="E1172">
        <v>2080</v>
      </c>
      <c r="F1172">
        <v>9262181.3872552104</v>
      </c>
      <c r="G1172">
        <v>5460990.98594274</v>
      </c>
      <c r="H1172">
        <v>147490922.185828</v>
      </c>
      <c r="I1172">
        <v>87556750.5149111</v>
      </c>
      <c r="J1172">
        <v>8971945.7766456604</v>
      </c>
      <c r="K1172">
        <v>5331267.6433126703</v>
      </c>
      <c r="L1172">
        <v>3137779.6011464298</v>
      </c>
      <c r="M1172">
        <v>1978807.8964699099</v>
      </c>
      <c r="N1172">
        <v>15.923994145566599</v>
      </c>
      <c r="O1172">
        <v>16.033124892586901</v>
      </c>
      <c r="P1172" t="s">
        <v>257</v>
      </c>
      <c r="Q1172" t="s">
        <v>252</v>
      </c>
    </row>
    <row r="1173" spans="1:17" x14ac:dyDescent="0.35">
      <c r="A1173" t="s">
        <v>273</v>
      </c>
      <c r="B1173" t="s">
        <v>265</v>
      </c>
      <c r="C1173" t="s">
        <v>256</v>
      </c>
      <c r="D1173">
        <v>2.4085830961071801</v>
      </c>
      <c r="E1173">
        <v>2085</v>
      </c>
      <c r="F1173">
        <v>9534366.2776411809</v>
      </c>
      <c r="G1173">
        <v>5622234.7704455703</v>
      </c>
      <c r="H1173">
        <v>161175138.69813901</v>
      </c>
      <c r="I1173">
        <v>95686079.652232304</v>
      </c>
      <c r="J1173">
        <v>9177443.8864854891</v>
      </c>
      <c r="K1173">
        <v>5462990.1287557799</v>
      </c>
      <c r="L1173">
        <v>3243100.4864500798</v>
      </c>
      <c r="M1173">
        <v>2034485.7616584001</v>
      </c>
      <c r="N1173">
        <v>16.9046514476906</v>
      </c>
      <c r="O1173">
        <v>17.019225194085799</v>
      </c>
      <c r="P1173" t="s">
        <v>257</v>
      </c>
      <c r="Q1173" t="s">
        <v>252</v>
      </c>
    </row>
    <row r="1174" spans="1:17" x14ac:dyDescent="0.35">
      <c r="A1174" t="s">
        <v>273</v>
      </c>
      <c r="B1174" t="s">
        <v>265</v>
      </c>
      <c r="C1174" t="s">
        <v>256</v>
      </c>
      <c r="D1174">
        <v>2.5200464505927802</v>
      </c>
      <c r="E1174">
        <v>2090</v>
      </c>
      <c r="F1174">
        <v>9766053.8574237991</v>
      </c>
      <c r="G1174">
        <v>5758973.9051368302</v>
      </c>
      <c r="H1174">
        <v>173514583.02854201</v>
      </c>
      <c r="I1174">
        <v>103045009.12825499</v>
      </c>
      <c r="J1174">
        <v>9328950.7811722495</v>
      </c>
      <c r="K1174">
        <v>5580157.9180653198</v>
      </c>
      <c r="L1174">
        <v>3327748.2904369999</v>
      </c>
      <c r="M1174">
        <v>2086300.7392027499</v>
      </c>
      <c r="N1174">
        <v>17.767113059349199</v>
      </c>
      <c r="O1174">
        <v>17.892946004902399</v>
      </c>
      <c r="P1174" t="s">
        <v>257</v>
      </c>
      <c r="Q1174" t="s">
        <v>252</v>
      </c>
    </row>
    <row r="1175" spans="1:17" x14ac:dyDescent="0.35">
      <c r="A1175" t="s">
        <v>273</v>
      </c>
      <c r="B1175" t="s">
        <v>266</v>
      </c>
      <c r="C1175" t="s">
        <v>256</v>
      </c>
      <c r="D1175">
        <v>0.42862795654826502</v>
      </c>
      <c r="E1175">
        <v>2010</v>
      </c>
      <c r="F1175">
        <v>3851002.4784064</v>
      </c>
      <c r="G1175">
        <v>4636866.2033655401</v>
      </c>
      <c r="H1175">
        <v>10372366.660819899</v>
      </c>
      <c r="I1175">
        <v>12006568.696036</v>
      </c>
      <c r="J1175">
        <v>3578662.1356884101</v>
      </c>
      <c r="K1175">
        <v>4256530.14553806</v>
      </c>
      <c r="L1175">
        <v>1350991.0698794399</v>
      </c>
      <c r="M1175">
        <v>1511842.6328191201</v>
      </c>
      <c r="N1175">
        <v>2.6934198871541901</v>
      </c>
      <c r="O1175">
        <v>2.5893713921099102</v>
      </c>
      <c r="P1175" t="s">
        <v>257</v>
      </c>
      <c r="Q1175" t="s">
        <v>252</v>
      </c>
    </row>
    <row r="1176" spans="1:17" x14ac:dyDescent="0.35">
      <c r="A1176" t="s">
        <v>273</v>
      </c>
      <c r="B1176" t="s">
        <v>266</v>
      </c>
      <c r="C1176" t="s">
        <v>256</v>
      </c>
      <c r="D1176">
        <v>0.61285996481710903</v>
      </c>
      <c r="E1176">
        <v>2015</v>
      </c>
      <c r="F1176">
        <v>4092056.8133204901</v>
      </c>
      <c r="G1176">
        <v>4971626.17990107</v>
      </c>
      <c r="H1176">
        <v>15748776.1538075</v>
      </c>
      <c r="I1176">
        <v>18402588.9975297</v>
      </c>
      <c r="J1176">
        <v>3799097.4517358998</v>
      </c>
      <c r="K1176">
        <v>4561122.5886498699</v>
      </c>
      <c r="L1176">
        <v>1438449.5455638301</v>
      </c>
      <c r="M1176">
        <v>1622021.05433224</v>
      </c>
      <c r="N1176">
        <v>3.84862109014274</v>
      </c>
      <c r="O1176">
        <v>3.7015230694387999</v>
      </c>
      <c r="P1176" t="s">
        <v>257</v>
      </c>
      <c r="Q1176" t="s">
        <v>252</v>
      </c>
    </row>
    <row r="1177" spans="1:17" x14ac:dyDescent="0.35">
      <c r="A1177" t="s">
        <v>273</v>
      </c>
      <c r="B1177" t="s">
        <v>266</v>
      </c>
      <c r="C1177" t="s">
        <v>256</v>
      </c>
      <c r="D1177">
        <v>0.76234411994100504</v>
      </c>
      <c r="E1177">
        <v>2020</v>
      </c>
      <c r="F1177">
        <v>4311523.3331063101</v>
      </c>
      <c r="G1177">
        <v>5279633.9769421304</v>
      </c>
      <c r="H1177">
        <v>20625866.252797</v>
      </c>
      <c r="I1177">
        <v>24303671.368328001</v>
      </c>
      <c r="J1177">
        <v>4000038.9588965699</v>
      </c>
      <c r="K1177">
        <v>4841885.3628877699</v>
      </c>
      <c r="L1177">
        <v>1516851.2314389299</v>
      </c>
      <c r="M1177">
        <v>1722901.0766638401</v>
      </c>
      <c r="N1177">
        <v>4.7838929907719496</v>
      </c>
      <c r="O1177">
        <v>4.6032871737832499</v>
      </c>
      <c r="P1177" t="s">
        <v>257</v>
      </c>
      <c r="Q1177" t="s">
        <v>252</v>
      </c>
    </row>
    <row r="1178" spans="1:17" x14ac:dyDescent="0.35">
      <c r="A1178" t="s">
        <v>273</v>
      </c>
      <c r="B1178" t="s">
        <v>266</v>
      </c>
      <c r="C1178" t="s">
        <v>256</v>
      </c>
      <c r="D1178">
        <v>0.91377128405771901</v>
      </c>
      <c r="E1178">
        <v>2025</v>
      </c>
      <c r="F1178">
        <v>4564324.3898656899</v>
      </c>
      <c r="G1178">
        <v>5626655.4770343201</v>
      </c>
      <c r="H1178">
        <v>26159503.254810601</v>
      </c>
      <c r="I1178">
        <v>31040411.596044201</v>
      </c>
      <c r="J1178">
        <v>4232395.7491767202</v>
      </c>
      <c r="K1178">
        <v>5158808.2677497799</v>
      </c>
      <c r="L1178">
        <v>1607374.5467767699</v>
      </c>
      <c r="M1178">
        <v>1836446.19033171</v>
      </c>
      <c r="N1178">
        <v>5.7312980017137596</v>
      </c>
      <c r="O1178">
        <v>5.51667179956873</v>
      </c>
      <c r="P1178" t="s">
        <v>257</v>
      </c>
      <c r="Q1178" t="s">
        <v>252</v>
      </c>
    </row>
    <row r="1179" spans="1:17" x14ac:dyDescent="0.35">
      <c r="A1179" t="s">
        <v>273</v>
      </c>
      <c r="B1179" t="s">
        <v>266</v>
      </c>
      <c r="C1179" t="s">
        <v>256</v>
      </c>
      <c r="D1179">
        <v>0.96559376426806398</v>
      </c>
      <c r="E1179">
        <v>2030</v>
      </c>
      <c r="F1179">
        <v>4831494.1354427701</v>
      </c>
      <c r="G1179">
        <v>5994493.5163450604</v>
      </c>
      <c r="H1179">
        <v>29250822.5655354</v>
      </c>
      <c r="I1179">
        <v>34935844.714427099</v>
      </c>
      <c r="J1179">
        <v>4478576.4997640001</v>
      </c>
      <c r="K1179">
        <v>5495120.0271576904</v>
      </c>
      <c r="L1179">
        <v>1703316.8547005199</v>
      </c>
      <c r="M1179">
        <v>1956045.5007339399</v>
      </c>
      <c r="N1179">
        <v>6.0541980897705896</v>
      </c>
      <c r="O1179">
        <v>5.8279894071397802</v>
      </c>
      <c r="P1179" t="s">
        <v>257</v>
      </c>
      <c r="Q1179" t="s">
        <v>252</v>
      </c>
    </row>
    <row r="1180" spans="1:17" x14ac:dyDescent="0.35">
      <c r="A1180" t="s">
        <v>273</v>
      </c>
      <c r="B1180" t="s">
        <v>266</v>
      </c>
      <c r="C1180" t="s">
        <v>256</v>
      </c>
      <c r="D1180">
        <v>1.08500668135844</v>
      </c>
      <c r="E1180">
        <v>2035</v>
      </c>
      <c r="F1180">
        <v>5055625.507007</v>
      </c>
      <c r="G1180">
        <v>6312792.5306183696</v>
      </c>
      <c r="H1180">
        <v>35145976.684222497</v>
      </c>
      <c r="I1180">
        <v>41957418.884003997</v>
      </c>
      <c r="J1180">
        <v>4846826.5923523102</v>
      </c>
      <c r="K1180">
        <v>5947692.3494716901</v>
      </c>
      <c r="L1180">
        <v>1817752.1410568899</v>
      </c>
      <c r="M1180">
        <v>2101233.22130372</v>
      </c>
      <c r="N1180">
        <v>6.9518552423455597</v>
      </c>
      <c r="O1180">
        <v>6.6464118186209502</v>
      </c>
      <c r="P1180" t="s">
        <v>257</v>
      </c>
      <c r="Q1180" t="s">
        <v>252</v>
      </c>
    </row>
    <row r="1181" spans="1:17" x14ac:dyDescent="0.35">
      <c r="A1181" t="s">
        <v>273</v>
      </c>
      <c r="B1181" t="s">
        <v>266</v>
      </c>
      <c r="C1181" t="s">
        <v>256</v>
      </c>
      <c r="D1181">
        <v>1.2292198413270401</v>
      </c>
      <c r="E1181">
        <v>2040</v>
      </c>
      <c r="F1181">
        <v>5178497.0160206798</v>
      </c>
      <c r="G1181">
        <v>6503490.42134747</v>
      </c>
      <c r="H1181">
        <v>41994740.518255502</v>
      </c>
      <c r="I1181">
        <v>49970051.051341899</v>
      </c>
      <c r="J1181">
        <v>5064373.2334344704</v>
      </c>
      <c r="K1181">
        <v>6294619.5847106604</v>
      </c>
      <c r="L1181">
        <v>1861914.4188985799</v>
      </c>
      <c r="M1181">
        <v>2092165.79323324</v>
      </c>
      <c r="N1181">
        <v>8.1094457307470993</v>
      </c>
      <c r="O1181">
        <v>7.6835741753869602</v>
      </c>
      <c r="P1181" t="s">
        <v>257</v>
      </c>
      <c r="Q1181" t="s">
        <v>252</v>
      </c>
    </row>
    <row r="1182" spans="1:17" x14ac:dyDescent="0.35">
      <c r="A1182" t="s">
        <v>273</v>
      </c>
      <c r="B1182" t="s">
        <v>266</v>
      </c>
      <c r="C1182" t="s">
        <v>256</v>
      </c>
      <c r="D1182">
        <v>1.35085724597845</v>
      </c>
      <c r="E1182">
        <v>2045</v>
      </c>
      <c r="F1182">
        <v>5321846.00023189</v>
      </c>
      <c r="G1182">
        <v>6717170.91460873</v>
      </c>
      <c r="H1182">
        <v>48349112.803507604</v>
      </c>
      <c r="I1182">
        <v>57482976.577050202</v>
      </c>
      <c r="J1182">
        <v>5209932.5780161005</v>
      </c>
      <c r="K1182">
        <v>6542739.3934015203</v>
      </c>
      <c r="L1182">
        <v>1882681.3722838799</v>
      </c>
      <c r="M1182">
        <v>2108743.39527416</v>
      </c>
      <c r="N1182">
        <v>9.0850266620644309</v>
      </c>
      <c r="O1182">
        <v>8.5576170843047006</v>
      </c>
      <c r="P1182" t="s">
        <v>257</v>
      </c>
      <c r="Q1182" t="s">
        <v>252</v>
      </c>
    </row>
    <row r="1183" spans="1:17" x14ac:dyDescent="0.35">
      <c r="A1183" t="s">
        <v>273</v>
      </c>
      <c r="B1183" t="s">
        <v>266</v>
      </c>
      <c r="C1183" t="s">
        <v>256</v>
      </c>
      <c r="D1183">
        <v>1.53164784556419</v>
      </c>
      <c r="E1183">
        <v>2050</v>
      </c>
      <c r="F1183">
        <v>5469213.6260667499</v>
      </c>
      <c r="G1183">
        <v>6932768.2823957102</v>
      </c>
      <c r="H1183">
        <v>57512686.192066699</v>
      </c>
      <c r="I1183">
        <v>68530245.262216806</v>
      </c>
      <c r="J1183">
        <v>5360151.3818381103</v>
      </c>
      <c r="K1183">
        <v>6781558.5738182301</v>
      </c>
      <c r="L1183">
        <v>1942186.20467285</v>
      </c>
      <c r="M1183">
        <v>2163384.7916823602</v>
      </c>
      <c r="N1183">
        <v>10.515713980883101</v>
      </c>
      <c r="O1183">
        <v>9.8849755928284395</v>
      </c>
      <c r="P1183" t="s">
        <v>257</v>
      </c>
      <c r="Q1183" t="s">
        <v>252</v>
      </c>
    </row>
    <row r="1184" spans="1:17" x14ac:dyDescent="0.35">
      <c r="A1184" t="s">
        <v>273</v>
      </c>
      <c r="B1184" t="s">
        <v>266</v>
      </c>
      <c r="C1184" t="s">
        <v>256</v>
      </c>
      <c r="D1184">
        <v>1.64170092024739</v>
      </c>
      <c r="E1184">
        <v>2055</v>
      </c>
      <c r="F1184">
        <v>5619085.3493770603</v>
      </c>
      <c r="G1184">
        <v>7148806.41359872</v>
      </c>
      <c r="H1184">
        <v>63673648.282605603</v>
      </c>
      <c r="I1184">
        <v>77015071.3356736</v>
      </c>
      <c r="J1184">
        <v>5510504.0373962196</v>
      </c>
      <c r="K1184">
        <v>7004243.87698936</v>
      </c>
      <c r="L1184">
        <v>1975051.33626281</v>
      </c>
      <c r="M1184">
        <v>2255478.1387132201</v>
      </c>
      <c r="N1184">
        <v>11.331674876528499</v>
      </c>
      <c r="O1184">
        <v>10.773137063716399</v>
      </c>
      <c r="P1184" t="s">
        <v>257</v>
      </c>
      <c r="Q1184" t="s">
        <v>252</v>
      </c>
    </row>
    <row r="1185" spans="1:17" x14ac:dyDescent="0.35">
      <c r="A1185" t="s">
        <v>273</v>
      </c>
      <c r="B1185" t="s">
        <v>266</v>
      </c>
      <c r="C1185" t="s">
        <v>256</v>
      </c>
      <c r="D1185">
        <v>1.79717289473674</v>
      </c>
      <c r="E1185">
        <v>2060</v>
      </c>
      <c r="F1185">
        <v>5785936.42127576</v>
      </c>
      <c r="G1185">
        <v>7384584.6737075504</v>
      </c>
      <c r="H1185">
        <v>72253755.815515205</v>
      </c>
      <c r="I1185">
        <v>88840981.782986104</v>
      </c>
      <c r="J1185">
        <v>5674692.3696766701</v>
      </c>
      <c r="K1185">
        <v>7239628.4290440604</v>
      </c>
      <c r="L1185">
        <v>1985519.6195253001</v>
      </c>
      <c r="M1185">
        <v>2443308.6497505801</v>
      </c>
      <c r="N1185">
        <v>12.487824019259399</v>
      </c>
      <c r="O1185">
        <v>12.030599648928099</v>
      </c>
      <c r="P1185" t="s">
        <v>257</v>
      </c>
      <c r="Q1185" t="s">
        <v>252</v>
      </c>
    </row>
    <row r="1186" spans="1:17" x14ac:dyDescent="0.35">
      <c r="A1186" t="s">
        <v>273</v>
      </c>
      <c r="B1186" t="s">
        <v>266</v>
      </c>
      <c r="C1186" t="s">
        <v>256</v>
      </c>
      <c r="D1186">
        <v>1.90209664848524</v>
      </c>
      <c r="E1186">
        <v>2065</v>
      </c>
      <c r="F1186">
        <v>5927370.7011408899</v>
      </c>
      <c r="G1186">
        <v>7586238.1346381297</v>
      </c>
      <c r="H1186">
        <v>78658665.1502617</v>
      </c>
      <c r="I1186">
        <v>97712308.506417304</v>
      </c>
      <c r="J1186">
        <v>5810132.4986548498</v>
      </c>
      <c r="K1186">
        <v>7441640.6590139503</v>
      </c>
      <c r="L1186">
        <v>1999438.31402502</v>
      </c>
      <c r="M1186">
        <v>2565263.0780270598</v>
      </c>
      <c r="N1186">
        <v>13.2704143398896</v>
      </c>
      <c r="O1186">
        <v>12.8802058111346</v>
      </c>
      <c r="P1186" t="s">
        <v>257</v>
      </c>
      <c r="Q1186" t="s">
        <v>252</v>
      </c>
    </row>
    <row r="1187" spans="1:17" x14ac:dyDescent="0.35">
      <c r="A1187" t="s">
        <v>273</v>
      </c>
      <c r="B1187" t="s">
        <v>266</v>
      </c>
      <c r="C1187" t="s">
        <v>256</v>
      </c>
      <c r="D1187">
        <v>2.0539225003577899</v>
      </c>
      <c r="E1187">
        <v>2070</v>
      </c>
      <c r="F1187">
        <v>6090109.2978219902</v>
      </c>
      <c r="G1187">
        <v>7813352.5061569503</v>
      </c>
      <c r="H1187">
        <v>87768034.751740798</v>
      </c>
      <c r="I1187">
        <v>110084027.40838601</v>
      </c>
      <c r="J1187">
        <v>5952572.2232577698</v>
      </c>
      <c r="K1187">
        <v>7654455.7462896202</v>
      </c>
      <c r="L1187">
        <v>2029066.2091537199</v>
      </c>
      <c r="M1187">
        <v>2737163.2575243101</v>
      </c>
      <c r="N1187">
        <v>14.4115697206172</v>
      </c>
      <c r="O1187">
        <v>14.089218081692801</v>
      </c>
      <c r="P1187" t="s">
        <v>257</v>
      </c>
      <c r="Q1187" t="s">
        <v>252</v>
      </c>
    </row>
    <row r="1188" spans="1:17" x14ac:dyDescent="0.35">
      <c r="A1188" t="s">
        <v>273</v>
      </c>
      <c r="B1188" t="s">
        <v>266</v>
      </c>
      <c r="C1188" t="s">
        <v>256</v>
      </c>
      <c r="D1188">
        <v>2.15113208653396</v>
      </c>
      <c r="E1188">
        <v>2075</v>
      </c>
      <c r="F1188">
        <v>6269354.1322923601</v>
      </c>
      <c r="G1188">
        <v>8060442.0250292197</v>
      </c>
      <c r="H1188">
        <v>94993037.300319299</v>
      </c>
      <c r="I1188">
        <v>119601046.734602</v>
      </c>
      <c r="J1188">
        <v>6106598.9292691099</v>
      </c>
      <c r="K1188">
        <v>7875121.6837426703</v>
      </c>
      <c r="L1188">
        <v>2068195.86073391</v>
      </c>
      <c r="M1188">
        <v>2849268.8228797801</v>
      </c>
      <c r="N1188">
        <v>15.1519654649953</v>
      </c>
      <c r="O1188">
        <v>14.838025800969501</v>
      </c>
      <c r="P1188" t="s">
        <v>257</v>
      </c>
      <c r="Q1188" t="s">
        <v>252</v>
      </c>
    </row>
    <row r="1189" spans="1:17" x14ac:dyDescent="0.35">
      <c r="A1189" t="s">
        <v>273</v>
      </c>
      <c r="B1189" t="s">
        <v>266</v>
      </c>
      <c r="C1189" t="s">
        <v>256</v>
      </c>
      <c r="D1189">
        <v>2.2802661727774698</v>
      </c>
      <c r="E1189">
        <v>2080</v>
      </c>
      <c r="F1189">
        <v>6434466.2831719797</v>
      </c>
      <c r="G1189">
        <v>8288706.09002598</v>
      </c>
      <c r="H1189">
        <v>103816213.456983</v>
      </c>
      <c r="I1189">
        <v>131231459.243756</v>
      </c>
      <c r="J1189">
        <v>6246428.7286341405</v>
      </c>
      <c r="K1189">
        <v>8056784.6913241902</v>
      </c>
      <c r="L1189">
        <v>2145625.2874640399</v>
      </c>
      <c r="M1189">
        <v>2970962.2101523001</v>
      </c>
      <c r="N1189">
        <v>16.1343938857047</v>
      </c>
      <c r="O1189">
        <v>15.8325627448258</v>
      </c>
      <c r="P1189" t="s">
        <v>257</v>
      </c>
      <c r="Q1189" t="s">
        <v>252</v>
      </c>
    </row>
    <row r="1190" spans="1:17" x14ac:dyDescent="0.35">
      <c r="A1190" t="s">
        <v>273</v>
      </c>
      <c r="B1190" t="s">
        <v>266</v>
      </c>
      <c r="C1190" t="s">
        <v>256</v>
      </c>
      <c r="D1190">
        <v>2.4085830961071801</v>
      </c>
      <c r="E1190">
        <v>2085</v>
      </c>
      <c r="F1190">
        <v>6617397.1251651701</v>
      </c>
      <c r="G1190">
        <v>8539203.9229215793</v>
      </c>
      <c r="H1190">
        <v>113225960.390233</v>
      </c>
      <c r="I1190">
        <v>143635257.96013799</v>
      </c>
      <c r="J1190">
        <v>6391054.7982219504</v>
      </c>
      <c r="K1190">
        <v>8249379.2170193205</v>
      </c>
      <c r="L1190">
        <v>2210879.4668926299</v>
      </c>
      <c r="M1190">
        <v>3066706.7812158498</v>
      </c>
      <c r="N1190">
        <v>17.110346900543199</v>
      </c>
      <c r="O1190">
        <v>16.820684838616099</v>
      </c>
      <c r="P1190" t="s">
        <v>257</v>
      </c>
      <c r="Q1190" t="s">
        <v>252</v>
      </c>
    </row>
    <row r="1191" spans="1:17" x14ac:dyDescent="0.35">
      <c r="A1191" t="s">
        <v>273</v>
      </c>
      <c r="B1191" t="s">
        <v>266</v>
      </c>
      <c r="C1191" t="s">
        <v>256</v>
      </c>
      <c r="D1191">
        <v>2.5200464505927802</v>
      </c>
      <c r="E1191">
        <v>2090</v>
      </c>
      <c r="F1191">
        <v>6777026.0886879899</v>
      </c>
      <c r="G1191">
        <v>8748001.6738726404</v>
      </c>
      <c r="H1191">
        <v>121761008.102997</v>
      </c>
      <c r="I1191">
        <v>154798584.05379999</v>
      </c>
      <c r="J1191">
        <v>6501932.6888470501</v>
      </c>
      <c r="K1191">
        <v>8407176.0103905201</v>
      </c>
      <c r="L1191">
        <v>2250893.8135862201</v>
      </c>
      <c r="M1191">
        <v>3163155.2160535199</v>
      </c>
      <c r="N1191">
        <v>17.966731499859101</v>
      </c>
      <c r="O1191">
        <v>17.695308005727899</v>
      </c>
      <c r="P1191" t="s">
        <v>257</v>
      </c>
      <c r="Q1191" t="s">
        <v>252</v>
      </c>
    </row>
    <row r="1192" spans="1:17" x14ac:dyDescent="0.35">
      <c r="A1192" t="s">
        <v>273</v>
      </c>
      <c r="B1192" t="s">
        <v>267</v>
      </c>
      <c r="C1192" t="s">
        <v>256</v>
      </c>
      <c r="D1192">
        <v>0.42862795654826502</v>
      </c>
      <c r="E1192">
        <v>2010</v>
      </c>
      <c r="F1192">
        <v>6947442.96141838</v>
      </c>
      <c r="G1192">
        <v>1540425.7203535701</v>
      </c>
      <c r="H1192">
        <v>18328454.968226399</v>
      </c>
      <c r="I1192">
        <v>4050480.38862949</v>
      </c>
      <c r="J1192">
        <v>6427163.8689617896</v>
      </c>
      <c r="K1192">
        <v>1408028.41226468</v>
      </c>
      <c r="L1192">
        <v>2327431.5995425698</v>
      </c>
      <c r="M1192">
        <v>535402.10315599095</v>
      </c>
      <c r="N1192">
        <v>2.6381583943921298</v>
      </c>
      <c r="O1192">
        <v>2.6294551792473402</v>
      </c>
      <c r="P1192" t="s">
        <v>257</v>
      </c>
      <c r="Q1192" t="s">
        <v>252</v>
      </c>
    </row>
    <row r="1193" spans="1:17" x14ac:dyDescent="0.35">
      <c r="A1193" t="s">
        <v>273</v>
      </c>
      <c r="B1193" t="s">
        <v>267</v>
      </c>
      <c r="C1193" t="s">
        <v>256</v>
      </c>
      <c r="D1193">
        <v>0.61285996481710903</v>
      </c>
      <c r="E1193">
        <v>2015</v>
      </c>
      <c r="F1193">
        <v>7412537.6757912897</v>
      </c>
      <c r="G1193">
        <v>1651145.3174302699</v>
      </c>
      <c r="H1193">
        <v>27946922.2971492</v>
      </c>
      <c r="I1193">
        <v>6204442.8541881004</v>
      </c>
      <c r="J1193">
        <v>6852397.0243796101</v>
      </c>
      <c r="K1193">
        <v>1507823.0160061601</v>
      </c>
      <c r="L1193">
        <v>2486706.9461421398</v>
      </c>
      <c r="M1193">
        <v>573763.65375393198</v>
      </c>
      <c r="N1193">
        <v>3.7702233053629399</v>
      </c>
      <c r="O1193">
        <v>3.75766008520938</v>
      </c>
      <c r="P1193" t="s">
        <v>257</v>
      </c>
      <c r="Q1193" t="s">
        <v>252</v>
      </c>
    </row>
    <row r="1194" spans="1:17" x14ac:dyDescent="0.35">
      <c r="A1194" t="s">
        <v>273</v>
      </c>
      <c r="B1194" t="s">
        <v>267</v>
      </c>
      <c r="C1194" t="s">
        <v>256</v>
      </c>
      <c r="D1194">
        <v>0.76234411994100504</v>
      </c>
      <c r="E1194">
        <v>2020</v>
      </c>
      <c r="F1194">
        <v>7838138.0005874196</v>
      </c>
      <c r="G1194">
        <v>1753019.3094610199</v>
      </c>
      <c r="H1194">
        <v>36739378.587822802</v>
      </c>
      <c r="I1194">
        <v>8190159.03330216</v>
      </c>
      <c r="J1194">
        <v>7242038.9830824798</v>
      </c>
      <c r="K1194">
        <v>1599885.33870186</v>
      </c>
      <c r="L1194">
        <v>2630813.5567624499</v>
      </c>
      <c r="M1194">
        <v>608938.75134031405</v>
      </c>
      <c r="N1194">
        <v>4.6872584515696696</v>
      </c>
      <c r="O1194">
        <v>4.6720301305866796</v>
      </c>
      <c r="P1194" t="s">
        <v>257</v>
      </c>
      <c r="Q1194" t="s">
        <v>252</v>
      </c>
    </row>
    <row r="1195" spans="1:17" x14ac:dyDescent="0.35">
      <c r="A1195" t="s">
        <v>273</v>
      </c>
      <c r="B1195" t="s">
        <v>267</v>
      </c>
      <c r="C1195" t="s">
        <v>256</v>
      </c>
      <c r="D1195">
        <v>0.91377128405771901</v>
      </c>
      <c r="E1195">
        <v>2025</v>
      </c>
      <c r="F1195">
        <v>8322605.8811615603</v>
      </c>
      <c r="G1195">
        <v>1868373.98573844</v>
      </c>
      <c r="H1195">
        <v>46740364.472381003</v>
      </c>
      <c r="I1195">
        <v>10459550.378473699</v>
      </c>
      <c r="J1195">
        <v>7686804.1343293497</v>
      </c>
      <c r="K1195">
        <v>1704399.88259715</v>
      </c>
      <c r="L1195">
        <v>2794915.0733836102</v>
      </c>
      <c r="M1195">
        <v>648905.66372486204</v>
      </c>
      <c r="N1195">
        <v>5.6160732755805602</v>
      </c>
      <c r="O1195">
        <v>5.5982102396591404</v>
      </c>
      <c r="P1195" t="s">
        <v>257</v>
      </c>
      <c r="Q1195" t="s">
        <v>252</v>
      </c>
    </row>
    <row r="1196" spans="1:17" x14ac:dyDescent="0.35">
      <c r="A1196" t="s">
        <v>273</v>
      </c>
      <c r="B1196" t="s">
        <v>267</v>
      </c>
      <c r="C1196" t="s">
        <v>256</v>
      </c>
      <c r="D1196">
        <v>0.96559376426806398</v>
      </c>
      <c r="E1196">
        <v>2030</v>
      </c>
      <c r="F1196">
        <v>8835298.0817193594</v>
      </c>
      <c r="G1196">
        <v>1990689.57006847</v>
      </c>
      <c r="H1196">
        <v>52414682.266977496</v>
      </c>
      <c r="I1196">
        <v>11771985.012985099</v>
      </c>
      <c r="J1196">
        <v>8158371.4141959604</v>
      </c>
      <c r="K1196">
        <v>1815325.1127257301</v>
      </c>
      <c r="L1196">
        <v>2968191.0910281101</v>
      </c>
      <c r="M1196">
        <v>691171.26440635195</v>
      </c>
      <c r="N1196">
        <v>5.9324181009156796</v>
      </c>
      <c r="O1196">
        <v>5.9135212189714501</v>
      </c>
      <c r="P1196" t="s">
        <v>257</v>
      </c>
      <c r="Q1196" t="s">
        <v>252</v>
      </c>
    </row>
    <row r="1197" spans="1:17" x14ac:dyDescent="0.35">
      <c r="A1197" t="s">
        <v>273</v>
      </c>
      <c r="B1197" t="s">
        <v>267</v>
      </c>
      <c r="C1197" t="s">
        <v>256</v>
      </c>
      <c r="D1197">
        <v>1.08500668135844</v>
      </c>
      <c r="E1197">
        <v>2035</v>
      </c>
      <c r="F1197">
        <v>9272091.9138486907</v>
      </c>
      <c r="G1197">
        <v>2096326.1237766901</v>
      </c>
      <c r="H1197">
        <v>62956270.245825998</v>
      </c>
      <c r="I1197">
        <v>14147125.3224006</v>
      </c>
      <c r="J1197">
        <v>8830575.4116013199</v>
      </c>
      <c r="K1197">
        <v>1963943.53022268</v>
      </c>
      <c r="L1197">
        <v>3172979.33889319</v>
      </c>
      <c r="M1197">
        <v>746006.02346742502</v>
      </c>
      <c r="N1197">
        <v>6.7898669287127396</v>
      </c>
      <c r="O1197">
        <v>6.7485326648095496</v>
      </c>
      <c r="P1197" t="s">
        <v>257</v>
      </c>
      <c r="Q1197" t="s">
        <v>252</v>
      </c>
    </row>
    <row r="1198" spans="1:17" x14ac:dyDescent="0.35">
      <c r="A1198" t="s">
        <v>273</v>
      </c>
      <c r="B1198" t="s">
        <v>267</v>
      </c>
      <c r="C1198" t="s">
        <v>256</v>
      </c>
      <c r="D1198">
        <v>1.2292198413270401</v>
      </c>
      <c r="E1198">
        <v>2040</v>
      </c>
      <c r="F1198">
        <v>9522412.2070693504</v>
      </c>
      <c r="G1198">
        <v>2159575.2302987901</v>
      </c>
      <c r="H1198">
        <v>75100564.633301407</v>
      </c>
      <c r="I1198">
        <v>16864226.9362959</v>
      </c>
      <c r="J1198">
        <v>9268127.4111562297</v>
      </c>
      <c r="K1198">
        <v>2090865.4069888999</v>
      </c>
      <c r="L1198">
        <v>3210154.70270199</v>
      </c>
      <c r="M1198">
        <v>743925.50942983106</v>
      </c>
      <c r="N1198">
        <v>7.8867164117876998</v>
      </c>
      <c r="O1198">
        <v>7.8090481404357703</v>
      </c>
      <c r="P1198" t="s">
        <v>257</v>
      </c>
      <c r="Q1198" t="s">
        <v>252</v>
      </c>
    </row>
    <row r="1199" spans="1:17" x14ac:dyDescent="0.35">
      <c r="A1199" t="s">
        <v>273</v>
      </c>
      <c r="B1199" t="s">
        <v>267</v>
      </c>
      <c r="C1199" t="s">
        <v>256</v>
      </c>
      <c r="D1199">
        <v>1.35085724597845</v>
      </c>
      <c r="E1199">
        <v>2045</v>
      </c>
      <c r="F1199">
        <v>9808403.2212463394</v>
      </c>
      <c r="G1199">
        <v>2230613.6935942802</v>
      </c>
      <c r="H1199">
        <v>86419543.972562</v>
      </c>
      <c r="I1199">
        <v>19412545.407995898</v>
      </c>
      <c r="J1199">
        <v>9573430.1376404501</v>
      </c>
      <c r="K1199">
        <v>2179241.8337771702</v>
      </c>
      <c r="L1199">
        <v>3238070.1946097501</v>
      </c>
      <c r="M1199">
        <v>753354.57294829702</v>
      </c>
      <c r="N1199">
        <v>8.8107658324410494</v>
      </c>
      <c r="O1199">
        <v>8.7027823166976503</v>
      </c>
      <c r="P1199" t="s">
        <v>257</v>
      </c>
      <c r="Q1199" t="s">
        <v>252</v>
      </c>
    </row>
    <row r="1200" spans="1:17" x14ac:dyDescent="0.35">
      <c r="A1200" t="s">
        <v>273</v>
      </c>
      <c r="B1200" t="s">
        <v>267</v>
      </c>
      <c r="C1200" t="s">
        <v>256</v>
      </c>
      <c r="D1200">
        <v>1.53164784556419</v>
      </c>
      <c r="E1200">
        <v>2050</v>
      </c>
      <c r="F1200">
        <v>10099467.526732801</v>
      </c>
      <c r="G1200">
        <v>2302514.3817297001</v>
      </c>
      <c r="H1200">
        <v>102887408.75781301</v>
      </c>
      <c r="I1200">
        <v>23155522.696470499</v>
      </c>
      <c r="J1200">
        <v>9884633.1815022398</v>
      </c>
      <c r="K1200">
        <v>2257076.7741541099</v>
      </c>
      <c r="L1200">
        <v>3327657.4063041699</v>
      </c>
      <c r="M1200">
        <v>777913.59005104203</v>
      </c>
      <c r="N1200">
        <v>10.187409235732</v>
      </c>
      <c r="O1200">
        <v>10.0566245666946</v>
      </c>
      <c r="P1200" t="s">
        <v>257</v>
      </c>
      <c r="Q1200" t="s">
        <v>252</v>
      </c>
    </row>
    <row r="1201" spans="1:17" x14ac:dyDescent="0.35">
      <c r="A1201" t="s">
        <v>273</v>
      </c>
      <c r="B1201" t="s">
        <v>267</v>
      </c>
      <c r="C1201" t="s">
        <v>256</v>
      </c>
      <c r="D1201">
        <v>1.64170092024739</v>
      </c>
      <c r="E1201">
        <v>2055</v>
      </c>
      <c r="F1201">
        <v>10393178.227771699</v>
      </c>
      <c r="G1201">
        <v>2374713.5352040599</v>
      </c>
      <c r="H1201">
        <v>114679639.12723599</v>
      </c>
      <c r="I1201">
        <v>26009080.491043001</v>
      </c>
      <c r="J1201">
        <v>10182281.7917681</v>
      </c>
      <c r="K1201">
        <v>2332466.1226175302</v>
      </c>
      <c r="L1201">
        <v>3431813.8844828201</v>
      </c>
      <c r="M1201">
        <v>798715.59049320698</v>
      </c>
      <c r="N1201">
        <v>11.0341260982901</v>
      </c>
      <c r="O1201">
        <v>10.9525128422734</v>
      </c>
      <c r="P1201" t="s">
        <v>257</v>
      </c>
      <c r="Q1201" t="s">
        <v>252</v>
      </c>
    </row>
    <row r="1202" spans="1:17" x14ac:dyDescent="0.35">
      <c r="A1202" t="s">
        <v>273</v>
      </c>
      <c r="B1202" t="s">
        <v>267</v>
      </c>
      <c r="C1202" t="s">
        <v>256</v>
      </c>
      <c r="D1202">
        <v>1.79717289473674</v>
      </c>
      <c r="E1202">
        <v>2060</v>
      </c>
      <c r="F1202">
        <v>10717013.766663801</v>
      </c>
      <c r="G1202">
        <v>2453507.3283195202</v>
      </c>
      <c r="H1202">
        <v>131109481.611692</v>
      </c>
      <c r="I1202">
        <v>29985255.986808799</v>
      </c>
      <c r="J1202">
        <v>10502388.0689213</v>
      </c>
      <c r="K1202">
        <v>2411932.7297994001</v>
      </c>
      <c r="L1202">
        <v>3559410.97563696</v>
      </c>
      <c r="M1202">
        <v>869417.29363892297</v>
      </c>
      <c r="N1202">
        <v>12.233770009657</v>
      </c>
      <c r="O1202">
        <v>12.221384318157501</v>
      </c>
      <c r="P1202" t="s">
        <v>257</v>
      </c>
      <c r="Q1202" t="s">
        <v>252</v>
      </c>
    </row>
    <row r="1203" spans="1:17" x14ac:dyDescent="0.35">
      <c r="A1203" t="s">
        <v>273</v>
      </c>
      <c r="B1203" t="s">
        <v>267</v>
      </c>
      <c r="C1203" t="s">
        <v>256</v>
      </c>
      <c r="D1203">
        <v>1.90209664848524</v>
      </c>
      <c r="E1203">
        <v>2065</v>
      </c>
      <c r="F1203">
        <v>10992648.285284899</v>
      </c>
      <c r="G1203">
        <v>2520960.55049414</v>
      </c>
      <c r="H1203">
        <v>143398881.37427199</v>
      </c>
      <c r="I1203">
        <v>32972092.282407101</v>
      </c>
      <c r="J1203">
        <v>10771723.1192591</v>
      </c>
      <c r="K1203">
        <v>2480050.03840975</v>
      </c>
      <c r="L1203">
        <v>3652575.5511067901</v>
      </c>
      <c r="M1203">
        <v>912125.84094528703</v>
      </c>
      <c r="N1203">
        <v>13.044980395327499</v>
      </c>
      <c r="O1203">
        <v>13.0791782029053</v>
      </c>
      <c r="P1203" t="s">
        <v>257</v>
      </c>
      <c r="Q1203" t="s">
        <v>252</v>
      </c>
    </row>
    <row r="1204" spans="1:17" x14ac:dyDescent="0.35">
      <c r="A1204" t="s">
        <v>273</v>
      </c>
      <c r="B1204" t="s">
        <v>267</v>
      </c>
      <c r="C1204" t="s">
        <v>256</v>
      </c>
      <c r="D1204">
        <v>2.0539225003577899</v>
      </c>
      <c r="E1204">
        <v>2070</v>
      </c>
      <c r="F1204">
        <v>11306571.141806301</v>
      </c>
      <c r="G1204">
        <v>2596890.66217263</v>
      </c>
      <c r="H1204">
        <v>160721011.88958299</v>
      </c>
      <c r="I1204">
        <v>37131050.270543799</v>
      </c>
      <c r="J1204">
        <v>11054228.983805601</v>
      </c>
      <c r="K1204">
        <v>2552798.9857418202</v>
      </c>
      <c r="L1204">
        <v>3794315.6194648901</v>
      </c>
      <c r="M1204">
        <v>971913.84721313999</v>
      </c>
      <c r="N1204">
        <v>14.2148322310832</v>
      </c>
      <c r="O1204">
        <v>14.2982724730809</v>
      </c>
      <c r="P1204" t="s">
        <v>257</v>
      </c>
      <c r="Q1204" t="s">
        <v>252</v>
      </c>
    </row>
    <row r="1205" spans="1:17" x14ac:dyDescent="0.35">
      <c r="A1205" t="s">
        <v>273</v>
      </c>
      <c r="B1205" t="s">
        <v>267</v>
      </c>
      <c r="C1205" t="s">
        <v>256</v>
      </c>
      <c r="D1205">
        <v>2.15113208653396</v>
      </c>
      <c r="E1205">
        <v>2075</v>
      </c>
      <c r="F1205">
        <v>11650327.2712362</v>
      </c>
      <c r="G1205">
        <v>2679468.8860853701</v>
      </c>
      <c r="H1205">
        <v>174263302.49092999</v>
      </c>
      <c r="I1205">
        <v>40330781.543991297</v>
      </c>
      <c r="J1205">
        <v>11354696.099520599</v>
      </c>
      <c r="K1205">
        <v>2627024.51349113</v>
      </c>
      <c r="L1205">
        <v>3911255.8636086099</v>
      </c>
      <c r="M1205">
        <v>1006208.82000509</v>
      </c>
      <c r="N1205">
        <v>14.957803195895901</v>
      </c>
      <c r="O1205">
        <v>15.0517819980785</v>
      </c>
      <c r="P1205" t="s">
        <v>257</v>
      </c>
      <c r="Q1205" t="s">
        <v>252</v>
      </c>
    </row>
    <row r="1206" spans="1:17" x14ac:dyDescent="0.35">
      <c r="A1206" t="s">
        <v>273</v>
      </c>
      <c r="B1206" t="s">
        <v>267</v>
      </c>
      <c r="C1206" t="s">
        <v>256</v>
      </c>
      <c r="D1206">
        <v>2.2802661727774698</v>
      </c>
      <c r="E1206">
        <v>2080</v>
      </c>
      <c r="F1206">
        <v>11967416.8248362</v>
      </c>
      <c r="G1206">
        <v>2755755.5483617401</v>
      </c>
      <c r="H1206">
        <v>190811348.12896699</v>
      </c>
      <c r="I1206">
        <v>44236324.571772099</v>
      </c>
      <c r="J1206">
        <v>11609515.5930588</v>
      </c>
      <c r="K1206">
        <v>2693697.8268995001</v>
      </c>
      <c r="L1206">
        <v>4062224.3429209101</v>
      </c>
      <c r="M1206">
        <v>1054363.1546954301</v>
      </c>
      <c r="N1206">
        <v>15.944238503749</v>
      </c>
      <c r="O1206">
        <v>16.052339837642698</v>
      </c>
      <c r="P1206" t="s">
        <v>257</v>
      </c>
      <c r="Q1206" t="s">
        <v>252</v>
      </c>
    </row>
    <row r="1207" spans="1:17" x14ac:dyDescent="0.35">
      <c r="A1207" t="s">
        <v>273</v>
      </c>
      <c r="B1207" t="s">
        <v>267</v>
      </c>
      <c r="C1207" t="s">
        <v>256</v>
      </c>
      <c r="D1207">
        <v>2.4085830961071801</v>
      </c>
      <c r="E1207">
        <v>2085</v>
      </c>
      <c r="F1207">
        <v>12317200.332328301</v>
      </c>
      <c r="G1207">
        <v>2839400.7157584401</v>
      </c>
      <c r="H1207">
        <v>208459416.44862899</v>
      </c>
      <c r="I1207">
        <v>48401801.901742697</v>
      </c>
      <c r="J1207">
        <v>11878061.006329499</v>
      </c>
      <c r="K1207">
        <v>2762373.0089117298</v>
      </c>
      <c r="L1207">
        <v>4187447.7267698199</v>
      </c>
      <c r="M1207">
        <v>1090138.52133866</v>
      </c>
      <c r="N1207">
        <v>16.9242531439142</v>
      </c>
      <c r="O1207">
        <v>17.046485067471</v>
      </c>
      <c r="P1207" t="s">
        <v>257</v>
      </c>
      <c r="Q1207" t="s">
        <v>252</v>
      </c>
    </row>
    <row r="1208" spans="1:17" x14ac:dyDescent="0.35">
      <c r="A1208" t="s">
        <v>273</v>
      </c>
      <c r="B1208" t="s">
        <v>267</v>
      </c>
      <c r="C1208" t="s">
        <v>256</v>
      </c>
      <c r="D1208">
        <v>2.5200464505927802</v>
      </c>
      <c r="E1208">
        <v>2090</v>
      </c>
      <c r="F1208">
        <v>12616130.5604026</v>
      </c>
      <c r="G1208">
        <v>2908897.2021580101</v>
      </c>
      <c r="H1208">
        <v>224408341.075692</v>
      </c>
      <c r="I1208">
        <v>52151251.081104398</v>
      </c>
      <c r="J1208">
        <v>12085270.4829027</v>
      </c>
      <c r="K1208">
        <v>2823838.2163348799</v>
      </c>
      <c r="L1208">
        <v>4294254.7954840902</v>
      </c>
      <c r="M1208">
        <v>1119794.23415565</v>
      </c>
      <c r="N1208">
        <v>17.787414294841501</v>
      </c>
      <c r="O1208">
        <v>17.928186338938101</v>
      </c>
      <c r="P1208" t="s">
        <v>257</v>
      </c>
      <c r="Q1208" t="s">
        <v>252</v>
      </c>
    </row>
    <row r="1209" spans="1:17" x14ac:dyDescent="0.35">
      <c r="A1209" t="s">
        <v>273</v>
      </c>
      <c r="B1209" t="s">
        <v>268</v>
      </c>
      <c r="C1209" t="s">
        <v>256</v>
      </c>
      <c r="D1209">
        <v>0.42862795654826502</v>
      </c>
      <c r="E1209">
        <v>2010</v>
      </c>
      <c r="F1209">
        <v>7394162.0362638999</v>
      </c>
      <c r="G1209">
        <v>1093706.64550804</v>
      </c>
      <c r="H1209">
        <v>19430548.733426999</v>
      </c>
      <c r="I1209">
        <v>2948386.6234288998</v>
      </c>
      <c r="J1209">
        <v>6822580.0849257298</v>
      </c>
      <c r="K1209">
        <v>1012612.19630075</v>
      </c>
      <c r="L1209">
        <v>2468600.5227408302</v>
      </c>
      <c r="M1209">
        <v>394233.17995773198</v>
      </c>
      <c r="N1209">
        <v>2.6278229552086998</v>
      </c>
      <c r="O1209">
        <v>2.6957746261652602</v>
      </c>
      <c r="P1209" t="s">
        <v>257</v>
      </c>
      <c r="Q1209" t="s">
        <v>252</v>
      </c>
    </row>
    <row r="1210" spans="1:17" x14ac:dyDescent="0.35">
      <c r="A1210" t="s">
        <v>273</v>
      </c>
      <c r="B1210" t="s">
        <v>268</v>
      </c>
      <c r="C1210" t="s">
        <v>256</v>
      </c>
      <c r="D1210">
        <v>0.61285996481710903</v>
      </c>
      <c r="E1210">
        <v>2015</v>
      </c>
      <c r="F1210">
        <v>7899051.7367729796</v>
      </c>
      <c r="G1210">
        <v>1164631.25644859</v>
      </c>
      <c r="H1210">
        <v>29664521.138143301</v>
      </c>
      <c r="I1210">
        <v>4486844.0131940003</v>
      </c>
      <c r="J1210">
        <v>7282972.1660508299</v>
      </c>
      <c r="K1210">
        <v>1077247.87433494</v>
      </c>
      <c r="L1210">
        <v>2639993.05109064</v>
      </c>
      <c r="M1210">
        <v>420477.54880543501</v>
      </c>
      <c r="N1210">
        <v>3.7554534552602101</v>
      </c>
      <c r="O1210">
        <v>3.85258766528053</v>
      </c>
      <c r="P1210" t="s">
        <v>257</v>
      </c>
      <c r="Q1210" t="s">
        <v>252</v>
      </c>
    </row>
    <row r="1211" spans="1:17" x14ac:dyDescent="0.35">
      <c r="A1211" t="s">
        <v>273</v>
      </c>
      <c r="B1211" t="s">
        <v>268</v>
      </c>
      <c r="C1211" t="s">
        <v>256</v>
      </c>
      <c r="D1211">
        <v>0.76234411994100504</v>
      </c>
      <c r="E1211">
        <v>2020</v>
      </c>
      <c r="F1211">
        <v>8361352.4659811296</v>
      </c>
      <c r="G1211">
        <v>1229804.84406731</v>
      </c>
      <c r="H1211">
        <v>39039388.876814</v>
      </c>
      <c r="I1211">
        <v>5890148.7443109704</v>
      </c>
      <c r="J1211">
        <v>7705223.6094110599</v>
      </c>
      <c r="K1211">
        <v>1136700.71237328</v>
      </c>
      <c r="L1211">
        <v>2795452.8446218502</v>
      </c>
      <c r="M1211">
        <v>444299.46348091803</v>
      </c>
      <c r="N1211">
        <v>4.6690280113951701</v>
      </c>
      <c r="O1211">
        <v>4.7894987344744804</v>
      </c>
      <c r="P1211" t="s">
        <v>257</v>
      </c>
      <c r="Q1211" t="s">
        <v>252</v>
      </c>
    </row>
    <row r="1212" spans="1:17" x14ac:dyDescent="0.35">
      <c r="A1212" t="s">
        <v>273</v>
      </c>
      <c r="B1212" t="s">
        <v>268</v>
      </c>
      <c r="C1212" t="s">
        <v>256</v>
      </c>
      <c r="D1212">
        <v>0.91377128405771901</v>
      </c>
      <c r="E1212">
        <v>2025</v>
      </c>
      <c r="F1212">
        <v>8886347.3127816897</v>
      </c>
      <c r="G1212">
        <v>1304632.5541183201</v>
      </c>
      <c r="H1212">
        <v>49713473.072681896</v>
      </c>
      <c r="I1212">
        <v>7486441.7781728702</v>
      </c>
      <c r="J1212">
        <v>8185993.7059175698</v>
      </c>
      <c r="K1212">
        <v>1205210.31100893</v>
      </c>
      <c r="L1212">
        <v>2972196.1672161198</v>
      </c>
      <c r="M1212">
        <v>471624.56989235</v>
      </c>
      <c r="N1212">
        <v>5.5943653025103401</v>
      </c>
      <c r="O1212">
        <v>5.7383527296942702</v>
      </c>
      <c r="P1212" t="s">
        <v>257</v>
      </c>
      <c r="Q1212" t="s">
        <v>252</v>
      </c>
    </row>
    <row r="1213" spans="1:17" x14ac:dyDescent="0.35">
      <c r="A1213" t="s">
        <v>273</v>
      </c>
      <c r="B1213" t="s">
        <v>268</v>
      </c>
      <c r="C1213" t="s">
        <v>256</v>
      </c>
      <c r="D1213">
        <v>0.96559376426806398</v>
      </c>
      <c r="E1213">
        <v>2030</v>
      </c>
      <c r="F1213">
        <v>9442251.1321768407</v>
      </c>
      <c r="G1213">
        <v>1383736.5196109901</v>
      </c>
      <c r="H1213">
        <v>55799398.385625899</v>
      </c>
      <c r="I1213">
        <v>8387268.8943365999</v>
      </c>
      <c r="J1213">
        <v>8695916.8202266898</v>
      </c>
      <c r="K1213">
        <v>1277779.7066949999</v>
      </c>
      <c r="L1213">
        <v>3158921.88999453</v>
      </c>
      <c r="M1213">
        <v>500440.465439928</v>
      </c>
      <c r="N1213">
        <v>5.9095439852764997</v>
      </c>
      <c r="O1213">
        <v>6.0613193158293797</v>
      </c>
      <c r="P1213" t="s">
        <v>257</v>
      </c>
      <c r="Q1213" t="s">
        <v>252</v>
      </c>
    </row>
    <row r="1214" spans="1:17" x14ac:dyDescent="0.35">
      <c r="A1214" t="s">
        <v>273</v>
      </c>
      <c r="B1214" t="s">
        <v>268</v>
      </c>
      <c r="C1214" t="s">
        <v>256</v>
      </c>
      <c r="D1214">
        <v>1.08500668135844</v>
      </c>
      <c r="E1214">
        <v>2035</v>
      </c>
      <c r="F1214">
        <v>9917733.9151661601</v>
      </c>
      <c r="G1214">
        <v>1450684.12245921</v>
      </c>
      <c r="H1214">
        <v>67045360.960959896</v>
      </c>
      <c r="I1214">
        <v>10058034.6072667</v>
      </c>
      <c r="J1214">
        <v>9414877.83225495</v>
      </c>
      <c r="K1214">
        <v>1379641.1095690499</v>
      </c>
      <c r="L1214">
        <v>3384607.6831223001</v>
      </c>
      <c r="M1214">
        <v>534377.67923831299</v>
      </c>
      <c r="N1214">
        <v>6.76014919682755</v>
      </c>
      <c r="O1214">
        <v>6.9333043986282803</v>
      </c>
      <c r="P1214" t="s">
        <v>257</v>
      </c>
      <c r="Q1214" t="s">
        <v>252</v>
      </c>
    </row>
    <row r="1215" spans="1:17" x14ac:dyDescent="0.35">
      <c r="A1215" t="s">
        <v>273</v>
      </c>
      <c r="B1215" t="s">
        <v>268</v>
      </c>
      <c r="C1215" t="s">
        <v>256</v>
      </c>
      <c r="D1215">
        <v>1.2292198413270401</v>
      </c>
      <c r="E1215">
        <v>2040</v>
      </c>
      <c r="F1215">
        <v>10193396.4447571</v>
      </c>
      <c r="G1215">
        <v>1488590.9926110599</v>
      </c>
      <c r="H1215">
        <v>79985493.440070897</v>
      </c>
      <c r="I1215">
        <v>11979298.129526399</v>
      </c>
      <c r="J1215">
        <v>9913485.1308472995</v>
      </c>
      <c r="K1215">
        <v>1445507.6872978399</v>
      </c>
      <c r="L1215">
        <v>3412494.45451552</v>
      </c>
      <c r="M1215">
        <v>541585.75761630305</v>
      </c>
      <c r="N1215">
        <v>7.8467951161863301</v>
      </c>
      <c r="O1215">
        <v>8.0474073731389009</v>
      </c>
      <c r="P1215" t="s">
        <v>257</v>
      </c>
      <c r="Q1215" t="s">
        <v>252</v>
      </c>
    </row>
    <row r="1216" spans="1:17" x14ac:dyDescent="0.35">
      <c r="A1216" t="s">
        <v>273</v>
      </c>
      <c r="B1216" t="s">
        <v>268</v>
      </c>
      <c r="C1216" t="s">
        <v>256</v>
      </c>
      <c r="D1216">
        <v>1.35085724597845</v>
      </c>
      <c r="E1216">
        <v>2045</v>
      </c>
      <c r="F1216">
        <v>10506681.538333001</v>
      </c>
      <c r="G1216">
        <v>1532335.3765076101</v>
      </c>
      <c r="H1216">
        <v>92062270.929300204</v>
      </c>
      <c r="I1216">
        <v>13769818.4512576</v>
      </c>
      <c r="J1216">
        <v>10259419.6458677</v>
      </c>
      <c r="K1216">
        <v>1493252.32554988</v>
      </c>
      <c r="L1216">
        <v>3443973.6970131402</v>
      </c>
      <c r="M1216">
        <v>547451.07054490596</v>
      </c>
      <c r="N1216">
        <v>8.7622595767670806</v>
      </c>
      <c r="O1216">
        <v>8.9861649495039497</v>
      </c>
      <c r="P1216" t="s">
        <v>257</v>
      </c>
      <c r="Q1216" t="s">
        <v>252</v>
      </c>
    </row>
    <row r="1217" spans="1:17" x14ac:dyDescent="0.35">
      <c r="A1217" t="s">
        <v>273</v>
      </c>
      <c r="B1217" t="s">
        <v>268</v>
      </c>
      <c r="C1217" t="s">
        <v>256</v>
      </c>
      <c r="D1217">
        <v>1.53164784556419</v>
      </c>
      <c r="E1217">
        <v>2050</v>
      </c>
      <c r="F1217">
        <v>10824844.932091299</v>
      </c>
      <c r="G1217">
        <v>1577136.97637118</v>
      </c>
      <c r="H1217">
        <v>109670844.35764299</v>
      </c>
      <c r="I1217">
        <v>16372087.096640799</v>
      </c>
      <c r="J1217">
        <v>10600731.7631319</v>
      </c>
      <c r="K1217">
        <v>1540978.1925244301</v>
      </c>
      <c r="L1217">
        <v>3544720.78917123</v>
      </c>
      <c r="M1217">
        <v>560850.20718398201</v>
      </c>
      <c r="N1217">
        <v>10.131400961921701</v>
      </c>
      <c r="O1217">
        <v>10.380891033517701</v>
      </c>
      <c r="P1217" t="s">
        <v>257</v>
      </c>
      <c r="Q1217" t="s">
        <v>252</v>
      </c>
    </row>
    <row r="1218" spans="1:17" x14ac:dyDescent="0.35">
      <c r="A1218" t="s">
        <v>273</v>
      </c>
      <c r="B1218" t="s">
        <v>268</v>
      </c>
      <c r="C1218" t="s">
        <v>256</v>
      </c>
      <c r="D1218">
        <v>1.64170092024739</v>
      </c>
      <c r="E1218">
        <v>2055</v>
      </c>
      <c r="F1218">
        <v>11145357.6219786</v>
      </c>
      <c r="G1218">
        <v>1622534.14099718</v>
      </c>
      <c r="H1218">
        <v>122471551.742037</v>
      </c>
      <c r="I1218">
        <v>18217167.876242299</v>
      </c>
      <c r="J1218">
        <v>10927753.7243628</v>
      </c>
      <c r="K1218">
        <v>1586994.1900228199</v>
      </c>
      <c r="L1218">
        <v>3657368.1720725899</v>
      </c>
      <c r="M1218">
        <v>573161.302903431</v>
      </c>
      <c r="N1218">
        <v>10.988570837827901</v>
      </c>
      <c r="O1218">
        <v>11.2276021908829</v>
      </c>
      <c r="P1218" t="s">
        <v>257</v>
      </c>
      <c r="Q1218" t="s">
        <v>252</v>
      </c>
    </row>
    <row r="1219" spans="1:17" x14ac:dyDescent="0.35">
      <c r="A1219" t="s">
        <v>273</v>
      </c>
      <c r="B1219" t="s">
        <v>268</v>
      </c>
      <c r="C1219" t="s">
        <v>256</v>
      </c>
      <c r="D1219">
        <v>1.79717289473674</v>
      </c>
      <c r="E1219">
        <v>2060</v>
      </c>
      <c r="F1219">
        <v>11497807.7673887</v>
      </c>
      <c r="G1219">
        <v>1672713.3275946099</v>
      </c>
      <c r="H1219">
        <v>140307016.76570401</v>
      </c>
      <c r="I1219">
        <v>20787720.832796901</v>
      </c>
      <c r="J1219">
        <v>11277574.2541405</v>
      </c>
      <c r="K1219">
        <v>1636746.5445802601</v>
      </c>
      <c r="L1219">
        <v>3840517.19110006</v>
      </c>
      <c r="M1219">
        <v>588311.07817581506</v>
      </c>
      <c r="N1219">
        <v>12.2029363861569</v>
      </c>
      <c r="O1219">
        <v>12.4275454077298</v>
      </c>
      <c r="P1219" t="s">
        <v>257</v>
      </c>
      <c r="Q1219" t="s">
        <v>252</v>
      </c>
    </row>
    <row r="1220" spans="1:17" x14ac:dyDescent="0.35">
      <c r="A1220" t="s">
        <v>273</v>
      </c>
      <c r="B1220" t="s">
        <v>268</v>
      </c>
      <c r="C1220" t="s">
        <v>256</v>
      </c>
      <c r="D1220">
        <v>1.90209664848524</v>
      </c>
      <c r="E1220">
        <v>2065</v>
      </c>
      <c r="F1220">
        <v>11798188.9200211</v>
      </c>
      <c r="G1220">
        <v>1715419.9157579101</v>
      </c>
      <c r="H1220">
        <v>153659763.523985</v>
      </c>
      <c r="I1220">
        <v>22711210.1326942</v>
      </c>
      <c r="J1220">
        <v>11573098.5649857</v>
      </c>
      <c r="K1220">
        <v>1678674.5926830601</v>
      </c>
      <c r="L1220">
        <v>3963135.2122308402</v>
      </c>
      <c r="M1220">
        <v>601566.17982123198</v>
      </c>
      <c r="N1220">
        <v>13.024012801085901</v>
      </c>
      <c r="O1220">
        <v>13.2394464609325</v>
      </c>
      <c r="P1220" t="s">
        <v>257</v>
      </c>
      <c r="Q1220" t="s">
        <v>252</v>
      </c>
    </row>
    <row r="1221" spans="1:17" x14ac:dyDescent="0.35">
      <c r="A1221" t="s">
        <v>273</v>
      </c>
      <c r="B1221" t="s">
        <v>268</v>
      </c>
      <c r="C1221" t="s">
        <v>256</v>
      </c>
      <c r="D1221">
        <v>2.0539225003577899</v>
      </c>
      <c r="E1221">
        <v>2070</v>
      </c>
      <c r="F1221">
        <v>12139298.781404899</v>
      </c>
      <c r="G1221">
        <v>1764163.0225740001</v>
      </c>
      <c r="H1221">
        <v>172430376.33452901</v>
      </c>
      <c r="I1221">
        <v>25421685.825598601</v>
      </c>
      <c r="J1221">
        <v>11883548.6085977</v>
      </c>
      <c r="K1221">
        <v>1723479.36094971</v>
      </c>
      <c r="L1221">
        <v>4145916.89376446</v>
      </c>
      <c r="M1221">
        <v>620312.57291357103</v>
      </c>
      <c r="N1221">
        <v>14.204311092388499</v>
      </c>
      <c r="O1221">
        <v>14.4100547966974</v>
      </c>
      <c r="P1221" t="s">
        <v>257</v>
      </c>
      <c r="Q1221" t="s">
        <v>252</v>
      </c>
    </row>
    <row r="1222" spans="1:17" x14ac:dyDescent="0.35">
      <c r="A1222" t="s">
        <v>273</v>
      </c>
      <c r="B1222" t="s">
        <v>268</v>
      </c>
      <c r="C1222" t="s">
        <v>256</v>
      </c>
      <c r="D1222">
        <v>2.15113208653396</v>
      </c>
      <c r="E1222">
        <v>2075</v>
      </c>
      <c r="F1222">
        <v>12512207.9157308</v>
      </c>
      <c r="G1222">
        <v>1817588.24159079</v>
      </c>
      <c r="H1222">
        <v>187051122.05442199</v>
      </c>
      <c r="I1222">
        <v>27542961.980499402</v>
      </c>
      <c r="J1222">
        <v>12211168.296174699</v>
      </c>
      <c r="K1222">
        <v>1770552.31683704</v>
      </c>
      <c r="L1222">
        <v>4279938.0467673698</v>
      </c>
      <c r="M1222">
        <v>637526.63684632303</v>
      </c>
      <c r="N1222">
        <v>14.949489595617599</v>
      </c>
      <c r="O1222">
        <v>15.1535762337422</v>
      </c>
      <c r="P1222" t="s">
        <v>257</v>
      </c>
      <c r="Q1222" t="s">
        <v>252</v>
      </c>
    </row>
    <row r="1223" spans="1:17" x14ac:dyDescent="0.35">
      <c r="A1223" t="s">
        <v>273</v>
      </c>
      <c r="B1223" t="s">
        <v>268</v>
      </c>
      <c r="C1223" t="s">
        <v>256</v>
      </c>
      <c r="D1223">
        <v>2.2802661727774698</v>
      </c>
      <c r="E1223">
        <v>2080</v>
      </c>
      <c r="F1223">
        <v>12856346.092308899</v>
      </c>
      <c r="G1223">
        <v>1866826.2808890699</v>
      </c>
      <c r="H1223">
        <v>204916370.100986</v>
      </c>
      <c r="I1223">
        <v>30131302.599753201</v>
      </c>
      <c r="J1223">
        <v>12492233.104171799</v>
      </c>
      <c r="K1223">
        <v>1810980.3157865501</v>
      </c>
      <c r="L1223">
        <v>4458874.7157346699</v>
      </c>
      <c r="M1223">
        <v>657712.78188167</v>
      </c>
      <c r="N1223">
        <v>15.9389276416239</v>
      </c>
      <c r="O1223">
        <v>16.140389123621699</v>
      </c>
      <c r="P1223" t="s">
        <v>257</v>
      </c>
      <c r="Q1223" t="s">
        <v>252</v>
      </c>
    </row>
    <row r="1224" spans="1:17" x14ac:dyDescent="0.35">
      <c r="A1224" t="s">
        <v>273</v>
      </c>
      <c r="B1224" t="s">
        <v>268</v>
      </c>
      <c r="C1224" t="s">
        <v>256</v>
      </c>
      <c r="D1224">
        <v>2.4085830961071801</v>
      </c>
      <c r="E1224">
        <v>2085</v>
      </c>
      <c r="F1224">
        <v>13235466.607182899</v>
      </c>
      <c r="G1224">
        <v>1921134.4409038599</v>
      </c>
      <c r="H1224">
        <v>223970053.14168</v>
      </c>
      <c r="I1224">
        <v>32891165.208691899</v>
      </c>
      <c r="J1224">
        <v>12787479.645054899</v>
      </c>
      <c r="K1224">
        <v>1852954.3701863401</v>
      </c>
      <c r="L1224">
        <v>4601074.1658195499</v>
      </c>
      <c r="M1224">
        <v>676512.08228892996</v>
      </c>
      <c r="N1224">
        <v>16.921961256744101</v>
      </c>
      <c r="O1224">
        <v>17.120699368242601</v>
      </c>
      <c r="P1224" t="s">
        <v>257</v>
      </c>
      <c r="Q1224" t="s">
        <v>252</v>
      </c>
    </row>
    <row r="1225" spans="1:17" x14ac:dyDescent="0.35">
      <c r="A1225" t="s">
        <v>273</v>
      </c>
      <c r="B1225" t="s">
        <v>268</v>
      </c>
      <c r="C1225" t="s">
        <v>256</v>
      </c>
      <c r="D1225">
        <v>2.5200464505927802</v>
      </c>
      <c r="E1225">
        <v>2090</v>
      </c>
      <c r="F1225">
        <v>13557319.627444699</v>
      </c>
      <c r="G1225">
        <v>1967708.1351159301</v>
      </c>
      <c r="H1225">
        <v>241167474.17316899</v>
      </c>
      <c r="I1225">
        <v>35392117.983628199</v>
      </c>
      <c r="J1225">
        <v>13020909.1773804</v>
      </c>
      <c r="K1225">
        <v>1888199.5218571699</v>
      </c>
      <c r="L1225">
        <v>4722456.0638942998</v>
      </c>
      <c r="M1225">
        <v>691592.96574544802</v>
      </c>
      <c r="N1225">
        <v>17.7887282147543</v>
      </c>
      <c r="O1225">
        <v>17.986467277345</v>
      </c>
      <c r="P1225" t="s">
        <v>257</v>
      </c>
      <c r="Q1225" t="s">
        <v>252</v>
      </c>
    </row>
    <row r="1226" spans="1:17" x14ac:dyDescent="0.35">
      <c r="A1226" t="s">
        <v>274</v>
      </c>
      <c r="B1226" t="s">
        <v>255</v>
      </c>
      <c r="C1226" t="s">
        <v>256</v>
      </c>
      <c r="D1226">
        <v>0.42862795654826502</v>
      </c>
      <c r="E1226">
        <v>2010</v>
      </c>
      <c r="F1226">
        <v>12811778.077707199</v>
      </c>
      <c r="G1226">
        <v>207957.49661929099</v>
      </c>
      <c r="H1226">
        <v>17396449.382618099</v>
      </c>
      <c r="I1226">
        <v>303864.46966325497</v>
      </c>
      <c r="J1226">
        <v>5410116.5540020699</v>
      </c>
      <c r="K1226">
        <v>102707.656294434</v>
      </c>
      <c r="L1226">
        <v>4570931.9741886398</v>
      </c>
      <c r="M1226">
        <v>80665.515925703396</v>
      </c>
      <c r="N1226">
        <v>1.3578481672960301</v>
      </c>
      <c r="O1226">
        <v>1.4611854566586899</v>
      </c>
      <c r="P1226" t="s">
        <v>257</v>
      </c>
      <c r="Q1226" t="s">
        <v>252</v>
      </c>
    </row>
    <row r="1227" spans="1:17" x14ac:dyDescent="0.35">
      <c r="A1227" t="s">
        <v>274</v>
      </c>
      <c r="B1227" t="s">
        <v>255</v>
      </c>
      <c r="C1227" t="s">
        <v>256</v>
      </c>
      <c r="D1227">
        <v>0.61285996481710903</v>
      </c>
      <c r="E1227">
        <v>2015</v>
      </c>
      <c r="F1227">
        <v>13631480.992220599</v>
      </c>
      <c r="G1227">
        <v>222648.120206452</v>
      </c>
      <c r="H1227">
        <v>26524951.4108987</v>
      </c>
      <c r="I1227">
        <v>467362.34891590802</v>
      </c>
      <c r="J1227">
        <v>5767034.2461476298</v>
      </c>
      <c r="K1227">
        <v>110876.42405276099</v>
      </c>
      <c r="L1227">
        <v>4880467.6399154104</v>
      </c>
      <c r="M1227">
        <v>87278.6578700354</v>
      </c>
      <c r="N1227">
        <v>1.9458598391499999</v>
      </c>
      <c r="O1227">
        <v>2.0991075445979201</v>
      </c>
      <c r="P1227" t="s">
        <v>257</v>
      </c>
      <c r="Q1227" t="s">
        <v>252</v>
      </c>
    </row>
    <row r="1228" spans="1:17" x14ac:dyDescent="0.35">
      <c r="A1228" t="s">
        <v>274</v>
      </c>
      <c r="B1228" t="s">
        <v>255</v>
      </c>
      <c r="C1228" t="s">
        <v>256</v>
      </c>
      <c r="D1228">
        <v>0.76234411994100504</v>
      </c>
      <c r="E1228">
        <v>2020</v>
      </c>
      <c r="F1228">
        <v>14389357.786702</v>
      </c>
      <c r="G1228">
        <v>235452.43464675901</v>
      </c>
      <c r="H1228">
        <v>34916774.0029561</v>
      </c>
      <c r="I1228">
        <v>618160.038255058</v>
      </c>
      <c r="J1228">
        <v>6101452.8760857796</v>
      </c>
      <c r="K1228">
        <v>118238.882139227</v>
      </c>
      <c r="L1228">
        <v>5171202.3119578799</v>
      </c>
      <c r="M1228">
        <v>93309.250208787504</v>
      </c>
      <c r="N1228">
        <v>2.4265693104958901</v>
      </c>
      <c r="O1228">
        <v>2.6254136602259499</v>
      </c>
      <c r="P1228" t="s">
        <v>257</v>
      </c>
      <c r="Q1228" t="s">
        <v>252</v>
      </c>
    </row>
    <row r="1229" spans="1:17" x14ac:dyDescent="0.35">
      <c r="A1229" t="s">
        <v>274</v>
      </c>
      <c r="B1229" t="s">
        <v>255</v>
      </c>
      <c r="C1229" t="s">
        <v>256</v>
      </c>
      <c r="D1229">
        <v>0.91377128405771901</v>
      </c>
      <c r="E1229">
        <v>2025</v>
      </c>
      <c r="F1229">
        <v>15243556.8634177</v>
      </c>
      <c r="G1229">
        <v>249521.269770296</v>
      </c>
      <c r="H1229">
        <v>44436265.426648498</v>
      </c>
      <c r="I1229">
        <v>788862.81583627895</v>
      </c>
      <c r="J1229">
        <v>6477333.7916823104</v>
      </c>
      <c r="K1229">
        <v>126172.052454162</v>
      </c>
      <c r="L1229">
        <v>5496222.6337180603</v>
      </c>
      <c r="M1229">
        <v>99780.184650400304</v>
      </c>
      <c r="N1229">
        <v>2.9150850962670698</v>
      </c>
      <c r="O1229">
        <v>3.1615052959713199</v>
      </c>
      <c r="P1229" t="s">
        <v>257</v>
      </c>
      <c r="Q1229" t="s">
        <v>252</v>
      </c>
    </row>
    <row r="1230" spans="1:17" x14ac:dyDescent="0.35">
      <c r="A1230" t="s">
        <v>274</v>
      </c>
      <c r="B1230" t="s">
        <v>255</v>
      </c>
      <c r="C1230" t="s">
        <v>256</v>
      </c>
      <c r="D1230">
        <v>0.96559376426806398</v>
      </c>
      <c r="E1230">
        <v>2030</v>
      </c>
      <c r="F1230">
        <v>16154163.2779753</v>
      </c>
      <c r="G1230">
        <v>263884.49084288202</v>
      </c>
      <c r="H1230">
        <v>49817525.066259302</v>
      </c>
      <c r="I1230">
        <v>884940.32164730702</v>
      </c>
      <c r="J1230">
        <v>6871420.6922432799</v>
      </c>
      <c r="K1230">
        <v>134187.13344137199</v>
      </c>
      <c r="L1230">
        <v>5835564.4916808298</v>
      </c>
      <c r="M1230">
        <v>106307.44773323899</v>
      </c>
      <c r="N1230">
        <v>3.0838814867112898</v>
      </c>
      <c r="O1230">
        <v>3.3535139515804402</v>
      </c>
      <c r="P1230" t="s">
        <v>257</v>
      </c>
      <c r="Q1230" t="s">
        <v>252</v>
      </c>
    </row>
    <row r="1231" spans="1:17" x14ac:dyDescent="0.35">
      <c r="A1231" t="s">
        <v>274</v>
      </c>
      <c r="B1231" t="s">
        <v>255</v>
      </c>
      <c r="C1231" t="s">
        <v>256</v>
      </c>
      <c r="D1231">
        <v>1.08500668135844</v>
      </c>
      <c r="E1231">
        <v>2035</v>
      </c>
      <c r="F1231">
        <v>16951625.4351881</v>
      </c>
      <c r="G1231">
        <v>275704.19375465601</v>
      </c>
      <c r="H1231">
        <v>61503424.478350401</v>
      </c>
      <c r="I1231">
        <v>1097366.9155113499</v>
      </c>
      <c r="J1231">
        <v>7642256.4678022601</v>
      </c>
      <c r="K1231">
        <v>147654.48653954099</v>
      </c>
      <c r="L1231">
        <v>6126707.2841466796</v>
      </c>
      <c r="M1231">
        <v>112548.809560939</v>
      </c>
      <c r="N1231">
        <v>3.6281726913739898</v>
      </c>
      <c r="O1231">
        <v>3.9802329466481701</v>
      </c>
      <c r="P1231" t="s">
        <v>257</v>
      </c>
      <c r="Q1231" t="s">
        <v>252</v>
      </c>
    </row>
    <row r="1232" spans="1:17" x14ac:dyDescent="0.35">
      <c r="A1232" t="s">
        <v>274</v>
      </c>
      <c r="B1232" t="s">
        <v>255</v>
      </c>
      <c r="C1232" t="s">
        <v>256</v>
      </c>
      <c r="D1232">
        <v>1.2292198413270401</v>
      </c>
      <c r="E1232">
        <v>2040</v>
      </c>
      <c r="F1232">
        <v>17430648.084426299</v>
      </c>
      <c r="G1232">
        <v>282064.05610579398</v>
      </c>
      <c r="H1232">
        <v>76053084.995920002</v>
      </c>
      <c r="I1232">
        <v>1363434.59809062</v>
      </c>
      <c r="J1232">
        <v>8119845.75222247</v>
      </c>
      <c r="K1232">
        <v>157756.747712376</v>
      </c>
      <c r="L1232">
        <v>6193223.1865256904</v>
      </c>
      <c r="M1232">
        <v>111971.18078662999</v>
      </c>
      <c r="N1232">
        <v>4.3631817146185696</v>
      </c>
      <c r="O1232">
        <v>4.8337764723174601</v>
      </c>
      <c r="P1232" t="s">
        <v>257</v>
      </c>
      <c r="Q1232" t="s">
        <v>252</v>
      </c>
    </row>
    <row r="1233" spans="1:17" x14ac:dyDescent="0.35">
      <c r="A1233" t="s">
        <v>274</v>
      </c>
      <c r="B1233" t="s">
        <v>255</v>
      </c>
      <c r="C1233" t="s">
        <v>256</v>
      </c>
      <c r="D1233">
        <v>1.35085724597845</v>
      </c>
      <c r="E1233">
        <v>2045</v>
      </c>
      <c r="F1233">
        <v>17990732.1910992</v>
      </c>
      <c r="G1233">
        <v>289618.883038915</v>
      </c>
      <c r="H1233">
        <v>89615868.480882302</v>
      </c>
      <c r="I1233">
        <v>1609348.6446644501</v>
      </c>
      <c r="J1233">
        <v>8557053.0674076807</v>
      </c>
      <c r="K1233">
        <v>165973.87832200801</v>
      </c>
      <c r="L1233">
        <v>6380980.48466927</v>
      </c>
      <c r="M1233">
        <v>116250.13627706299</v>
      </c>
      <c r="N1233">
        <v>4.9812240840992104</v>
      </c>
      <c r="O1233">
        <v>5.5567807864524204</v>
      </c>
      <c r="P1233" t="s">
        <v>257</v>
      </c>
      <c r="Q1233" t="s">
        <v>252</v>
      </c>
    </row>
    <row r="1234" spans="1:17" x14ac:dyDescent="0.35">
      <c r="A1234" t="s">
        <v>274</v>
      </c>
      <c r="B1234" t="s">
        <v>255</v>
      </c>
      <c r="C1234" t="s">
        <v>256</v>
      </c>
      <c r="D1234">
        <v>1.53164784556419</v>
      </c>
      <c r="E1234">
        <v>2050</v>
      </c>
      <c r="F1234">
        <v>18559440.626816802</v>
      </c>
      <c r="G1234">
        <v>297324.619781057</v>
      </c>
      <c r="H1234">
        <v>109964295.03688499</v>
      </c>
      <c r="I1234">
        <v>1980674.8057876499</v>
      </c>
      <c r="J1234">
        <v>9069330.1034602504</v>
      </c>
      <c r="K1234">
        <v>173796.66758226301</v>
      </c>
      <c r="L1234">
        <v>6549431.3701405404</v>
      </c>
      <c r="M1234">
        <v>119858.924175023</v>
      </c>
      <c r="N1234">
        <v>5.9249789499580299</v>
      </c>
      <c r="O1234">
        <v>6.6616575756362604</v>
      </c>
      <c r="P1234" t="s">
        <v>257</v>
      </c>
      <c r="Q1234" t="s">
        <v>252</v>
      </c>
    </row>
    <row r="1235" spans="1:17" x14ac:dyDescent="0.35">
      <c r="A1235" t="s">
        <v>274</v>
      </c>
      <c r="B1235" t="s">
        <v>255</v>
      </c>
      <c r="C1235" t="s">
        <v>256</v>
      </c>
      <c r="D1235">
        <v>1.64170092024739</v>
      </c>
      <c r="E1235">
        <v>2055</v>
      </c>
      <c r="F1235">
        <v>19125428.850780401</v>
      </c>
      <c r="G1235">
        <v>305031.07831222401</v>
      </c>
      <c r="H1235">
        <v>125572538.191507</v>
      </c>
      <c r="I1235">
        <v>2267689.1526746</v>
      </c>
      <c r="J1235">
        <v>9279367.1641486902</v>
      </c>
      <c r="K1235">
        <v>180353.65831152399</v>
      </c>
      <c r="L1235">
        <v>6720454.4940319303</v>
      </c>
      <c r="M1235">
        <v>122517.871381288</v>
      </c>
      <c r="N1235">
        <v>6.5657371226153503</v>
      </c>
      <c r="O1235">
        <v>7.43428887712692</v>
      </c>
      <c r="P1235" t="s">
        <v>257</v>
      </c>
      <c r="Q1235" t="s">
        <v>252</v>
      </c>
    </row>
    <row r="1236" spans="1:17" x14ac:dyDescent="0.35">
      <c r="A1236" t="s">
        <v>274</v>
      </c>
      <c r="B1236" t="s">
        <v>255</v>
      </c>
      <c r="C1236" t="s">
        <v>256</v>
      </c>
      <c r="D1236">
        <v>1.79717289473674</v>
      </c>
      <c r="E1236">
        <v>2060</v>
      </c>
      <c r="F1236">
        <v>19743005.097539801</v>
      </c>
      <c r="G1236">
        <v>313548.408386108</v>
      </c>
      <c r="H1236">
        <v>147494992.238967</v>
      </c>
      <c r="I1236">
        <v>2672111.94054724</v>
      </c>
      <c r="J1236">
        <v>9568994.7288961206</v>
      </c>
      <c r="K1236">
        <v>184955.00898372399</v>
      </c>
      <c r="L1236">
        <v>6922201.0076636001</v>
      </c>
      <c r="M1236">
        <v>123421.422959994</v>
      </c>
      <c r="N1236">
        <v>7.4707468042616503</v>
      </c>
      <c r="O1236">
        <v>8.5221671329830695</v>
      </c>
      <c r="P1236" t="s">
        <v>257</v>
      </c>
      <c r="Q1236" t="s">
        <v>252</v>
      </c>
    </row>
    <row r="1237" spans="1:17" x14ac:dyDescent="0.35">
      <c r="A1237" t="s">
        <v>274</v>
      </c>
      <c r="B1237" t="s">
        <v>255</v>
      </c>
      <c r="C1237" t="s">
        <v>256</v>
      </c>
      <c r="D1237">
        <v>1.90209664848524</v>
      </c>
      <c r="E1237">
        <v>2065</v>
      </c>
      <c r="F1237">
        <v>20273156.708689</v>
      </c>
      <c r="G1237">
        <v>320638.57684177702</v>
      </c>
      <c r="H1237">
        <v>163760060.92878601</v>
      </c>
      <c r="I1237">
        <v>2969486.1874912502</v>
      </c>
      <c r="J1237">
        <v>9859371.4503180794</v>
      </c>
      <c r="K1237">
        <v>190810.44573165299</v>
      </c>
      <c r="L1237">
        <v>7080102.5949856304</v>
      </c>
      <c r="M1237">
        <v>126927.685446231</v>
      </c>
      <c r="N1237">
        <v>8.0776794300908801</v>
      </c>
      <c r="O1237">
        <v>9.2611631973297399</v>
      </c>
      <c r="P1237" t="s">
        <v>257</v>
      </c>
      <c r="Q1237" t="s">
        <v>252</v>
      </c>
    </row>
    <row r="1238" spans="1:17" x14ac:dyDescent="0.35">
      <c r="A1238" t="s">
        <v>274</v>
      </c>
      <c r="B1238" t="s">
        <v>255</v>
      </c>
      <c r="C1238" t="s">
        <v>256</v>
      </c>
      <c r="D1238">
        <v>2.0539225003577899</v>
      </c>
      <c r="E1238">
        <v>2070</v>
      </c>
      <c r="F1238">
        <v>20876328.904946599</v>
      </c>
      <c r="G1238">
        <v>328856.37708723499</v>
      </c>
      <c r="H1238">
        <v>185875051.124856</v>
      </c>
      <c r="I1238">
        <v>3369619.37813108</v>
      </c>
      <c r="J1238">
        <v>10123322.4940734</v>
      </c>
      <c r="K1238">
        <v>195171.546973021</v>
      </c>
      <c r="L1238">
        <v>7304347.3008744502</v>
      </c>
      <c r="M1238">
        <v>130443.351801896</v>
      </c>
      <c r="N1238">
        <v>8.9036272599064503</v>
      </c>
      <c r="O1238">
        <v>10.246477225032599</v>
      </c>
      <c r="P1238" t="s">
        <v>257</v>
      </c>
      <c r="Q1238" t="s">
        <v>252</v>
      </c>
    </row>
    <row r="1239" spans="1:17" x14ac:dyDescent="0.35">
      <c r="A1239" t="s">
        <v>274</v>
      </c>
      <c r="B1239" t="s">
        <v>255</v>
      </c>
      <c r="C1239" t="s">
        <v>256</v>
      </c>
      <c r="D1239">
        <v>2.15113208653396</v>
      </c>
      <c r="E1239">
        <v>2075</v>
      </c>
      <c r="F1239">
        <v>21537225.263702702</v>
      </c>
      <c r="G1239">
        <v>337922.17537027498</v>
      </c>
      <c r="H1239">
        <v>201715582.27310601</v>
      </c>
      <c r="I1239">
        <v>3646101.4181831898</v>
      </c>
      <c r="J1239">
        <v>10400569.016475899</v>
      </c>
      <c r="K1239">
        <v>199757.98166787499</v>
      </c>
      <c r="L1239">
        <v>7530022.7170221601</v>
      </c>
      <c r="M1239">
        <v>132115.890634713</v>
      </c>
      <c r="N1239">
        <v>9.3659039083861497</v>
      </c>
      <c r="O1239">
        <v>10.789766650229501</v>
      </c>
      <c r="P1239" t="s">
        <v>257</v>
      </c>
      <c r="Q1239" t="s">
        <v>252</v>
      </c>
    </row>
    <row r="1240" spans="1:17" x14ac:dyDescent="0.35">
      <c r="A1240" t="s">
        <v>274</v>
      </c>
      <c r="B1240" t="s">
        <v>255</v>
      </c>
      <c r="C1240" t="s">
        <v>256</v>
      </c>
      <c r="D1240">
        <v>2.2802661727774698</v>
      </c>
      <c r="E1240">
        <v>2080</v>
      </c>
      <c r="F1240">
        <v>22146129.6561049</v>
      </c>
      <c r="G1240">
        <v>346122.59760013502</v>
      </c>
      <c r="H1240">
        <v>221046893.206723</v>
      </c>
      <c r="I1240">
        <v>3983109.9504261101</v>
      </c>
      <c r="J1240">
        <v>10626585.986834601</v>
      </c>
      <c r="K1240">
        <v>203471.11081436599</v>
      </c>
      <c r="L1240">
        <v>7744236.2498812396</v>
      </c>
      <c r="M1240">
        <v>133009.310192259</v>
      </c>
      <c r="N1240">
        <v>9.9812877753015297</v>
      </c>
      <c r="O1240">
        <v>11.507800929622301</v>
      </c>
      <c r="P1240" t="s">
        <v>257</v>
      </c>
      <c r="Q1240" t="s">
        <v>252</v>
      </c>
    </row>
    <row r="1241" spans="1:17" x14ac:dyDescent="0.35">
      <c r="A1241" t="s">
        <v>274</v>
      </c>
      <c r="B1241" t="s">
        <v>255</v>
      </c>
      <c r="C1241" t="s">
        <v>256</v>
      </c>
      <c r="D1241">
        <v>2.4085830961071801</v>
      </c>
      <c r="E1241">
        <v>2085</v>
      </c>
      <c r="F1241">
        <v>22811655.502227001</v>
      </c>
      <c r="G1241">
        <v>355174.05528121599</v>
      </c>
      <c r="H1241">
        <v>241600449.58623299</v>
      </c>
      <c r="I1241">
        <v>4340853.1361921197</v>
      </c>
      <c r="J1241">
        <v>10925573.629602</v>
      </c>
      <c r="K1241">
        <v>209409.95610556399</v>
      </c>
      <c r="L1241">
        <v>7990352.5760168303</v>
      </c>
      <c r="M1241">
        <v>136578.48610123599</v>
      </c>
      <c r="N1241">
        <v>10.591096712057899</v>
      </c>
      <c r="O1241">
        <v>12.221763024765901</v>
      </c>
      <c r="P1241" t="s">
        <v>257</v>
      </c>
      <c r="Q1241" t="s">
        <v>252</v>
      </c>
    </row>
    <row r="1242" spans="1:17" x14ac:dyDescent="0.35">
      <c r="A1242" t="s">
        <v>274</v>
      </c>
      <c r="B1242" t="s">
        <v>255</v>
      </c>
      <c r="C1242" t="s">
        <v>256</v>
      </c>
      <c r="D1242">
        <v>2.5200464505927802</v>
      </c>
      <c r="E1242">
        <v>2090</v>
      </c>
      <c r="F1242">
        <v>23368379.560919601</v>
      </c>
      <c r="G1242">
        <v>363572.75961907802</v>
      </c>
      <c r="H1242">
        <v>261568765.72262001</v>
      </c>
      <c r="I1242">
        <v>4695832.4373645904</v>
      </c>
      <c r="J1242">
        <v>11165394.5847227</v>
      </c>
      <c r="K1242">
        <v>209934.46740670101</v>
      </c>
      <c r="L1242">
        <v>8137421.0122402804</v>
      </c>
      <c r="M1242">
        <v>140029.32516288699</v>
      </c>
      <c r="N1242">
        <v>11.193277866817001</v>
      </c>
      <c r="O1242">
        <v>12.915798318566299</v>
      </c>
      <c r="P1242" t="s">
        <v>257</v>
      </c>
      <c r="Q1242" t="s">
        <v>252</v>
      </c>
    </row>
    <row r="1243" spans="1:17" x14ac:dyDescent="0.35">
      <c r="A1243" t="s">
        <v>274</v>
      </c>
      <c r="B1243" t="s">
        <v>258</v>
      </c>
      <c r="C1243" t="s">
        <v>256</v>
      </c>
      <c r="D1243">
        <v>0.42862795654826502</v>
      </c>
      <c r="E1243">
        <v>2010</v>
      </c>
      <c r="F1243">
        <v>11708612.2019953</v>
      </c>
      <c r="G1243">
        <v>1311123.37233124</v>
      </c>
      <c r="H1243">
        <v>16453805.1269047</v>
      </c>
      <c r="I1243">
        <v>1246508.7253767501</v>
      </c>
      <c r="J1243">
        <v>5117102.95520675</v>
      </c>
      <c r="K1243">
        <v>395721.25508975802</v>
      </c>
      <c r="L1243">
        <v>4331814.0239576604</v>
      </c>
      <c r="M1243">
        <v>319783.46615669102</v>
      </c>
      <c r="N1243">
        <v>1.40527372869184</v>
      </c>
      <c r="O1243">
        <v>0.950718103026721</v>
      </c>
      <c r="P1243" t="s">
        <v>257</v>
      </c>
      <c r="Q1243" t="s">
        <v>252</v>
      </c>
    </row>
    <row r="1244" spans="1:17" x14ac:dyDescent="0.35">
      <c r="A1244" t="s">
        <v>274</v>
      </c>
      <c r="B1244" t="s">
        <v>258</v>
      </c>
      <c r="C1244" t="s">
        <v>256</v>
      </c>
      <c r="D1244">
        <v>0.61285996481710903</v>
      </c>
      <c r="E1244">
        <v>2015</v>
      </c>
      <c r="F1244">
        <v>12458418.999906899</v>
      </c>
      <c r="G1244">
        <v>1395710.1125202</v>
      </c>
      <c r="H1244">
        <v>25094226.467124801</v>
      </c>
      <c r="I1244">
        <v>1898087.2926897299</v>
      </c>
      <c r="J1244">
        <v>5456309.8672270104</v>
      </c>
      <c r="K1244">
        <v>421600.80297338398</v>
      </c>
      <c r="L1244">
        <v>4626932.9337917697</v>
      </c>
      <c r="M1244">
        <v>340813.36399366899</v>
      </c>
      <c r="N1244">
        <v>2.01423844127513</v>
      </c>
      <c r="O1244">
        <v>1.3599437846462299</v>
      </c>
      <c r="P1244" t="s">
        <v>257</v>
      </c>
      <c r="Q1244" t="s">
        <v>252</v>
      </c>
    </row>
    <row r="1245" spans="1:17" x14ac:dyDescent="0.35">
      <c r="A1245" t="s">
        <v>274</v>
      </c>
      <c r="B1245" t="s">
        <v>258</v>
      </c>
      <c r="C1245" t="s">
        <v>256</v>
      </c>
      <c r="D1245">
        <v>0.76234411994100504</v>
      </c>
      <c r="E1245">
        <v>2020</v>
      </c>
      <c r="F1245">
        <v>13149502.636267001</v>
      </c>
      <c r="G1245">
        <v>1475307.5850817601</v>
      </c>
      <c r="H1245">
        <v>33036998.975950502</v>
      </c>
      <c r="I1245">
        <v>2497935.0652606399</v>
      </c>
      <c r="J1245">
        <v>5773529.2068739804</v>
      </c>
      <c r="K1245">
        <v>446162.55135102401</v>
      </c>
      <c r="L1245">
        <v>4903726.6703173704</v>
      </c>
      <c r="M1245">
        <v>360784.891849295</v>
      </c>
      <c r="N1245">
        <v>2.5124143391425999</v>
      </c>
      <c r="O1245">
        <v>1.6931622195396101</v>
      </c>
      <c r="P1245" t="s">
        <v>257</v>
      </c>
      <c r="Q1245" t="s">
        <v>252</v>
      </c>
    </row>
    <row r="1246" spans="1:17" x14ac:dyDescent="0.35">
      <c r="A1246" t="s">
        <v>274</v>
      </c>
      <c r="B1246" t="s">
        <v>258</v>
      </c>
      <c r="C1246" t="s">
        <v>256</v>
      </c>
      <c r="D1246">
        <v>0.91377128405771901</v>
      </c>
      <c r="E1246">
        <v>2025</v>
      </c>
      <c r="F1246">
        <v>13927849.200316999</v>
      </c>
      <c r="G1246">
        <v>1565228.9328709999</v>
      </c>
      <c r="H1246">
        <v>42046482.7646541</v>
      </c>
      <c r="I1246">
        <v>3178645.47783064</v>
      </c>
      <c r="J1246">
        <v>6129758.6005513202</v>
      </c>
      <c r="K1246">
        <v>473747.24358515098</v>
      </c>
      <c r="L1246">
        <v>5212825.84512298</v>
      </c>
      <c r="M1246">
        <v>383176.97324548801</v>
      </c>
      <c r="N1246">
        <v>3.0188783752553299</v>
      </c>
      <c r="O1246">
        <v>2.0307863029341302</v>
      </c>
      <c r="P1246" t="s">
        <v>257</v>
      </c>
      <c r="Q1246" t="s">
        <v>252</v>
      </c>
    </row>
    <row r="1247" spans="1:17" x14ac:dyDescent="0.35">
      <c r="A1247" t="s">
        <v>274</v>
      </c>
      <c r="B1247" t="s">
        <v>258</v>
      </c>
      <c r="C1247" t="s">
        <v>256</v>
      </c>
      <c r="D1247">
        <v>0.96559376426806398</v>
      </c>
      <c r="E1247">
        <v>2030</v>
      </c>
      <c r="F1247">
        <v>14754286.3006243</v>
      </c>
      <c r="G1247">
        <v>1663761.4681939201</v>
      </c>
      <c r="H1247">
        <v>47136140.380886801</v>
      </c>
      <c r="I1247">
        <v>3566325.0070198802</v>
      </c>
      <c r="J1247">
        <v>6502581.3743714998</v>
      </c>
      <c r="K1247">
        <v>503026.451313155</v>
      </c>
      <c r="L1247">
        <v>5535035.3288862901</v>
      </c>
      <c r="M1247">
        <v>406836.61052777799</v>
      </c>
      <c r="N1247">
        <v>3.1947421529221902</v>
      </c>
      <c r="O1247">
        <v>2.1435314347622598</v>
      </c>
      <c r="P1247" t="s">
        <v>257</v>
      </c>
      <c r="Q1247" t="s">
        <v>252</v>
      </c>
    </row>
    <row r="1248" spans="1:17" x14ac:dyDescent="0.35">
      <c r="A1248" t="s">
        <v>274</v>
      </c>
      <c r="B1248" t="s">
        <v>258</v>
      </c>
      <c r="C1248" t="s">
        <v>256</v>
      </c>
      <c r="D1248">
        <v>1.08500668135844</v>
      </c>
      <c r="E1248">
        <v>2035</v>
      </c>
      <c r="F1248">
        <v>15473349.9981155</v>
      </c>
      <c r="G1248">
        <v>1753979.63082732</v>
      </c>
      <c r="H1248">
        <v>58193762.885358602</v>
      </c>
      <c r="I1248">
        <v>4407028.50850318</v>
      </c>
      <c r="J1248">
        <v>7238077.4850920904</v>
      </c>
      <c r="K1248">
        <v>551833.46924970299</v>
      </c>
      <c r="L1248">
        <v>5830281.6468465496</v>
      </c>
      <c r="M1248">
        <v>408974.44686106499</v>
      </c>
      <c r="N1248">
        <v>3.7609026417967701</v>
      </c>
      <c r="O1248">
        <v>2.5125881914743</v>
      </c>
      <c r="P1248" t="s">
        <v>257</v>
      </c>
      <c r="Q1248" t="s">
        <v>252</v>
      </c>
    </row>
    <row r="1249" spans="1:17" x14ac:dyDescent="0.35">
      <c r="A1249" t="s">
        <v>274</v>
      </c>
      <c r="B1249" t="s">
        <v>258</v>
      </c>
      <c r="C1249" t="s">
        <v>256</v>
      </c>
      <c r="D1249">
        <v>1.2292198413270401</v>
      </c>
      <c r="E1249">
        <v>2040</v>
      </c>
      <c r="F1249">
        <v>15900073.434785901</v>
      </c>
      <c r="G1249">
        <v>1812638.7057461501</v>
      </c>
      <c r="H1249">
        <v>71959156.118905604</v>
      </c>
      <c r="I1249">
        <v>5457363.4751050305</v>
      </c>
      <c r="J1249">
        <v>7701443.6657558</v>
      </c>
      <c r="K1249">
        <v>576158.83417905297</v>
      </c>
      <c r="L1249">
        <v>5917663.3397130696</v>
      </c>
      <c r="M1249">
        <v>387531.02759925299</v>
      </c>
      <c r="N1249">
        <v>4.5257121870565999</v>
      </c>
      <c r="O1249">
        <v>3.0107287557111801</v>
      </c>
      <c r="P1249" t="s">
        <v>257</v>
      </c>
      <c r="Q1249" t="s">
        <v>252</v>
      </c>
    </row>
    <row r="1250" spans="1:17" x14ac:dyDescent="0.35">
      <c r="A1250" t="s">
        <v>274</v>
      </c>
      <c r="B1250" t="s">
        <v>258</v>
      </c>
      <c r="C1250" t="s">
        <v>256</v>
      </c>
      <c r="D1250">
        <v>1.35085724597845</v>
      </c>
      <c r="E1250">
        <v>2045</v>
      </c>
      <c r="F1250">
        <v>16400001.793312</v>
      </c>
      <c r="G1250">
        <v>1880349.2808260601</v>
      </c>
      <c r="H1250">
        <v>84780242.235195994</v>
      </c>
      <c r="I1250">
        <v>6444974.8903507497</v>
      </c>
      <c r="J1250">
        <v>8089128.3566498496</v>
      </c>
      <c r="K1250">
        <v>633898.58907983999</v>
      </c>
      <c r="L1250">
        <v>6103864.6852074303</v>
      </c>
      <c r="M1250">
        <v>393365.93573890999</v>
      </c>
      <c r="N1250">
        <v>5.1695264002818302</v>
      </c>
      <c r="O1250">
        <v>3.42754133823445</v>
      </c>
      <c r="P1250" t="s">
        <v>257</v>
      </c>
      <c r="Q1250" t="s">
        <v>252</v>
      </c>
    </row>
    <row r="1251" spans="1:17" x14ac:dyDescent="0.35">
      <c r="A1251" t="s">
        <v>274</v>
      </c>
      <c r="B1251" t="s">
        <v>258</v>
      </c>
      <c r="C1251" t="s">
        <v>256</v>
      </c>
      <c r="D1251">
        <v>1.53164784556419</v>
      </c>
      <c r="E1251">
        <v>2050</v>
      </c>
      <c r="F1251">
        <v>16907875.998856999</v>
      </c>
      <c r="G1251">
        <v>1948889.2477408301</v>
      </c>
      <c r="H1251">
        <v>104020993.047785</v>
      </c>
      <c r="I1251">
        <v>7923976.7948884796</v>
      </c>
      <c r="J1251">
        <v>8553183.0803748202</v>
      </c>
      <c r="K1251">
        <v>689943.69066769595</v>
      </c>
      <c r="L1251">
        <v>6281840.3217644496</v>
      </c>
      <c r="M1251">
        <v>387449.97255111102</v>
      </c>
      <c r="N1251">
        <v>6.1522211929408703</v>
      </c>
      <c r="O1251">
        <v>4.0658938439287997</v>
      </c>
      <c r="P1251" t="s">
        <v>257</v>
      </c>
      <c r="Q1251" t="s">
        <v>252</v>
      </c>
    </row>
    <row r="1252" spans="1:17" x14ac:dyDescent="0.35">
      <c r="A1252" t="s">
        <v>274</v>
      </c>
      <c r="B1252" t="s">
        <v>258</v>
      </c>
      <c r="C1252" t="s">
        <v>256</v>
      </c>
      <c r="D1252">
        <v>1.64170092024739</v>
      </c>
      <c r="E1252">
        <v>2055</v>
      </c>
      <c r="F1252">
        <v>17413488.3887982</v>
      </c>
      <c r="G1252">
        <v>2016971.54029445</v>
      </c>
      <c r="H1252">
        <v>118774115.57528099</v>
      </c>
      <c r="I1252">
        <v>9066111.7689005192</v>
      </c>
      <c r="J1252">
        <v>8761599.1712015308</v>
      </c>
      <c r="K1252">
        <v>698121.65125867899</v>
      </c>
      <c r="L1252">
        <v>6448902.0820822604</v>
      </c>
      <c r="M1252">
        <v>394070.28333095601</v>
      </c>
      <c r="N1252">
        <v>6.8208111392365796</v>
      </c>
      <c r="O1252">
        <v>4.4949130851776902</v>
      </c>
      <c r="P1252" t="s">
        <v>257</v>
      </c>
      <c r="Q1252" t="s">
        <v>252</v>
      </c>
    </row>
    <row r="1253" spans="1:17" x14ac:dyDescent="0.35">
      <c r="A1253" t="s">
        <v>274</v>
      </c>
      <c r="B1253" t="s">
        <v>258</v>
      </c>
      <c r="C1253" t="s">
        <v>256</v>
      </c>
      <c r="D1253">
        <v>1.79717289473674</v>
      </c>
      <c r="E1253">
        <v>2060</v>
      </c>
      <c r="F1253">
        <v>17965876.534440599</v>
      </c>
      <c r="G1253">
        <v>2090676.97148527</v>
      </c>
      <c r="H1253">
        <v>139498534.26367801</v>
      </c>
      <c r="I1253">
        <v>10668569.9158358</v>
      </c>
      <c r="J1253">
        <v>9036576.7004373409</v>
      </c>
      <c r="K1253">
        <v>717373.03744250501</v>
      </c>
      <c r="L1253">
        <v>6638912.1447878396</v>
      </c>
      <c r="M1253">
        <v>406710.28583575197</v>
      </c>
      <c r="N1253">
        <v>7.7646383685348903</v>
      </c>
      <c r="O1253">
        <v>5.1029260193441397</v>
      </c>
      <c r="P1253" t="s">
        <v>257</v>
      </c>
      <c r="Q1253" t="s">
        <v>252</v>
      </c>
    </row>
    <row r="1254" spans="1:17" x14ac:dyDescent="0.35">
      <c r="A1254" t="s">
        <v>274</v>
      </c>
      <c r="B1254" t="s">
        <v>258</v>
      </c>
      <c r="C1254" t="s">
        <v>256</v>
      </c>
      <c r="D1254">
        <v>1.90209664848524</v>
      </c>
      <c r="E1254">
        <v>2065</v>
      </c>
      <c r="F1254">
        <v>18438292.989207499</v>
      </c>
      <c r="G1254">
        <v>2155502.2963232799</v>
      </c>
      <c r="H1254">
        <v>154858222.04918399</v>
      </c>
      <c r="I1254">
        <v>11871325.067093501</v>
      </c>
      <c r="J1254">
        <v>9312649.2610135693</v>
      </c>
      <c r="K1254">
        <v>737532.63503616303</v>
      </c>
      <c r="L1254">
        <v>6799831.7510353802</v>
      </c>
      <c r="M1254">
        <v>407198.52939648199</v>
      </c>
      <c r="N1254">
        <v>8.3987287836150006</v>
      </c>
      <c r="O1254">
        <v>5.5074518302962998</v>
      </c>
      <c r="P1254" t="s">
        <v>257</v>
      </c>
      <c r="Q1254" t="s">
        <v>252</v>
      </c>
    </row>
    <row r="1255" spans="1:17" x14ac:dyDescent="0.35">
      <c r="A1255" t="s">
        <v>274</v>
      </c>
      <c r="B1255" t="s">
        <v>258</v>
      </c>
      <c r="C1255" t="s">
        <v>256</v>
      </c>
      <c r="D1255">
        <v>2.0539225003577899</v>
      </c>
      <c r="E1255">
        <v>2070</v>
      </c>
      <c r="F1255">
        <v>18976763.0733933</v>
      </c>
      <c r="G1255">
        <v>2228422.2086406001</v>
      </c>
      <c r="H1255">
        <v>175740963.84734601</v>
      </c>
      <c r="I1255">
        <v>13503706.6556412</v>
      </c>
      <c r="J1255">
        <v>9562357.7063554097</v>
      </c>
      <c r="K1255">
        <v>756136.33469105104</v>
      </c>
      <c r="L1255">
        <v>7016907.3997047804</v>
      </c>
      <c r="M1255">
        <v>417883.25297156197</v>
      </c>
      <c r="N1255">
        <v>9.2608503972812208</v>
      </c>
      <c r="O1255">
        <v>6.0597612980526101</v>
      </c>
      <c r="P1255" t="s">
        <v>257</v>
      </c>
      <c r="Q1255" t="s">
        <v>252</v>
      </c>
    </row>
    <row r="1256" spans="1:17" x14ac:dyDescent="0.35">
      <c r="A1256" t="s">
        <v>274</v>
      </c>
      <c r="B1256" t="s">
        <v>258</v>
      </c>
      <c r="C1256" t="s">
        <v>256</v>
      </c>
      <c r="D1256">
        <v>2.15113208653396</v>
      </c>
      <c r="E1256">
        <v>2075</v>
      </c>
      <c r="F1256">
        <v>19567320.375507802</v>
      </c>
      <c r="G1256">
        <v>2307827.0635652202</v>
      </c>
      <c r="H1256">
        <v>190673583.925154</v>
      </c>
      <c r="I1256">
        <v>14688099.7661354</v>
      </c>
      <c r="J1256">
        <v>9820682.9092553705</v>
      </c>
      <c r="K1256">
        <v>779644.08888845402</v>
      </c>
      <c r="L1256">
        <v>7230334.5803102301</v>
      </c>
      <c r="M1256">
        <v>431804.02734664199</v>
      </c>
      <c r="N1256">
        <v>9.7444913389274497</v>
      </c>
      <c r="O1256">
        <v>6.3644715836916301</v>
      </c>
      <c r="P1256" t="s">
        <v>257</v>
      </c>
      <c r="Q1256" t="s">
        <v>252</v>
      </c>
    </row>
    <row r="1257" spans="1:17" x14ac:dyDescent="0.35">
      <c r="A1257" t="s">
        <v>274</v>
      </c>
      <c r="B1257" t="s">
        <v>258</v>
      </c>
      <c r="C1257" t="s">
        <v>256</v>
      </c>
      <c r="D1257">
        <v>2.2802661727774698</v>
      </c>
      <c r="E1257">
        <v>2080</v>
      </c>
      <c r="F1257">
        <v>20110386.415771302</v>
      </c>
      <c r="G1257">
        <v>2381865.83793381</v>
      </c>
      <c r="H1257">
        <v>208899299.36361101</v>
      </c>
      <c r="I1257">
        <v>16130703.7935382</v>
      </c>
      <c r="J1257">
        <v>10046679.241431201</v>
      </c>
      <c r="K1257">
        <v>783377.85621768399</v>
      </c>
      <c r="L1257">
        <v>7436988.0899656601</v>
      </c>
      <c r="M1257">
        <v>440257.47010783799</v>
      </c>
      <c r="N1257">
        <v>10.387632293320101</v>
      </c>
      <c r="O1257">
        <v>6.7722973883075701</v>
      </c>
      <c r="P1257" t="s">
        <v>257</v>
      </c>
      <c r="Q1257" t="s">
        <v>252</v>
      </c>
    </row>
    <row r="1258" spans="1:17" x14ac:dyDescent="0.35">
      <c r="A1258" t="s">
        <v>274</v>
      </c>
      <c r="B1258" t="s">
        <v>258</v>
      </c>
      <c r="C1258" t="s">
        <v>256</v>
      </c>
      <c r="D1258">
        <v>2.4085830961071801</v>
      </c>
      <c r="E1258">
        <v>2085</v>
      </c>
      <c r="F1258">
        <v>20704762.320417199</v>
      </c>
      <c r="G1258">
        <v>2462067.2370910398</v>
      </c>
      <c r="H1258">
        <v>228274011.35898399</v>
      </c>
      <c r="I1258">
        <v>17667291.363441601</v>
      </c>
      <c r="J1258">
        <v>10326181.9899019</v>
      </c>
      <c r="K1258">
        <v>808801.59580570704</v>
      </c>
      <c r="L1258">
        <v>7671019.4874569001</v>
      </c>
      <c r="M1258">
        <v>455911.57466116798</v>
      </c>
      <c r="N1258">
        <v>11.0251935195547</v>
      </c>
      <c r="O1258">
        <v>7.1757956473665301</v>
      </c>
      <c r="P1258" t="s">
        <v>257</v>
      </c>
      <c r="Q1258" t="s">
        <v>252</v>
      </c>
    </row>
    <row r="1259" spans="1:17" x14ac:dyDescent="0.35">
      <c r="A1259" t="s">
        <v>274</v>
      </c>
      <c r="B1259" t="s">
        <v>258</v>
      </c>
      <c r="C1259" t="s">
        <v>256</v>
      </c>
      <c r="D1259">
        <v>2.5200464505927802</v>
      </c>
      <c r="E1259">
        <v>2090</v>
      </c>
      <c r="F1259">
        <v>21208090.712522902</v>
      </c>
      <c r="G1259">
        <v>2523861.6080157598</v>
      </c>
      <c r="H1259">
        <v>247106947.42971301</v>
      </c>
      <c r="I1259">
        <v>19157650.730271898</v>
      </c>
      <c r="J1259">
        <v>10556772.779314199</v>
      </c>
      <c r="K1259">
        <v>818556.27281511098</v>
      </c>
      <c r="L1259">
        <v>7818016.4410198899</v>
      </c>
      <c r="M1259">
        <v>459433.89638328197</v>
      </c>
      <c r="N1259">
        <v>11.651541422528901</v>
      </c>
      <c r="O1259">
        <v>7.5906106220037497</v>
      </c>
      <c r="P1259" t="s">
        <v>257</v>
      </c>
      <c r="Q1259" t="s">
        <v>252</v>
      </c>
    </row>
    <row r="1260" spans="1:17" x14ac:dyDescent="0.35">
      <c r="A1260" t="s">
        <v>274</v>
      </c>
      <c r="B1260" t="s">
        <v>259</v>
      </c>
      <c r="C1260" t="s">
        <v>256</v>
      </c>
      <c r="D1260">
        <v>0.42862795654826502</v>
      </c>
      <c r="E1260">
        <v>2010</v>
      </c>
      <c r="F1260">
        <v>12367791.5676861</v>
      </c>
      <c r="G1260">
        <v>651944.006640365</v>
      </c>
      <c r="H1260">
        <v>16799408.4384064</v>
      </c>
      <c r="I1260">
        <v>900905.41387495503</v>
      </c>
      <c r="J1260">
        <v>5244931.5241447696</v>
      </c>
      <c r="K1260">
        <v>267892.686151737</v>
      </c>
      <c r="L1260">
        <v>4416436.0828915602</v>
      </c>
      <c r="M1260">
        <v>235161.40722278299</v>
      </c>
      <c r="N1260">
        <v>1.3583191749688801</v>
      </c>
      <c r="O1260">
        <v>1.38187544436148</v>
      </c>
      <c r="P1260" t="s">
        <v>257</v>
      </c>
      <c r="Q1260" t="s">
        <v>252</v>
      </c>
    </row>
    <row r="1261" spans="1:17" x14ac:dyDescent="0.35">
      <c r="A1261" t="s">
        <v>274</v>
      </c>
      <c r="B1261" t="s">
        <v>259</v>
      </c>
      <c r="C1261" t="s">
        <v>256</v>
      </c>
      <c r="D1261">
        <v>0.61285996481710903</v>
      </c>
      <c r="E1261">
        <v>2015</v>
      </c>
      <c r="F1261">
        <v>13161703.5587672</v>
      </c>
      <c r="G1261">
        <v>692425.55365988601</v>
      </c>
      <c r="H1261">
        <v>25625048.9866978</v>
      </c>
      <c r="I1261">
        <v>1367264.7731168</v>
      </c>
      <c r="J1261">
        <v>5593326.9865407404</v>
      </c>
      <c r="K1261">
        <v>284583.68365964998</v>
      </c>
      <c r="L1261">
        <v>4717613.3176605599</v>
      </c>
      <c r="M1261">
        <v>250132.98012488501</v>
      </c>
      <c r="N1261">
        <v>1.9469401413184499</v>
      </c>
      <c r="O1261">
        <v>1.97460184115099</v>
      </c>
      <c r="P1261" t="s">
        <v>257</v>
      </c>
      <c r="Q1261" t="s">
        <v>252</v>
      </c>
    </row>
    <row r="1262" spans="1:17" x14ac:dyDescent="0.35">
      <c r="A1262" t="s">
        <v>274</v>
      </c>
      <c r="B1262" t="s">
        <v>259</v>
      </c>
      <c r="C1262" t="s">
        <v>256</v>
      </c>
      <c r="D1262">
        <v>0.76234411994100504</v>
      </c>
      <c r="E1262">
        <v>2020</v>
      </c>
      <c r="F1262">
        <v>13894483.504947299</v>
      </c>
      <c r="G1262">
        <v>730326.71640144405</v>
      </c>
      <c r="H1262">
        <v>33741377.195538603</v>
      </c>
      <c r="I1262">
        <v>1793556.8456725699</v>
      </c>
      <c r="J1262">
        <v>5919332.7248528404</v>
      </c>
      <c r="K1262">
        <v>300359.03337216697</v>
      </c>
      <c r="L1262">
        <v>5000203.0385361798</v>
      </c>
      <c r="M1262">
        <v>264308.52363048802</v>
      </c>
      <c r="N1262">
        <v>2.4284009681629799</v>
      </c>
      <c r="O1262">
        <v>2.4558280635138301</v>
      </c>
      <c r="P1262" t="s">
        <v>257</v>
      </c>
      <c r="Q1262" t="s">
        <v>252</v>
      </c>
    </row>
    <row r="1263" spans="1:17" x14ac:dyDescent="0.35">
      <c r="A1263" t="s">
        <v>274</v>
      </c>
      <c r="B1263" t="s">
        <v>259</v>
      </c>
      <c r="C1263" t="s">
        <v>256</v>
      </c>
      <c r="D1263">
        <v>0.91377128405771901</v>
      </c>
      <c r="E1263">
        <v>2025</v>
      </c>
      <c r="F1263">
        <v>14719896.9689613</v>
      </c>
      <c r="G1263">
        <v>773181.16422669496</v>
      </c>
      <c r="H1263">
        <v>42949293.159151301</v>
      </c>
      <c r="I1263">
        <v>2275835.0833335002</v>
      </c>
      <c r="J1263">
        <v>6285272.4732490396</v>
      </c>
      <c r="K1263">
        <v>318233.37088743597</v>
      </c>
      <c r="L1263">
        <v>5315717.0987165999</v>
      </c>
      <c r="M1263">
        <v>280285.71965185797</v>
      </c>
      <c r="N1263">
        <v>2.9177713165870101</v>
      </c>
      <c r="O1263">
        <v>2.9434693816030801</v>
      </c>
      <c r="P1263" t="s">
        <v>257</v>
      </c>
      <c r="Q1263" t="s">
        <v>252</v>
      </c>
    </row>
    <row r="1264" spans="1:17" x14ac:dyDescent="0.35">
      <c r="A1264" t="s">
        <v>274</v>
      </c>
      <c r="B1264" t="s">
        <v>259</v>
      </c>
      <c r="C1264" t="s">
        <v>256</v>
      </c>
      <c r="D1264">
        <v>0.96559376426806398</v>
      </c>
      <c r="E1264">
        <v>2030</v>
      </c>
      <c r="F1264">
        <v>15598811.1993747</v>
      </c>
      <c r="G1264">
        <v>819236.56944349699</v>
      </c>
      <c r="H1264">
        <v>48156942.867215797</v>
      </c>
      <c r="I1264">
        <v>2545522.5206908602</v>
      </c>
      <c r="J1264">
        <v>6668509.5402015597</v>
      </c>
      <c r="K1264">
        <v>337098.28548309801</v>
      </c>
      <c r="L1264">
        <v>5644782.2956874697</v>
      </c>
      <c r="M1264">
        <v>297089.64372660202</v>
      </c>
      <c r="N1264">
        <v>3.0872187791558301</v>
      </c>
      <c r="O1264">
        <v>3.1071885895181901</v>
      </c>
      <c r="P1264" t="s">
        <v>257</v>
      </c>
      <c r="Q1264" t="s">
        <v>252</v>
      </c>
    </row>
    <row r="1265" spans="1:17" x14ac:dyDescent="0.35">
      <c r="A1265" t="s">
        <v>274</v>
      </c>
      <c r="B1265" t="s">
        <v>259</v>
      </c>
      <c r="C1265" t="s">
        <v>256</v>
      </c>
      <c r="D1265">
        <v>1.08500668135844</v>
      </c>
      <c r="E1265">
        <v>2035</v>
      </c>
      <c r="F1265">
        <v>16367218.0347328</v>
      </c>
      <c r="G1265">
        <v>860111.59420995298</v>
      </c>
      <c r="H1265">
        <v>59460074.421967</v>
      </c>
      <c r="I1265">
        <v>3140716.9718947802</v>
      </c>
      <c r="J1265">
        <v>7411519.2924726298</v>
      </c>
      <c r="K1265">
        <v>378391.66186916799</v>
      </c>
      <c r="L1265">
        <v>5924784.7421745304</v>
      </c>
      <c r="M1265">
        <v>314471.35153308499</v>
      </c>
      <c r="N1265">
        <v>3.6328760511277398</v>
      </c>
      <c r="O1265">
        <v>3.6515226547778998</v>
      </c>
      <c r="P1265" t="s">
        <v>257</v>
      </c>
      <c r="Q1265" t="s">
        <v>252</v>
      </c>
    </row>
    <row r="1266" spans="1:17" x14ac:dyDescent="0.35">
      <c r="A1266" t="s">
        <v>274</v>
      </c>
      <c r="B1266" t="s">
        <v>259</v>
      </c>
      <c r="C1266" t="s">
        <v>256</v>
      </c>
      <c r="D1266">
        <v>1.2292198413270401</v>
      </c>
      <c r="E1266">
        <v>2040</v>
      </c>
      <c r="F1266">
        <v>16827471.962444399</v>
      </c>
      <c r="G1266">
        <v>885240.17808768898</v>
      </c>
      <c r="H1266">
        <v>73532276.938208893</v>
      </c>
      <c r="I1266">
        <v>3884242.6558016799</v>
      </c>
      <c r="J1266">
        <v>7878618.1617190903</v>
      </c>
      <c r="K1266">
        <v>398984.33821576199</v>
      </c>
      <c r="L1266">
        <v>5980811.0581485303</v>
      </c>
      <c r="M1266">
        <v>324383.309163792</v>
      </c>
      <c r="N1266">
        <v>4.3697756325084702</v>
      </c>
      <c r="O1266">
        <v>4.3877839618536996</v>
      </c>
      <c r="P1266" t="s">
        <v>257</v>
      </c>
      <c r="Q1266" t="s">
        <v>252</v>
      </c>
    </row>
    <row r="1267" spans="1:17" x14ac:dyDescent="0.35">
      <c r="A1267" t="s">
        <v>274</v>
      </c>
      <c r="B1267" t="s">
        <v>259</v>
      </c>
      <c r="C1267" t="s">
        <v>256</v>
      </c>
      <c r="D1267">
        <v>1.35085724597845</v>
      </c>
      <c r="E1267">
        <v>2045</v>
      </c>
      <c r="F1267">
        <v>17365589.801763799</v>
      </c>
      <c r="G1267">
        <v>914761.27237432997</v>
      </c>
      <c r="H1267">
        <v>86648690.387194499</v>
      </c>
      <c r="I1267">
        <v>4576526.7383522997</v>
      </c>
      <c r="J1267">
        <v>8302531.2405005796</v>
      </c>
      <c r="K1267">
        <v>420495.70522911299</v>
      </c>
      <c r="L1267">
        <v>6163717.7934351899</v>
      </c>
      <c r="M1267">
        <v>333512.827511143</v>
      </c>
      <c r="N1267">
        <v>4.9896773663508904</v>
      </c>
      <c r="O1267">
        <v>5.0029738649446598</v>
      </c>
      <c r="P1267" t="s">
        <v>257</v>
      </c>
      <c r="Q1267" t="s">
        <v>252</v>
      </c>
    </row>
    <row r="1268" spans="1:17" x14ac:dyDescent="0.35">
      <c r="A1268" t="s">
        <v>274</v>
      </c>
      <c r="B1268" t="s">
        <v>259</v>
      </c>
      <c r="C1268" t="s">
        <v>256</v>
      </c>
      <c r="D1268">
        <v>1.53164784556419</v>
      </c>
      <c r="E1268">
        <v>2050</v>
      </c>
      <c r="F1268">
        <v>17911980.838419601</v>
      </c>
      <c r="G1268">
        <v>944784.40817822597</v>
      </c>
      <c r="H1268">
        <v>106335016.11113</v>
      </c>
      <c r="I1268">
        <v>5609953.7315428201</v>
      </c>
      <c r="J1268">
        <v>8793618.4834519699</v>
      </c>
      <c r="K1268">
        <v>449508.28759054298</v>
      </c>
      <c r="L1268">
        <v>6327484.9580387101</v>
      </c>
      <c r="M1268">
        <v>341805.33627685101</v>
      </c>
      <c r="N1268">
        <v>5.9365302514756397</v>
      </c>
      <c r="O1268">
        <v>5.9378136249731002</v>
      </c>
      <c r="P1268" t="s">
        <v>257</v>
      </c>
      <c r="Q1268" t="s">
        <v>252</v>
      </c>
    </row>
    <row r="1269" spans="1:17" x14ac:dyDescent="0.35">
      <c r="A1269" t="s">
        <v>274</v>
      </c>
      <c r="B1269" t="s">
        <v>259</v>
      </c>
      <c r="C1269" t="s">
        <v>256</v>
      </c>
      <c r="D1269">
        <v>1.64170092024739</v>
      </c>
      <c r="E1269">
        <v>2055</v>
      </c>
      <c r="F1269">
        <v>18455815.2910478</v>
      </c>
      <c r="G1269">
        <v>974644.63804475998</v>
      </c>
      <c r="H1269">
        <v>121459131.86319099</v>
      </c>
      <c r="I1269">
        <v>6381095.4809909901</v>
      </c>
      <c r="J1269">
        <v>9001766.7065279204</v>
      </c>
      <c r="K1269">
        <v>457954.115932288</v>
      </c>
      <c r="L1269">
        <v>6491847.9075371902</v>
      </c>
      <c r="M1269">
        <v>351124.45787603199</v>
      </c>
      <c r="N1269">
        <v>6.5810764763183203</v>
      </c>
      <c r="O1269">
        <v>6.5470995600941704</v>
      </c>
      <c r="P1269" t="s">
        <v>257</v>
      </c>
      <c r="Q1269" t="s">
        <v>252</v>
      </c>
    </row>
    <row r="1270" spans="1:17" x14ac:dyDescent="0.35">
      <c r="A1270" t="s">
        <v>274</v>
      </c>
      <c r="B1270" t="s">
        <v>259</v>
      </c>
      <c r="C1270" t="s">
        <v>256</v>
      </c>
      <c r="D1270">
        <v>1.79717289473674</v>
      </c>
      <c r="E1270">
        <v>2060</v>
      </c>
      <c r="F1270">
        <v>19049396.8741423</v>
      </c>
      <c r="G1270">
        <v>1007156.63178354</v>
      </c>
      <c r="H1270">
        <v>142703395.68724799</v>
      </c>
      <c r="I1270">
        <v>7463708.4922665097</v>
      </c>
      <c r="J1270">
        <v>9283878.6132129803</v>
      </c>
      <c r="K1270">
        <v>470071.12466686801</v>
      </c>
      <c r="L1270">
        <v>6684191.7455084203</v>
      </c>
      <c r="M1270">
        <v>361430.68511517101</v>
      </c>
      <c r="N1270">
        <v>7.4912290730292499</v>
      </c>
      <c r="O1270">
        <v>7.4106730340932598</v>
      </c>
      <c r="P1270" t="s">
        <v>257</v>
      </c>
      <c r="Q1270" t="s">
        <v>252</v>
      </c>
    </row>
    <row r="1271" spans="1:17" x14ac:dyDescent="0.35">
      <c r="A1271" t="s">
        <v>274</v>
      </c>
      <c r="B1271" t="s">
        <v>259</v>
      </c>
      <c r="C1271" t="s">
        <v>256</v>
      </c>
      <c r="D1271">
        <v>1.90209664848524</v>
      </c>
      <c r="E1271">
        <v>2065</v>
      </c>
      <c r="F1271">
        <v>19558500.066401701</v>
      </c>
      <c r="G1271">
        <v>1035295.21912901</v>
      </c>
      <c r="H1271">
        <v>158463210.56714201</v>
      </c>
      <c r="I1271">
        <v>8266336.54913525</v>
      </c>
      <c r="J1271">
        <v>9568574.3863946293</v>
      </c>
      <c r="K1271">
        <v>481607.50965511199</v>
      </c>
      <c r="L1271">
        <v>6837190.9041629303</v>
      </c>
      <c r="M1271">
        <v>369839.37626893702</v>
      </c>
      <c r="N1271">
        <v>8.1020124257562696</v>
      </c>
      <c r="O1271">
        <v>7.9845211263408302</v>
      </c>
      <c r="P1271" t="s">
        <v>257</v>
      </c>
      <c r="Q1271" t="s">
        <v>252</v>
      </c>
    </row>
    <row r="1272" spans="1:17" x14ac:dyDescent="0.35">
      <c r="A1272" t="s">
        <v>274</v>
      </c>
      <c r="B1272" t="s">
        <v>259</v>
      </c>
      <c r="C1272" t="s">
        <v>256</v>
      </c>
      <c r="D1272">
        <v>2.0539225003577899</v>
      </c>
      <c r="E1272">
        <v>2070</v>
      </c>
      <c r="F1272">
        <v>20137924.557578299</v>
      </c>
      <c r="G1272">
        <v>1067260.7244555801</v>
      </c>
      <c r="H1272">
        <v>179891299.26392099</v>
      </c>
      <c r="I1272">
        <v>9353371.23906596</v>
      </c>
      <c r="J1272">
        <v>9823693.9104826301</v>
      </c>
      <c r="K1272">
        <v>494800.13056383003</v>
      </c>
      <c r="L1272">
        <v>7053530.3270749496</v>
      </c>
      <c r="M1272">
        <v>381260.32560139702</v>
      </c>
      <c r="N1272">
        <v>8.9329612269415506</v>
      </c>
      <c r="O1272">
        <v>8.7639046624125108</v>
      </c>
      <c r="P1272" t="s">
        <v>257</v>
      </c>
      <c r="Q1272" t="s">
        <v>252</v>
      </c>
    </row>
    <row r="1273" spans="1:17" x14ac:dyDescent="0.35">
      <c r="A1273" t="s">
        <v>274</v>
      </c>
      <c r="B1273" t="s">
        <v>259</v>
      </c>
      <c r="C1273" t="s">
        <v>256</v>
      </c>
      <c r="D1273">
        <v>2.15113208653396</v>
      </c>
      <c r="E1273">
        <v>2075</v>
      </c>
      <c r="F1273">
        <v>20772859.320655201</v>
      </c>
      <c r="G1273">
        <v>1102288.11841784</v>
      </c>
      <c r="H1273">
        <v>195233383.23014301</v>
      </c>
      <c r="I1273">
        <v>10128300.461146399</v>
      </c>
      <c r="J1273">
        <v>10091323.634563699</v>
      </c>
      <c r="K1273">
        <v>509003.36358015198</v>
      </c>
      <c r="L1273">
        <v>7267897.3809513804</v>
      </c>
      <c r="M1273">
        <v>394241.22670548898</v>
      </c>
      <c r="N1273">
        <v>9.3984838686129208</v>
      </c>
      <c r="O1273">
        <v>9.1884329440872605</v>
      </c>
      <c r="P1273" t="s">
        <v>257</v>
      </c>
      <c r="Q1273" t="s">
        <v>252</v>
      </c>
    </row>
    <row r="1274" spans="1:17" x14ac:dyDescent="0.35">
      <c r="A1274" t="s">
        <v>274</v>
      </c>
      <c r="B1274" t="s">
        <v>259</v>
      </c>
      <c r="C1274" t="s">
        <v>256</v>
      </c>
      <c r="D1274">
        <v>2.2802661727774698</v>
      </c>
      <c r="E1274">
        <v>2080</v>
      </c>
      <c r="F1274">
        <v>21357524.569433399</v>
      </c>
      <c r="G1274">
        <v>1134727.6842716699</v>
      </c>
      <c r="H1274">
        <v>213957863.59758899</v>
      </c>
      <c r="I1274">
        <v>11072139.5595598</v>
      </c>
      <c r="J1274">
        <v>10305676.5895194</v>
      </c>
      <c r="K1274">
        <v>524380.50812949694</v>
      </c>
      <c r="L1274">
        <v>7469686.8313149503</v>
      </c>
      <c r="M1274">
        <v>407558.72875855002</v>
      </c>
      <c r="N1274">
        <v>10.017914899360701</v>
      </c>
      <c r="O1274">
        <v>9.7575301220102997</v>
      </c>
      <c r="P1274" t="s">
        <v>257</v>
      </c>
      <c r="Q1274" t="s">
        <v>252</v>
      </c>
    </row>
    <row r="1275" spans="1:17" x14ac:dyDescent="0.35">
      <c r="A1275" t="s">
        <v>274</v>
      </c>
      <c r="B1275" t="s">
        <v>259</v>
      </c>
      <c r="C1275" t="s">
        <v>256</v>
      </c>
      <c r="D1275">
        <v>2.4085830961071801</v>
      </c>
      <c r="E1275">
        <v>2085</v>
      </c>
      <c r="F1275">
        <v>21996746.018603001</v>
      </c>
      <c r="G1275">
        <v>1170083.5389052599</v>
      </c>
      <c r="H1275">
        <v>233864828.54676199</v>
      </c>
      <c r="I1275">
        <v>12076474.1756634</v>
      </c>
      <c r="J1275">
        <v>10593807.675922399</v>
      </c>
      <c r="K1275">
        <v>541175.90978514904</v>
      </c>
      <c r="L1275">
        <v>7706980.99182605</v>
      </c>
      <c r="M1275">
        <v>419950.07029201899</v>
      </c>
      <c r="N1275">
        <v>10.6317920090989</v>
      </c>
      <c r="O1275">
        <v>10.321035869765501</v>
      </c>
      <c r="P1275" t="s">
        <v>257</v>
      </c>
      <c r="Q1275" t="s">
        <v>252</v>
      </c>
    </row>
    <row r="1276" spans="1:17" x14ac:dyDescent="0.35">
      <c r="A1276" t="s">
        <v>274</v>
      </c>
      <c r="B1276" t="s">
        <v>259</v>
      </c>
      <c r="C1276" t="s">
        <v>256</v>
      </c>
      <c r="D1276">
        <v>2.5200464505927802</v>
      </c>
      <c r="E1276">
        <v>2090</v>
      </c>
      <c r="F1276">
        <v>22533065.105884701</v>
      </c>
      <c r="G1276">
        <v>1198887.21465402</v>
      </c>
      <c r="H1276">
        <v>253209992.27189901</v>
      </c>
      <c r="I1276">
        <v>13054605.8880852</v>
      </c>
      <c r="J1276">
        <v>10820992.6849286</v>
      </c>
      <c r="K1276">
        <v>554336.367200737</v>
      </c>
      <c r="L1276">
        <v>7846184.1131486902</v>
      </c>
      <c r="M1276">
        <v>431266.22425447899</v>
      </c>
      <c r="N1276">
        <v>11.237263598274099</v>
      </c>
      <c r="O1276">
        <v>10.8889357802123</v>
      </c>
      <c r="P1276" t="s">
        <v>257</v>
      </c>
      <c r="Q1276" t="s">
        <v>252</v>
      </c>
    </row>
    <row r="1277" spans="1:17" x14ac:dyDescent="0.35">
      <c r="A1277" t="s">
        <v>274</v>
      </c>
      <c r="B1277" t="s">
        <v>260</v>
      </c>
      <c r="C1277" t="s">
        <v>256</v>
      </c>
      <c r="D1277">
        <v>0.42862795654826502</v>
      </c>
      <c r="E1277">
        <v>2010</v>
      </c>
      <c r="F1277">
        <v>9249400.9662322905</v>
      </c>
      <c r="G1277">
        <v>3770334.6080942098</v>
      </c>
      <c r="H1277">
        <v>11844915.692696</v>
      </c>
      <c r="I1277">
        <v>5855398.1595854396</v>
      </c>
      <c r="J1277">
        <v>3656172.81962854</v>
      </c>
      <c r="K1277">
        <v>1856651.3906679701</v>
      </c>
      <c r="L1277">
        <v>3048879.9691347298</v>
      </c>
      <c r="M1277">
        <v>1602717.5209796201</v>
      </c>
      <c r="N1277">
        <v>1.28061435934493</v>
      </c>
      <c r="O1277">
        <v>1.5530181716537801</v>
      </c>
      <c r="P1277" t="s">
        <v>257</v>
      </c>
      <c r="Q1277" t="s">
        <v>252</v>
      </c>
    </row>
    <row r="1278" spans="1:17" x14ac:dyDescent="0.35">
      <c r="A1278" t="s">
        <v>274</v>
      </c>
      <c r="B1278" t="s">
        <v>260</v>
      </c>
      <c r="C1278" t="s">
        <v>256</v>
      </c>
      <c r="D1278">
        <v>0.61285996481710903</v>
      </c>
      <c r="E1278">
        <v>2015</v>
      </c>
      <c r="F1278">
        <v>9826125.35775741</v>
      </c>
      <c r="G1278">
        <v>4028003.75466967</v>
      </c>
      <c r="H1278">
        <v>18018535.607899301</v>
      </c>
      <c r="I1278">
        <v>8973778.1519152299</v>
      </c>
      <c r="J1278">
        <v>3890978.5151875801</v>
      </c>
      <c r="K1278">
        <v>1986932.1550128199</v>
      </c>
      <c r="L1278">
        <v>3249407.45647525</v>
      </c>
      <c r="M1278">
        <v>1718338.84131019</v>
      </c>
      <c r="N1278">
        <v>1.8337376078429799</v>
      </c>
      <c r="O1278">
        <v>2.2278475141717302</v>
      </c>
      <c r="P1278" t="s">
        <v>257</v>
      </c>
      <c r="Q1278" t="s">
        <v>252</v>
      </c>
    </row>
    <row r="1279" spans="1:17" x14ac:dyDescent="0.35">
      <c r="A1279" t="s">
        <v>274</v>
      </c>
      <c r="B1279" t="s">
        <v>260</v>
      </c>
      <c r="C1279" t="s">
        <v>256</v>
      </c>
      <c r="D1279">
        <v>0.76234411994100504</v>
      </c>
      <c r="E1279">
        <v>2020</v>
      </c>
      <c r="F1279">
        <v>10357857.0101957</v>
      </c>
      <c r="G1279">
        <v>4266953.2111530202</v>
      </c>
      <c r="H1279">
        <v>23671097.3915581</v>
      </c>
      <c r="I1279">
        <v>11863836.649653099</v>
      </c>
      <c r="J1279">
        <v>4110667.8451671801</v>
      </c>
      <c r="K1279">
        <v>2109023.9130578199</v>
      </c>
      <c r="L1279">
        <v>3437648.33835585</v>
      </c>
      <c r="M1279">
        <v>1826863.2238108199</v>
      </c>
      <c r="N1279">
        <v>2.2853276858579501</v>
      </c>
      <c r="O1279">
        <v>2.7803999862579198</v>
      </c>
      <c r="P1279" t="s">
        <v>257</v>
      </c>
      <c r="Q1279" t="s">
        <v>252</v>
      </c>
    </row>
    <row r="1280" spans="1:17" x14ac:dyDescent="0.35">
      <c r="A1280" t="s">
        <v>274</v>
      </c>
      <c r="B1280" t="s">
        <v>260</v>
      </c>
      <c r="C1280" t="s">
        <v>256</v>
      </c>
      <c r="D1280">
        <v>0.91377128405771901</v>
      </c>
      <c r="E1280">
        <v>2025</v>
      </c>
      <c r="F1280">
        <v>10959792.5066728</v>
      </c>
      <c r="G1280">
        <v>4533285.6265151398</v>
      </c>
      <c r="H1280">
        <v>30073334.246003199</v>
      </c>
      <c r="I1280">
        <v>15151793.996481501</v>
      </c>
      <c r="J1280">
        <v>4358573.8873779904</v>
      </c>
      <c r="K1280">
        <v>2244931.9567584898</v>
      </c>
      <c r="L1280">
        <v>3648965.7166756601</v>
      </c>
      <c r="M1280">
        <v>1947037.10169281</v>
      </c>
      <c r="N1280">
        <v>2.7439693066901798</v>
      </c>
      <c r="O1280">
        <v>3.3423426725769998</v>
      </c>
      <c r="P1280" t="s">
        <v>257</v>
      </c>
      <c r="Q1280" t="s">
        <v>252</v>
      </c>
    </row>
    <row r="1281" spans="1:17" x14ac:dyDescent="0.35">
      <c r="A1281" t="s">
        <v>274</v>
      </c>
      <c r="B1281" t="s">
        <v>260</v>
      </c>
      <c r="C1281" t="s">
        <v>256</v>
      </c>
      <c r="D1281">
        <v>0.96559376426806398</v>
      </c>
      <c r="E1281">
        <v>2030</v>
      </c>
      <c r="F1281">
        <v>11603301.8776193</v>
      </c>
      <c r="G1281">
        <v>4814745.8911988502</v>
      </c>
      <c r="H1281">
        <v>33666876.513235301</v>
      </c>
      <c r="I1281">
        <v>17035588.8746714</v>
      </c>
      <c r="J1281">
        <v>4618936.6251582904</v>
      </c>
      <c r="K1281">
        <v>2386671.2005263702</v>
      </c>
      <c r="L1281">
        <v>3870017.14305057</v>
      </c>
      <c r="M1281">
        <v>2071854.79636351</v>
      </c>
      <c r="N1281">
        <v>2.9014910469728101</v>
      </c>
      <c r="O1281">
        <v>3.53821141543767</v>
      </c>
      <c r="P1281" t="s">
        <v>257</v>
      </c>
      <c r="Q1281" t="s">
        <v>252</v>
      </c>
    </row>
    <row r="1282" spans="1:17" x14ac:dyDescent="0.35">
      <c r="A1282" t="s">
        <v>274</v>
      </c>
      <c r="B1282" t="s">
        <v>260</v>
      </c>
      <c r="C1282" t="s">
        <v>256</v>
      </c>
      <c r="D1282">
        <v>1.08500668135844</v>
      </c>
      <c r="E1282">
        <v>2035</v>
      </c>
      <c r="F1282">
        <v>12166016.4584431</v>
      </c>
      <c r="G1282">
        <v>5061313.1704996703</v>
      </c>
      <c r="H1282">
        <v>41635421.188215204</v>
      </c>
      <c r="I1282">
        <v>20965370.2056465</v>
      </c>
      <c r="J1282">
        <v>5173609.2884355802</v>
      </c>
      <c r="K1282">
        <v>2616301.66590621</v>
      </c>
      <c r="L1282">
        <v>4050972.7545386502</v>
      </c>
      <c r="M1282">
        <v>2188283.3391689602</v>
      </c>
      <c r="N1282">
        <v>3.4222723050255701</v>
      </c>
      <c r="O1282">
        <v>4.1422787919635402</v>
      </c>
      <c r="P1282" t="s">
        <v>257</v>
      </c>
      <c r="Q1282" t="s">
        <v>252</v>
      </c>
    </row>
    <row r="1283" spans="1:17" x14ac:dyDescent="0.35">
      <c r="A1283" t="s">
        <v>274</v>
      </c>
      <c r="B1283" t="s">
        <v>260</v>
      </c>
      <c r="C1283" t="s">
        <v>256</v>
      </c>
      <c r="D1283">
        <v>1.2292198413270401</v>
      </c>
      <c r="E1283">
        <v>2040</v>
      </c>
      <c r="F1283">
        <v>12500515.4979406</v>
      </c>
      <c r="G1283">
        <v>5212196.6425915202</v>
      </c>
      <c r="H1283">
        <v>51622378.8023054</v>
      </c>
      <c r="I1283">
        <v>25794140.791705199</v>
      </c>
      <c r="J1283">
        <v>5489959.19560555</v>
      </c>
      <c r="K1283">
        <v>2787643.3043292998</v>
      </c>
      <c r="L1283">
        <v>4088528.4543387298</v>
      </c>
      <c r="M1283">
        <v>2216665.9129735902</v>
      </c>
      <c r="N1283">
        <v>4.1296199993360396</v>
      </c>
      <c r="O1283">
        <v>4.94880422985735</v>
      </c>
      <c r="P1283" t="s">
        <v>257</v>
      </c>
      <c r="Q1283" t="s">
        <v>252</v>
      </c>
    </row>
    <row r="1284" spans="1:17" x14ac:dyDescent="0.35">
      <c r="A1284" t="s">
        <v>274</v>
      </c>
      <c r="B1284" t="s">
        <v>260</v>
      </c>
      <c r="C1284" t="s">
        <v>256</v>
      </c>
      <c r="D1284">
        <v>1.35085724597845</v>
      </c>
      <c r="E1284">
        <v>2045</v>
      </c>
      <c r="F1284">
        <v>12893576.1714042</v>
      </c>
      <c r="G1284">
        <v>5386774.9027338801</v>
      </c>
      <c r="H1284">
        <v>60917035.955019802</v>
      </c>
      <c r="I1284">
        <v>30308181.170527</v>
      </c>
      <c r="J1284">
        <v>5801536.8009869801</v>
      </c>
      <c r="K1284">
        <v>2921490.1447426998</v>
      </c>
      <c r="L1284">
        <v>4198150.2294836203</v>
      </c>
      <c r="M1284">
        <v>2299080.39146272</v>
      </c>
      <c r="N1284">
        <v>4.7246035657759204</v>
      </c>
      <c r="O1284">
        <v>5.6264057284340998</v>
      </c>
      <c r="P1284" t="s">
        <v>257</v>
      </c>
      <c r="Q1284" t="s">
        <v>252</v>
      </c>
    </row>
    <row r="1285" spans="1:17" x14ac:dyDescent="0.35">
      <c r="A1285" t="s">
        <v>274</v>
      </c>
      <c r="B1285" t="s">
        <v>260</v>
      </c>
      <c r="C1285" t="s">
        <v>256</v>
      </c>
      <c r="D1285">
        <v>1.53164784556419</v>
      </c>
      <c r="E1285">
        <v>2050</v>
      </c>
      <c r="F1285">
        <v>13293432.1374024</v>
      </c>
      <c r="G1285">
        <v>5563333.1091954196</v>
      </c>
      <c r="H1285">
        <v>74900934.467985302</v>
      </c>
      <c r="I1285">
        <v>37044035.374687798</v>
      </c>
      <c r="J1285">
        <v>6171742.2981518097</v>
      </c>
      <c r="K1285">
        <v>3071384.4728907002</v>
      </c>
      <c r="L1285">
        <v>4306675.6812966103</v>
      </c>
      <c r="M1285">
        <v>2362614.6130189602</v>
      </c>
      <c r="N1285">
        <v>5.6344316271223702</v>
      </c>
      <c r="O1285">
        <v>6.6586045896585198</v>
      </c>
      <c r="P1285" t="s">
        <v>257</v>
      </c>
      <c r="Q1285" t="s">
        <v>252</v>
      </c>
    </row>
    <row r="1286" spans="1:17" x14ac:dyDescent="0.35">
      <c r="A1286" t="s">
        <v>274</v>
      </c>
      <c r="B1286" t="s">
        <v>260</v>
      </c>
      <c r="C1286" t="s">
        <v>256</v>
      </c>
      <c r="D1286">
        <v>1.64170092024739</v>
      </c>
      <c r="E1286">
        <v>2055</v>
      </c>
      <c r="F1286">
        <v>13692095.264957899</v>
      </c>
      <c r="G1286">
        <v>5738364.6641346598</v>
      </c>
      <c r="H1286">
        <v>85632237.460791096</v>
      </c>
      <c r="I1286">
        <v>42207989.883390799</v>
      </c>
      <c r="J1286">
        <v>6305604.5274356399</v>
      </c>
      <c r="K1286">
        <v>3154116.2950245701</v>
      </c>
      <c r="L1286">
        <v>4411921.8603614103</v>
      </c>
      <c r="M1286">
        <v>2431050.5050518098</v>
      </c>
      <c r="N1286">
        <v>6.2541368434639004</v>
      </c>
      <c r="O1286">
        <v>7.3554039092696302</v>
      </c>
      <c r="P1286" t="s">
        <v>257</v>
      </c>
      <c r="Q1286" t="s">
        <v>252</v>
      </c>
    </row>
    <row r="1287" spans="1:17" x14ac:dyDescent="0.35">
      <c r="A1287" t="s">
        <v>274</v>
      </c>
      <c r="B1287" t="s">
        <v>260</v>
      </c>
      <c r="C1287" t="s">
        <v>256</v>
      </c>
      <c r="D1287">
        <v>1.79717289473674</v>
      </c>
      <c r="E1287">
        <v>2060</v>
      </c>
      <c r="F1287">
        <v>14128292.4590235</v>
      </c>
      <c r="G1287">
        <v>5928261.04690242</v>
      </c>
      <c r="H1287">
        <v>100726518.22734199</v>
      </c>
      <c r="I1287">
        <v>49440585.952172399</v>
      </c>
      <c r="J1287">
        <v>6498730.1570056798</v>
      </c>
      <c r="K1287">
        <v>3255219.5808741599</v>
      </c>
      <c r="L1287">
        <v>4550706.5845188703</v>
      </c>
      <c r="M1287">
        <v>2494915.8461047201</v>
      </c>
      <c r="N1287">
        <v>7.1294191084648499</v>
      </c>
      <c r="O1287">
        <v>8.3398125624048802</v>
      </c>
      <c r="P1287" t="s">
        <v>257</v>
      </c>
      <c r="Q1287" t="s">
        <v>252</v>
      </c>
    </row>
    <row r="1288" spans="1:17" x14ac:dyDescent="0.35">
      <c r="A1288" t="s">
        <v>274</v>
      </c>
      <c r="B1288" t="s">
        <v>260</v>
      </c>
      <c r="C1288" t="s">
        <v>256</v>
      </c>
      <c r="D1288">
        <v>1.90209664848524</v>
      </c>
      <c r="E1288">
        <v>2065</v>
      </c>
      <c r="F1288">
        <v>14502307.0066876</v>
      </c>
      <c r="G1288">
        <v>6091488.2788431197</v>
      </c>
      <c r="H1288">
        <v>111904103.654833</v>
      </c>
      <c r="I1288">
        <v>54825443.461444199</v>
      </c>
      <c r="J1288">
        <v>6704717.8560993504</v>
      </c>
      <c r="K1288">
        <v>3345464.0399503899</v>
      </c>
      <c r="L1288">
        <v>4646252.5018621897</v>
      </c>
      <c r="M1288">
        <v>2560777.7785696699</v>
      </c>
      <c r="N1288">
        <v>7.7162966970171798</v>
      </c>
      <c r="O1288">
        <v>9.0003363630958901</v>
      </c>
      <c r="P1288" t="s">
        <v>257</v>
      </c>
      <c r="Q1288" t="s">
        <v>252</v>
      </c>
    </row>
    <row r="1289" spans="1:17" x14ac:dyDescent="0.35">
      <c r="A1289" t="s">
        <v>274</v>
      </c>
      <c r="B1289" t="s">
        <v>260</v>
      </c>
      <c r="C1289" t="s">
        <v>256</v>
      </c>
      <c r="D1289">
        <v>2.0539225003577899</v>
      </c>
      <c r="E1289">
        <v>2070</v>
      </c>
      <c r="F1289">
        <v>14928810.6372343</v>
      </c>
      <c r="G1289">
        <v>6276374.6447995799</v>
      </c>
      <c r="H1289">
        <v>127118834.35797299</v>
      </c>
      <c r="I1289">
        <v>62125836.1450141</v>
      </c>
      <c r="J1289">
        <v>6876280.9584977599</v>
      </c>
      <c r="K1289">
        <v>3442213.0825486998</v>
      </c>
      <c r="L1289">
        <v>4784511.4493462099</v>
      </c>
      <c r="M1289">
        <v>2650279.2033301299</v>
      </c>
      <c r="N1289">
        <v>8.5150007892070594</v>
      </c>
      <c r="O1289">
        <v>9.8983632528197898</v>
      </c>
      <c r="P1289" t="s">
        <v>257</v>
      </c>
      <c r="Q1289" t="s">
        <v>252</v>
      </c>
    </row>
    <row r="1290" spans="1:17" x14ac:dyDescent="0.35">
      <c r="A1290" t="s">
        <v>274</v>
      </c>
      <c r="B1290" t="s">
        <v>260</v>
      </c>
      <c r="C1290" t="s">
        <v>256</v>
      </c>
      <c r="D1290">
        <v>2.15113208653396</v>
      </c>
      <c r="E1290">
        <v>2075</v>
      </c>
      <c r="F1290">
        <v>15396746.035095699</v>
      </c>
      <c r="G1290">
        <v>6478401.4039773298</v>
      </c>
      <c r="H1290">
        <v>137983828.19521001</v>
      </c>
      <c r="I1290">
        <v>67377855.496079907</v>
      </c>
      <c r="J1290">
        <v>7061753.1986209499</v>
      </c>
      <c r="K1290">
        <v>3538573.7995228702</v>
      </c>
      <c r="L1290">
        <v>4933517.1404034197</v>
      </c>
      <c r="M1290">
        <v>2728621.4672534498</v>
      </c>
      <c r="N1290">
        <v>8.9618824575456593</v>
      </c>
      <c r="O1290">
        <v>10.400382948595</v>
      </c>
      <c r="P1290" t="s">
        <v>257</v>
      </c>
      <c r="Q1290" t="s">
        <v>252</v>
      </c>
    </row>
    <row r="1291" spans="1:17" x14ac:dyDescent="0.35">
      <c r="A1291" t="s">
        <v>274</v>
      </c>
      <c r="B1291" t="s">
        <v>260</v>
      </c>
      <c r="C1291" t="s">
        <v>256</v>
      </c>
      <c r="D1291">
        <v>2.2802661727774698</v>
      </c>
      <c r="E1291">
        <v>2080</v>
      </c>
      <c r="F1291">
        <v>15827718.9244313</v>
      </c>
      <c r="G1291">
        <v>6664533.3292737603</v>
      </c>
      <c r="H1291">
        <v>151261288.95307699</v>
      </c>
      <c r="I1291">
        <v>73768714.204072103</v>
      </c>
      <c r="J1291">
        <v>7204889.8544847602</v>
      </c>
      <c r="K1291">
        <v>3625167.24316415</v>
      </c>
      <c r="L1291">
        <v>5079938.2860822696</v>
      </c>
      <c r="M1291">
        <v>2797307.2739912299</v>
      </c>
      <c r="N1291">
        <v>9.5567333281104307</v>
      </c>
      <c r="O1291">
        <v>11.0688491690851</v>
      </c>
      <c r="P1291" t="s">
        <v>257</v>
      </c>
      <c r="Q1291" t="s">
        <v>252</v>
      </c>
    </row>
    <row r="1292" spans="1:17" x14ac:dyDescent="0.35">
      <c r="A1292" t="s">
        <v>274</v>
      </c>
      <c r="B1292" t="s">
        <v>260</v>
      </c>
      <c r="C1292" t="s">
        <v>256</v>
      </c>
      <c r="D1292">
        <v>2.4085830961071801</v>
      </c>
      <c r="E1292">
        <v>2085</v>
      </c>
      <c r="F1292">
        <v>16299433.0111537</v>
      </c>
      <c r="G1292">
        <v>6867396.5463545602</v>
      </c>
      <c r="H1292">
        <v>165374736.852685</v>
      </c>
      <c r="I1292">
        <v>80566565.869740099</v>
      </c>
      <c r="J1292">
        <v>7404957.9044292299</v>
      </c>
      <c r="K1292">
        <v>3730025.6812783601</v>
      </c>
      <c r="L1292">
        <v>5246490.5658208197</v>
      </c>
      <c r="M1292">
        <v>2880440.4962972398</v>
      </c>
      <c r="N1292">
        <v>10.1460423034053</v>
      </c>
      <c r="O1292">
        <v>11.7317480250223</v>
      </c>
      <c r="P1292" t="s">
        <v>257</v>
      </c>
      <c r="Q1292" t="s">
        <v>252</v>
      </c>
    </row>
    <row r="1293" spans="1:17" x14ac:dyDescent="0.35">
      <c r="A1293" t="s">
        <v>274</v>
      </c>
      <c r="B1293" t="s">
        <v>260</v>
      </c>
      <c r="C1293" t="s">
        <v>256</v>
      </c>
      <c r="D1293">
        <v>2.5200464505927802</v>
      </c>
      <c r="E1293">
        <v>2090</v>
      </c>
      <c r="F1293">
        <v>16696483.4640976</v>
      </c>
      <c r="G1293">
        <v>7035468.8564411299</v>
      </c>
      <c r="H1293">
        <v>179111931.36178401</v>
      </c>
      <c r="I1293">
        <v>87152666.798200294</v>
      </c>
      <c r="J1293">
        <v>7561283.9415315697</v>
      </c>
      <c r="K1293">
        <v>3814045.1105977902</v>
      </c>
      <c r="L1293">
        <v>5343077.1716310401</v>
      </c>
      <c r="M1293">
        <v>2934373.1657721298</v>
      </c>
      <c r="N1293">
        <v>10.7275242566453</v>
      </c>
      <c r="O1293">
        <v>12.3876131891921</v>
      </c>
      <c r="P1293" t="s">
        <v>257</v>
      </c>
      <c r="Q1293" t="s">
        <v>252</v>
      </c>
    </row>
    <row r="1294" spans="1:17" x14ac:dyDescent="0.35">
      <c r="A1294" t="s">
        <v>274</v>
      </c>
      <c r="B1294" t="s">
        <v>261</v>
      </c>
      <c r="C1294" t="s">
        <v>256</v>
      </c>
      <c r="D1294">
        <v>0.42862795654826502</v>
      </c>
      <c r="E1294">
        <v>2010</v>
      </c>
      <c r="F1294">
        <v>12478398.1891791</v>
      </c>
      <c r="G1294">
        <v>541337.38514743198</v>
      </c>
      <c r="H1294">
        <v>16956077.712468501</v>
      </c>
      <c r="I1294">
        <v>744236.13981285598</v>
      </c>
      <c r="J1294">
        <v>5280567.2715465296</v>
      </c>
      <c r="K1294">
        <v>232256.93874997899</v>
      </c>
      <c r="L1294">
        <v>4457286.8885722896</v>
      </c>
      <c r="M1294">
        <v>194310.601542057</v>
      </c>
      <c r="N1294">
        <v>1.3588344798270999</v>
      </c>
      <c r="O1294">
        <v>1.3748101650325999</v>
      </c>
      <c r="P1294" t="s">
        <v>257</v>
      </c>
      <c r="Q1294" t="s">
        <v>252</v>
      </c>
    </row>
    <row r="1295" spans="1:17" x14ac:dyDescent="0.35">
      <c r="A1295" t="s">
        <v>274</v>
      </c>
      <c r="B1295" t="s">
        <v>261</v>
      </c>
      <c r="C1295" t="s">
        <v>256</v>
      </c>
      <c r="D1295">
        <v>0.61285996481710903</v>
      </c>
      <c r="E1295">
        <v>2015</v>
      </c>
      <c r="F1295">
        <v>13279540.763734199</v>
      </c>
      <c r="G1295">
        <v>574588.34869292204</v>
      </c>
      <c r="H1295">
        <v>25860114.501447499</v>
      </c>
      <c r="I1295">
        <v>1132199.25836709</v>
      </c>
      <c r="J1295">
        <v>5630774.8813614296</v>
      </c>
      <c r="K1295">
        <v>247135.78883896401</v>
      </c>
      <c r="L1295">
        <v>4760553.0041815704</v>
      </c>
      <c r="M1295">
        <v>207193.29360386901</v>
      </c>
      <c r="N1295">
        <v>1.9473651206425999</v>
      </c>
      <c r="O1295">
        <v>1.97045286585192</v>
      </c>
      <c r="P1295" t="s">
        <v>257</v>
      </c>
      <c r="Q1295" t="s">
        <v>252</v>
      </c>
    </row>
    <row r="1296" spans="1:17" x14ac:dyDescent="0.35">
      <c r="A1296" t="s">
        <v>274</v>
      </c>
      <c r="B1296" t="s">
        <v>261</v>
      </c>
      <c r="C1296" t="s">
        <v>256</v>
      </c>
      <c r="D1296">
        <v>0.76234411994100504</v>
      </c>
      <c r="E1296">
        <v>2020</v>
      </c>
      <c r="F1296">
        <v>14019397.9652017</v>
      </c>
      <c r="G1296">
        <v>605412.25614706799</v>
      </c>
      <c r="H1296">
        <v>34047146.326260202</v>
      </c>
      <c r="I1296">
        <v>1487787.7149509899</v>
      </c>
      <c r="J1296">
        <v>5958592.7658098703</v>
      </c>
      <c r="K1296">
        <v>261098.99241512801</v>
      </c>
      <c r="L1296">
        <v>5045202.6232964704</v>
      </c>
      <c r="M1296">
        <v>219308.938870201</v>
      </c>
      <c r="N1296">
        <v>2.4285740665020401</v>
      </c>
      <c r="O1296">
        <v>2.4574786847221799</v>
      </c>
      <c r="P1296" t="s">
        <v>257</v>
      </c>
      <c r="Q1296" t="s">
        <v>252</v>
      </c>
    </row>
    <row r="1297" spans="1:17" x14ac:dyDescent="0.35">
      <c r="A1297" t="s">
        <v>274</v>
      </c>
      <c r="B1297" t="s">
        <v>261</v>
      </c>
      <c r="C1297" t="s">
        <v>256</v>
      </c>
      <c r="D1297">
        <v>0.91377128405771901</v>
      </c>
      <c r="E1297">
        <v>2025</v>
      </c>
      <c r="F1297">
        <v>14852774.7669535</v>
      </c>
      <c r="G1297">
        <v>640303.366234435</v>
      </c>
      <c r="H1297">
        <v>43334669.511288598</v>
      </c>
      <c r="I1297">
        <v>1890458.73119617</v>
      </c>
      <c r="J1297">
        <v>6326677.9118751697</v>
      </c>
      <c r="K1297">
        <v>276827.93226130301</v>
      </c>
      <c r="L1297">
        <v>5363137.4453620603</v>
      </c>
      <c r="M1297">
        <v>232865.37300640301</v>
      </c>
      <c r="N1297">
        <v>2.9176143980655702</v>
      </c>
      <c r="O1297">
        <v>2.95244228109215</v>
      </c>
      <c r="P1297" t="s">
        <v>257</v>
      </c>
      <c r="Q1297" t="s">
        <v>252</v>
      </c>
    </row>
    <row r="1298" spans="1:17" x14ac:dyDescent="0.35">
      <c r="A1298" t="s">
        <v>274</v>
      </c>
      <c r="B1298" t="s">
        <v>261</v>
      </c>
      <c r="C1298" t="s">
        <v>256</v>
      </c>
      <c r="D1298">
        <v>0.96559376426806398</v>
      </c>
      <c r="E1298">
        <v>2030</v>
      </c>
      <c r="F1298">
        <v>15740427.280543</v>
      </c>
      <c r="G1298">
        <v>677620.48827522295</v>
      </c>
      <c r="H1298">
        <v>48586035.895241298</v>
      </c>
      <c r="I1298">
        <v>2116429.4926653602</v>
      </c>
      <c r="J1298">
        <v>6712288.8015402202</v>
      </c>
      <c r="K1298">
        <v>293319.02414443903</v>
      </c>
      <c r="L1298">
        <v>5694861.0548002701</v>
      </c>
      <c r="M1298">
        <v>247010.884613804</v>
      </c>
      <c r="N1298">
        <v>3.0867037488429201</v>
      </c>
      <c r="O1298">
        <v>3.1233257100185901</v>
      </c>
      <c r="P1298" t="s">
        <v>257</v>
      </c>
      <c r="Q1298" t="s">
        <v>252</v>
      </c>
    </row>
    <row r="1299" spans="1:17" x14ac:dyDescent="0.35">
      <c r="A1299" t="s">
        <v>274</v>
      </c>
      <c r="B1299" t="s">
        <v>261</v>
      </c>
      <c r="C1299" t="s">
        <v>256</v>
      </c>
      <c r="D1299">
        <v>1.08500668135844</v>
      </c>
      <c r="E1299">
        <v>2035</v>
      </c>
      <c r="F1299">
        <v>16517050.1391907</v>
      </c>
      <c r="G1299">
        <v>710279.48975214001</v>
      </c>
      <c r="H1299">
        <v>60000245.456981502</v>
      </c>
      <c r="I1299">
        <v>2600545.9368802402</v>
      </c>
      <c r="J1299">
        <v>7463553.5291981399</v>
      </c>
      <c r="K1299">
        <v>326357.42514365597</v>
      </c>
      <c r="L1299">
        <v>5982264.5243404098</v>
      </c>
      <c r="M1299">
        <v>256991.56936720401</v>
      </c>
      <c r="N1299">
        <v>3.6326247696382898</v>
      </c>
      <c r="O1299">
        <v>3.6612994946365802</v>
      </c>
      <c r="P1299" t="s">
        <v>257</v>
      </c>
      <c r="Q1299" t="s">
        <v>252</v>
      </c>
    </row>
    <row r="1300" spans="1:17" x14ac:dyDescent="0.35">
      <c r="A1300" t="s">
        <v>274</v>
      </c>
      <c r="B1300" t="s">
        <v>261</v>
      </c>
      <c r="C1300" t="s">
        <v>256</v>
      </c>
      <c r="D1300">
        <v>1.2292198413270401</v>
      </c>
      <c r="E1300">
        <v>2040</v>
      </c>
      <c r="F1300">
        <v>16983030.767120101</v>
      </c>
      <c r="G1300">
        <v>729681.37341195298</v>
      </c>
      <c r="H1300">
        <v>74218194.693391204</v>
      </c>
      <c r="I1300">
        <v>3198324.9006193699</v>
      </c>
      <c r="J1300">
        <v>7934175.3401635904</v>
      </c>
      <c r="K1300">
        <v>343427.15977125498</v>
      </c>
      <c r="L1300">
        <v>6047969.5506217498</v>
      </c>
      <c r="M1300">
        <v>257224.816690573</v>
      </c>
      <c r="N1300">
        <v>4.3701383876122302</v>
      </c>
      <c r="O1300">
        <v>4.3831801347267003</v>
      </c>
      <c r="P1300" t="s">
        <v>257</v>
      </c>
      <c r="Q1300" t="s">
        <v>252</v>
      </c>
    </row>
    <row r="1301" spans="1:17" x14ac:dyDescent="0.35">
      <c r="A1301" t="s">
        <v>274</v>
      </c>
      <c r="B1301" t="s">
        <v>261</v>
      </c>
      <c r="C1301" t="s">
        <v>256</v>
      </c>
      <c r="D1301">
        <v>1.35085724597845</v>
      </c>
      <c r="E1301">
        <v>2045</v>
      </c>
      <c r="F1301">
        <v>17527793.174011901</v>
      </c>
      <c r="G1301">
        <v>752557.90012624196</v>
      </c>
      <c r="H1301">
        <v>87470068.712811798</v>
      </c>
      <c r="I1301">
        <v>3755148.4127349602</v>
      </c>
      <c r="J1301">
        <v>8361693.0414073505</v>
      </c>
      <c r="K1301">
        <v>361333.90432234399</v>
      </c>
      <c r="L1301">
        <v>6232657.0404029395</v>
      </c>
      <c r="M1301">
        <v>264573.58054339403</v>
      </c>
      <c r="N1301">
        <v>4.9903640375276703</v>
      </c>
      <c r="O1301">
        <v>4.9898465116172801</v>
      </c>
      <c r="P1301" t="s">
        <v>257</v>
      </c>
      <c r="Q1301" t="s">
        <v>252</v>
      </c>
    </row>
    <row r="1302" spans="1:17" x14ac:dyDescent="0.35">
      <c r="A1302" t="s">
        <v>274</v>
      </c>
      <c r="B1302" t="s">
        <v>261</v>
      </c>
      <c r="C1302" t="s">
        <v>256</v>
      </c>
      <c r="D1302">
        <v>1.53164784556419</v>
      </c>
      <c r="E1302">
        <v>2050</v>
      </c>
      <c r="F1302">
        <v>18080931.111451998</v>
      </c>
      <c r="G1302">
        <v>775834.13514584699</v>
      </c>
      <c r="H1302">
        <v>107356322.995978</v>
      </c>
      <c r="I1302">
        <v>4588646.8466946203</v>
      </c>
      <c r="J1302">
        <v>8857652.0244053099</v>
      </c>
      <c r="K1302">
        <v>385474.74663720402</v>
      </c>
      <c r="L1302">
        <v>6400631.9366167597</v>
      </c>
      <c r="M1302">
        <v>268658.35769880097</v>
      </c>
      <c r="N1302">
        <v>5.9375439425230496</v>
      </c>
      <c r="O1302">
        <v>5.9144688778510801</v>
      </c>
      <c r="P1302" t="s">
        <v>257</v>
      </c>
      <c r="Q1302" t="s">
        <v>252</v>
      </c>
    </row>
    <row r="1303" spans="1:17" x14ac:dyDescent="0.35">
      <c r="A1303" t="s">
        <v>274</v>
      </c>
      <c r="B1303" t="s">
        <v>261</v>
      </c>
      <c r="C1303" t="s">
        <v>256</v>
      </c>
      <c r="D1303">
        <v>1.64170092024739</v>
      </c>
      <c r="E1303">
        <v>2055</v>
      </c>
      <c r="F1303">
        <v>18631431.525151901</v>
      </c>
      <c r="G1303">
        <v>799028.40394069196</v>
      </c>
      <c r="H1303">
        <v>122617375.46727601</v>
      </c>
      <c r="I1303">
        <v>5222851.8769056201</v>
      </c>
      <c r="J1303">
        <v>9068656.4372129496</v>
      </c>
      <c r="K1303">
        <v>391064.385247264</v>
      </c>
      <c r="L1303">
        <v>6571432.3947950099</v>
      </c>
      <c r="M1303">
        <v>271539.97061820503</v>
      </c>
      <c r="N1303">
        <v>6.5812106440531002</v>
      </c>
      <c r="O1303">
        <v>6.5365033973101196</v>
      </c>
      <c r="P1303" t="s">
        <v>257</v>
      </c>
      <c r="Q1303" t="s">
        <v>252</v>
      </c>
    </row>
    <row r="1304" spans="1:17" x14ac:dyDescent="0.35">
      <c r="A1304" t="s">
        <v>274</v>
      </c>
      <c r="B1304" t="s">
        <v>261</v>
      </c>
      <c r="C1304" t="s">
        <v>256</v>
      </c>
      <c r="D1304">
        <v>1.79717289473674</v>
      </c>
      <c r="E1304">
        <v>2060</v>
      </c>
      <c r="F1304">
        <v>19232142.488168702</v>
      </c>
      <c r="G1304">
        <v>824411.01775713405</v>
      </c>
      <c r="H1304">
        <v>144053848.44324499</v>
      </c>
      <c r="I1304">
        <v>6113255.73626923</v>
      </c>
      <c r="J1304">
        <v>9351718.3210240696</v>
      </c>
      <c r="K1304">
        <v>402231.41685577499</v>
      </c>
      <c r="L1304">
        <v>6767170.8277469501</v>
      </c>
      <c r="M1304">
        <v>278451.60287664202</v>
      </c>
      <c r="N1304">
        <v>7.4902652438158697</v>
      </c>
      <c r="O1304">
        <v>7.4153008688563604</v>
      </c>
      <c r="P1304" t="s">
        <v>257</v>
      </c>
      <c r="Q1304" t="s">
        <v>252</v>
      </c>
    </row>
    <row r="1305" spans="1:17" x14ac:dyDescent="0.35">
      <c r="A1305" t="s">
        <v>274</v>
      </c>
      <c r="B1305" t="s">
        <v>261</v>
      </c>
      <c r="C1305" t="s">
        <v>256</v>
      </c>
      <c r="D1305">
        <v>1.90209664848524</v>
      </c>
      <c r="E1305">
        <v>2065</v>
      </c>
      <c r="F1305">
        <v>19747615.332283299</v>
      </c>
      <c r="G1305">
        <v>846179.95324742002</v>
      </c>
      <c r="H1305">
        <v>159956584.525693</v>
      </c>
      <c r="I1305">
        <v>6772962.5905839195</v>
      </c>
      <c r="J1305">
        <v>9636430.2914076708</v>
      </c>
      <c r="K1305">
        <v>413751.60464206198</v>
      </c>
      <c r="L1305">
        <v>6922401.5851065097</v>
      </c>
      <c r="M1305">
        <v>284628.69532535202</v>
      </c>
      <c r="N1305">
        <v>8.1000455920465804</v>
      </c>
      <c r="O1305">
        <v>8.0041633751674599</v>
      </c>
      <c r="P1305" t="s">
        <v>257</v>
      </c>
      <c r="Q1305" t="s">
        <v>252</v>
      </c>
    </row>
    <row r="1306" spans="1:17" x14ac:dyDescent="0.35">
      <c r="A1306" t="s">
        <v>274</v>
      </c>
      <c r="B1306" t="s">
        <v>261</v>
      </c>
      <c r="C1306" t="s">
        <v>256</v>
      </c>
      <c r="D1306">
        <v>2.0539225003577899</v>
      </c>
      <c r="E1306">
        <v>2070</v>
      </c>
      <c r="F1306">
        <v>20334150.771217499</v>
      </c>
      <c r="G1306">
        <v>871034.51081640099</v>
      </c>
      <c r="H1306">
        <v>181570296.51064</v>
      </c>
      <c r="I1306">
        <v>7674373.9923468502</v>
      </c>
      <c r="J1306">
        <v>9894188.7361883391</v>
      </c>
      <c r="K1306">
        <v>424305.30485811899</v>
      </c>
      <c r="L1306">
        <v>7141787.54547715</v>
      </c>
      <c r="M1306">
        <v>293003.10719919199</v>
      </c>
      <c r="N1306">
        <v>8.9293277380262506</v>
      </c>
      <c r="O1306">
        <v>8.8106428586323595</v>
      </c>
      <c r="P1306" t="s">
        <v>257</v>
      </c>
      <c r="Q1306" t="s">
        <v>252</v>
      </c>
    </row>
    <row r="1307" spans="1:17" x14ac:dyDescent="0.35">
      <c r="A1307" t="s">
        <v>274</v>
      </c>
      <c r="B1307" t="s">
        <v>261</v>
      </c>
      <c r="C1307" t="s">
        <v>256</v>
      </c>
      <c r="D1307">
        <v>2.15113208653396</v>
      </c>
      <c r="E1307">
        <v>2075</v>
      </c>
      <c r="F1307">
        <v>20976826.732400902</v>
      </c>
      <c r="G1307">
        <v>898320.70667212096</v>
      </c>
      <c r="H1307">
        <v>197036531.630348</v>
      </c>
      <c r="I1307">
        <v>8325152.0609417101</v>
      </c>
      <c r="J1307">
        <v>10164764.220897401</v>
      </c>
      <c r="K1307">
        <v>435562.77724641497</v>
      </c>
      <c r="L1307">
        <v>7359900.0468786899</v>
      </c>
      <c r="M1307">
        <v>302238.56077817897</v>
      </c>
      <c r="N1307">
        <v>9.3930571169758696</v>
      </c>
      <c r="O1307">
        <v>9.2674609402945904</v>
      </c>
      <c r="P1307" t="s">
        <v>257</v>
      </c>
      <c r="Q1307" t="s">
        <v>252</v>
      </c>
    </row>
    <row r="1308" spans="1:17" x14ac:dyDescent="0.35">
      <c r="A1308" t="s">
        <v>274</v>
      </c>
      <c r="B1308" t="s">
        <v>261</v>
      </c>
      <c r="C1308" t="s">
        <v>256</v>
      </c>
      <c r="D1308">
        <v>2.2802661727774698</v>
      </c>
      <c r="E1308">
        <v>2080</v>
      </c>
      <c r="F1308">
        <v>21568802.964515802</v>
      </c>
      <c r="G1308">
        <v>923449.28918926499</v>
      </c>
      <c r="H1308">
        <v>215910124.601807</v>
      </c>
      <c r="I1308">
        <v>9119878.55534181</v>
      </c>
      <c r="J1308">
        <v>10383698.4258724</v>
      </c>
      <c r="K1308">
        <v>446358.67177653499</v>
      </c>
      <c r="L1308">
        <v>7566534.25649733</v>
      </c>
      <c r="M1308">
        <v>310711.30357616901</v>
      </c>
      <c r="N1308">
        <v>10.0102970460166</v>
      </c>
      <c r="O1308">
        <v>9.8758845364952705</v>
      </c>
      <c r="P1308" t="s">
        <v>257</v>
      </c>
      <c r="Q1308" t="s">
        <v>252</v>
      </c>
    </row>
    <row r="1309" spans="1:17" x14ac:dyDescent="0.35">
      <c r="A1309" t="s">
        <v>274</v>
      </c>
      <c r="B1309" t="s">
        <v>261</v>
      </c>
      <c r="C1309" t="s">
        <v>256</v>
      </c>
      <c r="D1309">
        <v>2.4085830961071801</v>
      </c>
      <c r="E1309">
        <v>2085</v>
      </c>
      <c r="F1309">
        <v>22215887.403586999</v>
      </c>
      <c r="G1309">
        <v>950942.15392119903</v>
      </c>
      <c r="H1309">
        <v>235976663.295136</v>
      </c>
      <c r="I1309">
        <v>9964639.4272893202</v>
      </c>
      <c r="J1309">
        <v>10675915.979583601</v>
      </c>
      <c r="K1309">
        <v>459067.60612397199</v>
      </c>
      <c r="L1309">
        <v>7806703.4285470797</v>
      </c>
      <c r="M1309">
        <v>320227.63357099</v>
      </c>
      <c r="N1309">
        <v>10.6219778219183</v>
      </c>
      <c r="O1309">
        <v>10.4787019759301</v>
      </c>
      <c r="P1309" t="s">
        <v>257</v>
      </c>
      <c r="Q1309" t="s">
        <v>252</v>
      </c>
    </row>
    <row r="1310" spans="1:17" x14ac:dyDescent="0.35">
      <c r="A1310" t="s">
        <v>274</v>
      </c>
      <c r="B1310" t="s">
        <v>261</v>
      </c>
      <c r="C1310" t="s">
        <v>256</v>
      </c>
      <c r="D1310">
        <v>2.5200464505927802</v>
      </c>
      <c r="E1310">
        <v>2090</v>
      </c>
      <c r="F1310">
        <v>22757852.880654201</v>
      </c>
      <c r="G1310">
        <v>974099.43988447799</v>
      </c>
      <c r="H1310">
        <v>255479660.44182801</v>
      </c>
      <c r="I1310">
        <v>10784937.7181562</v>
      </c>
      <c r="J1310">
        <v>10905658.3327619</v>
      </c>
      <c r="K1310">
        <v>469670.71936743998</v>
      </c>
      <c r="L1310">
        <v>7948395.9759652801</v>
      </c>
      <c r="M1310">
        <v>329054.361437883</v>
      </c>
      <c r="N1310">
        <v>11.2260001759219</v>
      </c>
      <c r="O1310">
        <v>11.0717009748361</v>
      </c>
      <c r="P1310" t="s">
        <v>257</v>
      </c>
      <c r="Q1310" t="s">
        <v>252</v>
      </c>
    </row>
    <row r="1311" spans="1:17" x14ac:dyDescent="0.35">
      <c r="A1311" t="s">
        <v>274</v>
      </c>
      <c r="B1311" t="s">
        <v>262</v>
      </c>
      <c r="C1311" t="s">
        <v>256</v>
      </c>
      <c r="D1311">
        <v>0.42862795654826502</v>
      </c>
      <c r="E1311">
        <v>2010</v>
      </c>
      <c r="F1311">
        <v>11287689.7419922</v>
      </c>
      <c r="G1311">
        <v>1732045.83233427</v>
      </c>
      <c r="H1311">
        <v>15166112.2164695</v>
      </c>
      <c r="I1311">
        <v>2534201.6358118602</v>
      </c>
      <c r="J1311">
        <v>4701935.2425197205</v>
      </c>
      <c r="K1311">
        <v>810888.96777678502</v>
      </c>
      <c r="L1311">
        <v>3949022.6463617799</v>
      </c>
      <c r="M1311">
        <v>702574.843752563</v>
      </c>
      <c r="N1311">
        <v>1.34359754415015</v>
      </c>
      <c r="O1311">
        <v>1.46312619937806</v>
      </c>
      <c r="P1311" t="s">
        <v>257</v>
      </c>
      <c r="Q1311" t="s">
        <v>252</v>
      </c>
    </row>
    <row r="1312" spans="1:17" x14ac:dyDescent="0.35">
      <c r="A1312" t="s">
        <v>274</v>
      </c>
      <c r="B1312" t="s">
        <v>262</v>
      </c>
      <c r="C1312" t="s">
        <v>256</v>
      </c>
      <c r="D1312">
        <v>0.61285996481710903</v>
      </c>
      <c r="E1312">
        <v>2015</v>
      </c>
      <c r="F1312">
        <v>11996169.754040699</v>
      </c>
      <c r="G1312">
        <v>1857959.3583863799</v>
      </c>
      <c r="H1312">
        <v>23097043.123234</v>
      </c>
      <c r="I1312">
        <v>3895270.6365806302</v>
      </c>
      <c r="J1312">
        <v>5007543.30103858</v>
      </c>
      <c r="K1312">
        <v>870367.36916181201</v>
      </c>
      <c r="L1312">
        <v>4212401.8115429804</v>
      </c>
      <c r="M1312">
        <v>755344.48624246102</v>
      </c>
      <c r="N1312">
        <v>1.9253681463997401</v>
      </c>
      <c r="O1312">
        <v>2.0965316700811099</v>
      </c>
      <c r="P1312" t="s">
        <v>257</v>
      </c>
      <c r="Q1312" t="s">
        <v>252</v>
      </c>
    </row>
    <row r="1313" spans="1:17" x14ac:dyDescent="0.35">
      <c r="A1313" t="s">
        <v>274</v>
      </c>
      <c r="B1313" t="s">
        <v>262</v>
      </c>
      <c r="C1313" t="s">
        <v>256</v>
      </c>
      <c r="D1313">
        <v>0.76234411994100504</v>
      </c>
      <c r="E1313">
        <v>2020</v>
      </c>
      <c r="F1313">
        <v>12649240.9404564</v>
      </c>
      <c r="G1313">
        <v>1975569.28089234</v>
      </c>
      <c r="H1313">
        <v>30371622.672453102</v>
      </c>
      <c r="I1313">
        <v>5163311.3687580302</v>
      </c>
      <c r="J1313">
        <v>5293378.9956685202</v>
      </c>
      <c r="K1313">
        <v>926312.76255648502</v>
      </c>
      <c r="L1313">
        <v>4459470.6361678103</v>
      </c>
      <c r="M1313">
        <v>805040.92599886097</v>
      </c>
      <c r="N1313">
        <v>2.4010628634098401</v>
      </c>
      <c r="O1313">
        <v>2.6135815223983498</v>
      </c>
      <c r="P1313" t="s">
        <v>257</v>
      </c>
      <c r="Q1313" t="s">
        <v>252</v>
      </c>
    </row>
    <row r="1314" spans="1:17" x14ac:dyDescent="0.35">
      <c r="A1314" t="s">
        <v>274</v>
      </c>
      <c r="B1314" t="s">
        <v>262</v>
      </c>
      <c r="C1314" t="s">
        <v>256</v>
      </c>
      <c r="D1314">
        <v>0.91377128405771901</v>
      </c>
      <c r="E1314">
        <v>2025</v>
      </c>
      <c r="F1314">
        <v>13387690.0560399</v>
      </c>
      <c r="G1314">
        <v>2105388.07714803</v>
      </c>
      <c r="H1314">
        <v>38618164.868251599</v>
      </c>
      <c r="I1314">
        <v>6606963.3742332105</v>
      </c>
      <c r="J1314">
        <v>5615555.8739231396</v>
      </c>
      <c r="K1314">
        <v>987949.97021333105</v>
      </c>
      <c r="L1314">
        <v>4736467.5978995804</v>
      </c>
      <c r="M1314">
        <v>859535.22046888398</v>
      </c>
      <c r="N1314">
        <v>2.8846025495510199</v>
      </c>
      <c r="O1314">
        <v>3.1381213971644799</v>
      </c>
      <c r="P1314" t="s">
        <v>257</v>
      </c>
      <c r="Q1314" t="s">
        <v>252</v>
      </c>
    </row>
    <row r="1315" spans="1:17" x14ac:dyDescent="0.35">
      <c r="A1315" t="s">
        <v>274</v>
      </c>
      <c r="B1315" t="s">
        <v>262</v>
      </c>
      <c r="C1315" t="s">
        <v>256</v>
      </c>
      <c r="D1315">
        <v>0.96559376426806398</v>
      </c>
      <c r="E1315">
        <v>2030</v>
      </c>
      <c r="F1315">
        <v>14175164.338127499</v>
      </c>
      <c r="G1315">
        <v>2242883.43069071</v>
      </c>
      <c r="H1315">
        <v>43262397.426201902</v>
      </c>
      <c r="I1315">
        <v>7440067.9617047301</v>
      </c>
      <c r="J1315">
        <v>5953609.62843451</v>
      </c>
      <c r="K1315">
        <v>1051998.1972501399</v>
      </c>
      <c r="L1315">
        <v>5025960.5552849798</v>
      </c>
      <c r="M1315">
        <v>915911.38412909198</v>
      </c>
      <c r="N1315">
        <v>3.0519855991960099</v>
      </c>
      <c r="O1315">
        <v>3.3171888738834299</v>
      </c>
      <c r="P1315" t="s">
        <v>257</v>
      </c>
      <c r="Q1315" t="s">
        <v>252</v>
      </c>
    </row>
    <row r="1316" spans="1:17" x14ac:dyDescent="0.35">
      <c r="A1316" t="s">
        <v>274</v>
      </c>
      <c r="B1316" t="s">
        <v>262</v>
      </c>
      <c r="C1316" t="s">
        <v>256</v>
      </c>
      <c r="D1316">
        <v>1.08500668135844</v>
      </c>
      <c r="E1316">
        <v>2035</v>
      </c>
      <c r="F1316">
        <v>14861847.792942399</v>
      </c>
      <c r="G1316">
        <v>2365481.8360004299</v>
      </c>
      <c r="H1316">
        <v>53467116.139355801</v>
      </c>
      <c r="I1316">
        <v>9133675.2545059994</v>
      </c>
      <c r="J1316">
        <v>6650503.1610155702</v>
      </c>
      <c r="K1316">
        <v>1139407.79332623</v>
      </c>
      <c r="L1316">
        <v>5263494.3673090199</v>
      </c>
      <c r="M1316">
        <v>975761.72639860003</v>
      </c>
      <c r="N1316">
        <v>3.5976089167557199</v>
      </c>
      <c r="O1316">
        <v>3.86123246245225</v>
      </c>
      <c r="P1316" t="s">
        <v>257</v>
      </c>
      <c r="Q1316" t="s">
        <v>252</v>
      </c>
    </row>
    <row r="1317" spans="1:17" x14ac:dyDescent="0.35">
      <c r="A1317" t="s">
        <v>274</v>
      </c>
      <c r="B1317" t="s">
        <v>262</v>
      </c>
      <c r="C1317" t="s">
        <v>256</v>
      </c>
      <c r="D1317">
        <v>1.2292198413270401</v>
      </c>
      <c r="E1317">
        <v>2040</v>
      </c>
      <c r="F1317">
        <v>15268732.235610999</v>
      </c>
      <c r="G1317">
        <v>2443979.90492108</v>
      </c>
      <c r="H1317">
        <v>66218410.640417099</v>
      </c>
      <c r="I1317">
        <v>11198108.9535935</v>
      </c>
      <c r="J1317">
        <v>7075901.8220832301</v>
      </c>
      <c r="K1317">
        <v>1201700.6778516099</v>
      </c>
      <c r="L1317">
        <v>5339954.6459149905</v>
      </c>
      <c r="M1317">
        <v>965239.72139732901</v>
      </c>
      <c r="N1317">
        <v>4.3368637041114102</v>
      </c>
      <c r="O1317">
        <v>4.5819153140520896</v>
      </c>
      <c r="P1317" t="s">
        <v>257</v>
      </c>
      <c r="Q1317" t="s">
        <v>252</v>
      </c>
    </row>
    <row r="1318" spans="1:17" x14ac:dyDescent="0.35">
      <c r="A1318" t="s">
        <v>274</v>
      </c>
      <c r="B1318" t="s">
        <v>262</v>
      </c>
      <c r="C1318" t="s">
        <v>256</v>
      </c>
      <c r="D1318">
        <v>1.35085724597845</v>
      </c>
      <c r="E1318">
        <v>2045</v>
      </c>
      <c r="F1318">
        <v>15746575.758583499</v>
      </c>
      <c r="G1318">
        <v>2533775.3155545802</v>
      </c>
      <c r="H1318">
        <v>78088448.867990106</v>
      </c>
      <c r="I1318">
        <v>13136768.257556699</v>
      </c>
      <c r="J1318">
        <v>7456209.0710589802</v>
      </c>
      <c r="K1318">
        <v>1266817.8746707099</v>
      </c>
      <c r="L1318">
        <v>5499307.4138275497</v>
      </c>
      <c r="M1318">
        <v>997923.20711878699</v>
      </c>
      <c r="N1318">
        <v>4.9590749166798203</v>
      </c>
      <c r="O1318">
        <v>5.1846618667849</v>
      </c>
      <c r="P1318" t="s">
        <v>257</v>
      </c>
      <c r="Q1318" t="s">
        <v>252</v>
      </c>
    </row>
    <row r="1319" spans="1:17" x14ac:dyDescent="0.35">
      <c r="A1319" t="s">
        <v>274</v>
      </c>
      <c r="B1319" t="s">
        <v>262</v>
      </c>
      <c r="C1319" t="s">
        <v>256</v>
      </c>
      <c r="D1319">
        <v>1.53164784556419</v>
      </c>
      <c r="E1319">
        <v>2050</v>
      </c>
      <c r="F1319">
        <v>16232585.127861699</v>
      </c>
      <c r="G1319">
        <v>2624180.1187362098</v>
      </c>
      <c r="H1319">
        <v>95921113.304654106</v>
      </c>
      <c r="I1319">
        <v>16023856.538019</v>
      </c>
      <c r="J1319">
        <v>7908420.7042198097</v>
      </c>
      <c r="K1319">
        <v>1334706.06682271</v>
      </c>
      <c r="L1319">
        <v>5645942.37794495</v>
      </c>
      <c r="M1319">
        <v>1023347.91637062</v>
      </c>
      <c r="N1319">
        <v>5.9091705079072598</v>
      </c>
      <c r="O1319">
        <v>6.1062334950300601</v>
      </c>
      <c r="P1319" t="s">
        <v>257</v>
      </c>
      <c r="Q1319" t="s">
        <v>252</v>
      </c>
    </row>
    <row r="1320" spans="1:17" x14ac:dyDescent="0.35">
      <c r="A1320" t="s">
        <v>274</v>
      </c>
      <c r="B1320" t="s">
        <v>262</v>
      </c>
      <c r="C1320" t="s">
        <v>256</v>
      </c>
      <c r="D1320">
        <v>1.64170092024739</v>
      </c>
      <c r="E1320">
        <v>2055</v>
      </c>
      <c r="F1320">
        <v>16717086.115870399</v>
      </c>
      <c r="G1320">
        <v>2713373.8132221699</v>
      </c>
      <c r="H1320">
        <v>109584074.905835</v>
      </c>
      <c r="I1320">
        <v>18256152.438347001</v>
      </c>
      <c r="J1320">
        <v>8094565.3618681198</v>
      </c>
      <c r="K1320">
        <v>1365155.4605920899</v>
      </c>
      <c r="L1320">
        <v>5787450.6597693702</v>
      </c>
      <c r="M1320">
        <v>1055521.7056438399</v>
      </c>
      <c r="N1320">
        <v>6.5552138779617097</v>
      </c>
      <c r="O1320">
        <v>6.7282113321008197</v>
      </c>
      <c r="P1320" t="s">
        <v>257</v>
      </c>
      <c r="Q1320" t="s">
        <v>252</v>
      </c>
    </row>
    <row r="1321" spans="1:17" x14ac:dyDescent="0.35">
      <c r="A1321" t="s">
        <v>274</v>
      </c>
      <c r="B1321" t="s">
        <v>262</v>
      </c>
      <c r="C1321" t="s">
        <v>256</v>
      </c>
      <c r="D1321">
        <v>1.79717289473674</v>
      </c>
      <c r="E1321">
        <v>2060</v>
      </c>
      <c r="F1321">
        <v>17247173.710780501</v>
      </c>
      <c r="G1321">
        <v>2809379.7951453701</v>
      </c>
      <c r="H1321">
        <v>128789997.224139</v>
      </c>
      <c r="I1321">
        <v>21377106.9553749</v>
      </c>
      <c r="J1321">
        <v>8341769.5815777099</v>
      </c>
      <c r="K1321">
        <v>1412180.1563021401</v>
      </c>
      <c r="L1321">
        <v>5967421.1006158497</v>
      </c>
      <c r="M1321">
        <v>1078201.3300077401</v>
      </c>
      <c r="N1321">
        <v>7.4673102610219404</v>
      </c>
      <c r="O1321">
        <v>7.6091908229405698</v>
      </c>
      <c r="P1321" t="s">
        <v>257</v>
      </c>
      <c r="Q1321" t="s">
        <v>252</v>
      </c>
    </row>
    <row r="1322" spans="1:17" x14ac:dyDescent="0.35">
      <c r="A1322" t="s">
        <v>274</v>
      </c>
      <c r="B1322" t="s">
        <v>262</v>
      </c>
      <c r="C1322" t="s">
        <v>256</v>
      </c>
      <c r="D1322">
        <v>1.90209664848524</v>
      </c>
      <c r="E1322">
        <v>2065</v>
      </c>
      <c r="F1322">
        <v>17701025.039705198</v>
      </c>
      <c r="G1322">
        <v>2892770.2458255999</v>
      </c>
      <c r="H1322">
        <v>143018831.18485099</v>
      </c>
      <c r="I1322">
        <v>23710715.931425799</v>
      </c>
      <c r="J1322">
        <v>8596702.8914808407</v>
      </c>
      <c r="K1322">
        <v>1453479.0045689</v>
      </c>
      <c r="L1322">
        <v>6117107.11476292</v>
      </c>
      <c r="M1322">
        <v>1089923.16566895</v>
      </c>
      <c r="N1322">
        <v>8.0796920440508799</v>
      </c>
      <c r="O1322">
        <v>8.1965430768798502</v>
      </c>
      <c r="P1322" t="s">
        <v>257</v>
      </c>
      <c r="Q1322" t="s">
        <v>252</v>
      </c>
    </row>
    <row r="1323" spans="1:17" x14ac:dyDescent="0.35">
      <c r="A1323" t="s">
        <v>274</v>
      </c>
      <c r="B1323" t="s">
        <v>262</v>
      </c>
      <c r="C1323" t="s">
        <v>256</v>
      </c>
      <c r="D1323">
        <v>2.0539225003577899</v>
      </c>
      <c r="E1323">
        <v>2070</v>
      </c>
      <c r="F1323">
        <v>18218669.254884601</v>
      </c>
      <c r="G1323">
        <v>2986516.02714926</v>
      </c>
      <c r="H1323">
        <v>162390509.006883</v>
      </c>
      <c r="I1323">
        <v>26854161.4961037</v>
      </c>
      <c r="J1323">
        <v>8822050.5360413399</v>
      </c>
      <c r="K1323">
        <v>1496443.5050051201</v>
      </c>
      <c r="L1323">
        <v>6310081.5046022702</v>
      </c>
      <c r="M1323">
        <v>1124709.14807407</v>
      </c>
      <c r="N1323">
        <v>8.9134122111220897</v>
      </c>
      <c r="O1323">
        <v>8.9918022377857607</v>
      </c>
      <c r="P1323" t="s">
        <v>257</v>
      </c>
      <c r="Q1323" t="s">
        <v>252</v>
      </c>
    </row>
    <row r="1324" spans="1:17" x14ac:dyDescent="0.35">
      <c r="A1324" t="s">
        <v>274</v>
      </c>
      <c r="B1324" t="s">
        <v>262</v>
      </c>
      <c r="C1324" t="s">
        <v>256</v>
      </c>
      <c r="D1324">
        <v>2.15113208653396</v>
      </c>
      <c r="E1324">
        <v>2075</v>
      </c>
      <c r="F1324">
        <v>18786576.6273227</v>
      </c>
      <c r="G1324">
        <v>3088570.8117503398</v>
      </c>
      <c r="H1324">
        <v>176252437.14467099</v>
      </c>
      <c r="I1324">
        <v>29109246.546618901</v>
      </c>
      <c r="J1324">
        <v>9061530.8660090808</v>
      </c>
      <c r="K1324">
        <v>1538796.13213474</v>
      </c>
      <c r="L1324">
        <v>6503504.7469223002</v>
      </c>
      <c r="M1324">
        <v>1158633.8607345701</v>
      </c>
      <c r="N1324">
        <v>9.3818283469663193</v>
      </c>
      <c r="O1324">
        <v>9.4248273136151006</v>
      </c>
      <c r="P1324" t="s">
        <v>257</v>
      </c>
      <c r="Q1324" t="s">
        <v>252</v>
      </c>
    </row>
    <row r="1325" spans="1:17" x14ac:dyDescent="0.35">
      <c r="A1325" t="s">
        <v>274</v>
      </c>
      <c r="B1325" t="s">
        <v>262</v>
      </c>
      <c r="C1325" t="s">
        <v>256</v>
      </c>
      <c r="D1325">
        <v>2.2802661727774698</v>
      </c>
      <c r="E1325">
        <v>2080</v>
      </c>
      <c r="F1325">
        <v>19309133.796536099</v>
      </c>
      <c r="G1325">
        <v>3183118.45716898</v>
      </c>
      <c r="H1325">
        <v>193185942.391711</v>
      </c>
      <c r="I1325">
        <v>31844060.765437599</v>
      </c>
      <c r="J1325">
        <v>9259889.73533752</v>
      </c>
      <c r="K1325">
        <v>1570167.3623114</v>
      </c>
      <c r="L1325">
        <v>6685202.9275706504</v>
      </c>
      <c r="M1325">
        <v>1192042.6325028499</v>
      </c>
      <c r="N1325">
        <v>10.004899465058701</v>
      </c>
      <c r="O1325">
        <v>10.0040451506663</v>
      </c>
      <c r="P1325" t="s">
        <v>257</v>
      </c>
      <c r="Q1325" t="s">
        <v>252</v>
      </c>
    </row>
    <row r="1326" spans="1:17" x14ac:dyDescent="0.35">
      <c r="A1326" t="s">
        <v>274</v>
      </c>
      <c r="B1326" t="s">
        <v>262</v>
      </c>
      <c r="C1326" t="s">
        <v>256</v>
      </c>
      <c r="D1326">
        <v>2.4085830961071801</v>
      </c>
      <c r="E1326">
        <v>2085</v>
      </c>
      <c r="F1326">
        <v>19881214.108952101</v>
      </c>
      <c r="G1326">
        <v>3285615.4485561899</v>
      </c>
      <c r="H1326">
        <v>211186690.61201799</v>
      </c>
      <c r="I1326">
        <v>34754612.1104073</v>
      </c>
      <c r="J1326">
        <v>9517353.2360951696</v>
      </c>
      <c r="K1326">
        <v>1617630.34961242</v>
      </c>
      <c r="L1326">
        <v>6893703.5045600198</v>
      </c>
      <c r="M1326">
        <v>1233227.5575580499</v>
      </c>
      <c r="N1326">
        <v>10.622424237004999</v>
      </c>
      <c r="O1326">
        <v>10.5778088320347</v>
      </c>
      <c r="P1326" t="s">
        <v>257</v>
      </c>
      <c r="Q1326" t="s">
        <v>252</v>
      </c>
    </row>
    <row r="1327" spans="1:17" x14ac:dyDescent="0.35">
      <c r="A1327" t="s">
        <v>274</v>
      </c>
      <c r="B1327" t="s">
        <v>262</v>
      </c>
      <c r="C1327" t="s">
        <v>256</v>
      </c>
      <c r="D1327">
        <v>2.5200464505927802</v>
      </c>
      <c r="E1327">
        <v>2090</v>
      </c>
      <c r="F1327">
        <v>20364828.949574001</v>
      </c>
      <c r="G1327">
        <v>3367123.3709647399</v>
      </c>
      <c r="H1327">
        <v>228685467.44145599</v>
      </c>
      <c r="I1327">
        <v>37579130.718528703</v>
      </c>
      <c r="J1327">
        <v>9720968.5059938803</v>
      </c>
      <c r="K1327">
        <v>1654360.54613548</v>
      </c>
      <c r="L1327">
        <v>7059751.1557622999</v>
      </c>
      <c r="M1327">
        <v>1217699.1816408699</v>
      </c>
      <c r="N1327">
        <v>11.229432273048401</v>
      </c>
      <c r="O1327">
        <v>11.160604046344</v>
      </c>
      <c r="P1327" t="s">
        <v>257</v>
      </c>
      <c r="Q1327" t="s">
        <v>252</v>
      </c>
    </row>
    <row r="1328" spans="1:17" x14ac:dyDescent="0.35">
      <c r="A1328" t="s">
        <v>274</v>
      </c>
      <c r="B1328" t="s">
        <v>263</v>
      </c>
      <c r="C1328" t="s">
        <v>256</v>
      </c>
      <c r="D1328">
        <v>0.42862795654826502</v>
      </c>
      <c r="E1328">
        <v>2010</v>
      </c>
      <c r="F1328">
        <v>12971983.078952899</v>
      </c>
      <c r="G1328">
        <v>47752.495373612801</v>
      </c>
      <c r="H1328">
        <v>17638970.518512201</v>
      </c>
      <c r="I1328">
        <v>61343.333769152101</v>
      </c>
      <c r="J1328">
        <v>5493872.9708252903</v>
      </c>
      <c r="K1328">
        <v>18951.239471218501</v>
      </c>
      <c r="L1328">
        <v>4635792.8577755196</v>
      </c>
      <c r="M1328">
        <v>15804.6323388274</v>
      </c>
      <c r="N1328">
        <v>1.3597744008109001</v>
      </c>
      <c r="O1328">
        <v>1.28461001439203</v>
      </c>
      <c r="P1328" t="s">
        <v>257</v>
      </c>
      <c r="Q1328" t="s">
        <v>252</v>
      </c>
    </row>
    <row r="1329" spans="1:17" x14ac:dyDescent="0.35">
      <c r="A1329" t="s">
        <v>274</v>
      </c>
      <c r="B1329" t="s">
        <v>263</v>
      </c>
      <c r="C1329" t="s">
        <v>256</v>
      </c>
      <c r="D1329">
        <v>0.61285996481710903</v>
      </c>
      <c r="E1329">
        <v>2015</v>
      </c>
      <c r="F1329">
        <v>13803607.7205816</v>
      </c>
      <c r="G1329">
        <v>50521.391845471502</v>
      </c>
      <c r="H1329">
        <v>26899494.763162199</v>
      </c>
      <c r="I1329">
        <v>92818.9966524107</v>
      </c>
      <c r="J1329">
        <v>5857835.1469166502</v>
      </c>
      <c r="K1329">
        <v>20075.523283742499</v>
      </c>
      <c r="L1329">
        <v>4950971.4566164697</v>
      </c>
      <c r="M1329">
        <v>16774.841168976302</v>
      </c>
      <c r="N1329">
        <v>1.94872929654863</v>
      </c>
      <c r="O1329">
        <v>1.8372216849510801</v>
      </c>
      <c r="P1329" t="s">
        <v>257</v>
      </c>
      <c r="Q1329" t="s">
        <v>252</v>
      </c>
    </row>
    <row r="1330" spans="1:17" x14ac:dyDescent="0.35">
      <c r="A1330" t="s">
        <v>274</v>
      </c>
      <c r="B1330" t="s">
        <v>263</v>
      </c>
      <c r="C1330" t="s">
        <v>256</v>
      </c>
      <c r="D1330">
        <v>0.76234411994100504</v>
      </c>
      <c r="E1330">
        <v>2020</v>
      </c>
      <c r="F1330">
        <v>14571719.3047389</v>
      </c>
      <c r="G1330">
        <v>53090.916609841297</v>
      </c>
      <c r="H1330">
        <v>35413536.486506298</v>
      </c>
      <c r="I1330">
        <v>121397.554704839</v>
      </c>
      <c r="J1330">
        <v>6198566.1420819601</v>
      </c>
      <c r="K1330">
        <v>21125.616143037802</v>
      </c>
      <c r="L1330">
        <v>5246831.2168461401</v>
      </c>
      <c r="M1330">
        <v>17680.345320526201</v>
      </c>
      <c r="N1330">
        <v>2.43029224938401</v>
      </c>
      <c r="O1330">
        <v>2.28659745313825</v>
      </c>
      <c r="P1330" t="s">
        <v>257</v>
      </c>
      <c r="Q1330" t="s">
        <v>252</v>
      </c>
    </row>
    <row r="1331" spans="1:17" x14ac:dyDescent="0.35">
      <c r="A1331" t="s">
        <v>274</v>
      </c>
      <c r="B1331" t="s">
        <v>263</v>
      </c>
      <c r="C1331" t="s">
        <v>256</v>
      </c>
      <c r="D1331">
        <v>0.91377128405771901</v>
      </c>
      <c r="E1331">
        <v>2025</v>
      </c>
      <c r="F1331">
        <v>15437050.5197882</v>
      </c>
      <c r="G1331">
        <v>56027.613399779002</v>
      </c>
      <c r="H1331">
        <v>45071478.769747198</v>
      </c>
      <c r="I1331">
        <v>153649.47273755699</v>
      </c>
      <c r="J1331">
        <v>6581179.9827178903</v>
      </c>
      <c r="K1331">
        <v>22325.861418585398</v>
      </c>
      <c r="L1331">
        <v>5577294.3056163201</v>
      </c>
      <c r="M1331">
        <v>18708.5127521457</v>
      </c>
      <c r="N1331">
        <v>2.9196949710031599</v>
      </c>
      <c r="O1331">
        <v>2.74238832272236</v>
      </c>
      <c r="P1331" t="s">
        <v>257</v>
      </c>
      <c r="Q1331" t="s">
        <v>252</v>
      </c>
    </row>
    <row r="1332" spans="1:17" x14ac:dyDescent="0.35">
      <c r="A1332" t="s">
        <v>274</v>
      </c>
      <c r="B1332" t="s">
        <v>263</v>
      </c>
      <c r="C1332" t="s">
        <v>256</v>
      </c>
      <c r="D1332">
        <v>0.96559376426806398</v>
      </c>
      <c r="E1332">
        <v>2030</v>
      </c>
      <c r="F1332">
        <v>16358844.5189512</v>
      </c>
      <c r="G1332">
        <v>59203.249866999497</v>
      </c>
      <c r="H1332">
        <v>50530984.979838803</v>
      </c>
      <c r="I1332">
        <v>171480.40806784201</v>
      </c>
      <c r="J1332">
        <v>6982010.3329748297</v>
      </c>
      <c r="K1332">
        <v>23597.492709824099</v>
      </c>
      <c r="L1332">
        <v>5922079.2692777002</v>
      </c>
      <c r="M1332">
        <v>19792.670136376299</v>
      </c>
      <c r="N1332">
        <v>3.0889091782307898</v>
      </c>
      <c r="O1332">
        <v>2.89646950890489</v>
      </c>
      <c r="P1332" t="s">
        <v>257</v>
      </c>
      <c r="Q1332" t="s">
        <v>252</v>
      </c>
    </row>
    <row r="1333" spans="1:17" x14ac:dyDescent="0.35">
      <c r="A1333" t="s">
        <v>274</v>
      </c>
      <c r="B1333" t="s">
        <v>263</v>
      </c>
      <c r="C1333" t="s">
        <v>256</v>
      </c>
      <c r="D1333">
        <v>1.08500668135844</v>
      </c>
      <c r="E1333">
        <v>2035</v>
      </c>
      <c r="F1333">
        <v>17165344.0104312</v>
      </c>
      <c r="G1333">
        <v>61985.618511640299</v>
      </c>
      <c r="H1333">
        <v>62391225.417284504</v>
      </c>
      <c r="I1333">
        <v>209565.97657728699</v>
      </c>
      <c r="J1333">
        <v>7763402.9148842003</v>
      </c>
      <c r="K1333">
        <v>26508.039457597501</v>
      </c>
      <c r="L1333">
        <v>6218734.7620755704</v>
      </c>
      <c r="M1333">
        <v>20521.331632047899</v>
      </c>
      <c r="N1333">
        <v>3.6347203632720801</v>
      </c>
      <c r="O1333">
        <v>3.3808806237519802</v>
      </c>
      <c r="P1333" t="s">
        <v>257</v>
      </c>
      <c r="Q1333" t="s">
        <v>252</v>
      </c>
    </row>
    <row r="1334" spans="1:17" x14ac:dyDescent="0.35">
      <c r="A1334" t="s">
        <v>274</v>
      </c>
      <c r="B1334" t="s">
        <v>263</v>
      </c>
      <c r="C1334" t="s">
        <v>256</v>
      </c>
      <c r="D1334">
        <v>1.2292198413270401</v>
      </c>
      <c r="E1334">
        <v>2040</v>
      </c>
      <c r="F1334">
        <v>17649105.764398299</v>
      </c>
      <c r="G1334">
        <v>63606.376133785903</v>
      </c>
      <c r="H1334">
        <v>77160264.622058302</v>
      </c>
      <c r="I1334">
        <v>256254.97195234799</v>
      </c>
      <c r="J1334">
        <v>8249820.3999678995</v>
      </c>
      <c r="K1334">
        <v>27782.0999669495</v>
      </c>
      <c r="L1334">
        <v>6286794.5392564302</v>
      </c>
      <c r="M1334">
        <v>18399.828055895901</v>
      </c>
      <c r="N1334">
        <v>4.37190788315778</v>
      </c>
      <c r="O1334">
        <v>4.0287623274332898</v>
      </c>
      <c r="P1334" t="s">
        <v>257</v>
      </c>
      <c r="Q1334" t="s">
        <v>252</v>
      </c>
    </row>
    <row r="1335" spans="1:17" x14ac:dyDescent="0.35">
      <c r="A1335" t="s">
        <v>274</v>
      </c>
      <c r="B1335" t="s">
        <v>263</v>
      </c>
      <c r="C1335" t="s">
        <v>256</v>
      </c>
      <c r="D1335">
        <v>1.35085724597845</v>
      </c>
      <c r="E1335">
        <v>2045</v>
      </c>
      <c r="F1335">
        <v>18214828.613538399</v>
      </c>
      <c r="G1335">
        <v>65522.460599711398</v>
      </c>
      <c r="H1335">
        <v>90925644.404013306</v>
      </c>
      <c r="I1335">
        <v>299572.72153341997</v>
      </c>
      <c r="J1335">
        <v>8693982.7742509693</v>
      </c>
      <c r="K1335">
        <v>29044.171478717901</v>
      </c>
      <c r="L1335">
        <v>6479147.1529699396</v>
      </c>
      <c r="M1335">
        <v>18083.467976391701</v>
      </c>
      <c r="N1335">
        <v>4.9918473751892298</v>
      </c>
      <c r="O1335">
        <v>4.57206153113761</v>
      </c>
      <c r="P1335" t="s">
        <v>257</v>
      </c>
      <c r="Q1335" t="s">
        <v>252</v>
      </c>
    </row>
    <row r="1336" spans="1:17" x14ac:dyDescent="0.35">
      <c r="A1336" t="s">
        <v>274</v>
      </c>
      <c r="B1336" t="s">
        <v>263</v>
      </c>
      <c r="C1336" t="s">
        <v>256</v>
      </c>
      <c r="D1336">
        <v>1.53164784556419</v>
      </c>
      <c r="E1336">
        <v>2050</v>
      </c>
      <c r="F1336">
        <v>18789295.869091999</v>
      </c>
      <c r="G1336">
        <v>67469.377505877506</v>
      </c>
      <c r="H1336">
        <v>111580090.78743801</v>
      </c>
      <c r="I1336">
        <v>364879.05523543601</v>
      </c>
      <c r="J1336">
        <v>9211863.7345217299</v>
      </c>
      <c r="K1336">
        <v>31263.0365207869</v>
      </c>
      <c r="L1336">
        <v>6651691.42058626</v>
      </c>
      <c r="M1336">
        <v>17598.8737293044</v>
      </c>
      <c r="N1336">
        <v>5.9384924035915896</v>
      </c>
      <c r="O1336">
        <v>5.4080690933253397</v>
      </c>
      <c r="P1336" t="s">
        <v>257</v>
      </c>
      <c r="Q1336" t="s">
        <v>252</v>
      </c>
    </row>
    <row r="1337" spans="1:17" x14ac:dyDescent="0.35">
      <c r="A1337" t="s">
        <v>274</v>
      </c>
      <c r="B1337" t="s">
        <v>263</v>
      </c>
      <c r="C1337" t="s">
        <v>256</v>
      </c>
      <c r="D1337">
        <v>1.64170092024739</v>
      </c>
      <c r="E1337">
        <v>2055</v>
      </c>
      <c r="F1337">
        <v>19361049.981182199</v>
      </c>
      <c r="G1337">
        <v>69409.947910365896</v>
      </c>
      <c r="H1337">
        <v>127424934.047088</v>
      </c>
      <c r="I1337">
        <v>415293.297093587</v>
      </c>
      <c r="J1337">
        <v>9427922.7339582201</v>
      </c>
      <c r="K1337">
        <v>31798.0885019917</v>
      </c>
      <c r="L1337">
        <v>6825341.7559289904</v>
      </c>
      <c r="M1337">
        <v>17630.609484226301</v>
      </c>
      <c r="N1337">
        <v>6.5815094827469398</v>
      </c>
      <c r="O1337">
        <v>5.9831956311202701</v>
      </c>
      <c r="P1337" t="s">
        <v>257</v>
      </c>
      <c r="Q1337" t="s">
        <v>252</v>
      </c>
    </row>
    <row r="1338" spans="1:17" x14ac:dyDescent="0.35">
      <c r="A1338" t="s">
        <v>274</v>
      </c>
      <c r="B1338" t="s">
        <v>263</v>
      </c>
      <c r="C1338" t="s">
        <v>256</v>
      </c>
      <c r="D1338">
        <v>1.79717289473674</v>
      </c>
      <c r="E1338">
        <v>2060</v>
      </c>
      <c r="F1338">
        <v>19985011.1129652</v>
      </c>
      <c r="G1338">
        <v>71542.392960713201</v>
      </c>
      <c r="H1338">
        <v>149680836.86361501</v>
      </c>
      <c r="I1338">
        <v>486267.31589902402</v>
      </c>
      <c r="J1338">
        <v>9720834.5133355893</v>
      </c>
      <c r="K1338">
        <v>33115.224544255303</v>
      </c>
      <c r="L1338">
        <v>7027551.8544509904</v>
      </c>
      <c r="M1338">
        <v>18070.576172600198</v>
      </c>
      <c r="N1338">
        <v>7.4896549227591098</v>
      </c>
      <c r="O1338">
        <v>6.7969115342011701</v>
      </c>
      <c r="P1338" t="s">
        <v>257</v>
      </c>
      <c r="Q1338" t="s">
        <v>252</v>
      </c>
    </row>
    <row r="1339" spans="1:17" x14ac:dyDescent="0.35">
      <c r="A1339" t="s">
        <v>274</v>
      </c>
      <c r="B1339" t="s">
        <v>263</v>
      </c>
      <c r="C1339" t="s">
        <v>256</v>
      </c>
      <c r="D1339">
        <v>1.90209664848524</v>
      </c>
      <c r="E1339">
        <v>2065</v>
      </c>
      <c r="F1339">
        <v>20520434.719839498</v>
      </c>
      <c r="G1339">
        <v>73360.565691254495</v>
      </c>
      <c r="H1339">
        <v>166191108.33947101</v>
      </c>
      <c r="I1339">
        <v>538438.77680581203</v>
      </c>
      <c r="J1339">
        <v>10016020.744794801</v>
      </c>
      <c r="K1339">
        <v>34161.151254929602</v>
      </c>
      <c r="L1339">
        <v>7188502.9918976696</v>
      </c>
      <c r="M1339">
        <v>18527.288534198498</v>
      </c>
      <c r="N1339">
        <v>8.0988103131555391</v>
      </c>
      <c r="O1339">
        <v>7.3396213855804699</v>
      </c>
      <c r="P1339" t="s">
        <v>257</v>
      </c>
      <c r="Q1339" t="s">
        <v>252</v>
      </c>
    </row>
    <row r="1340" spans="1:17" x14ac:dyDescent="0.35">
      <c r="A1340" t="s">
        <v>274</v>
      </c>
      <c r="B1340" t="s">
        <v>263</v>
      </c>
      <c r="C1340" t="s">
        <v>256</v>
      </c>
      <c r="D1340">
        <v>2.0539225003577899</v>
      </c>
      <c r="E1340">
        <v>2070</v>
      </c>
      <c r="F1340">
        <v>21129740.768676002</v>
      </c>
      <c r="G1340">
        <v>75444.513357885196</v>
      </c>
      <c r="H1340">
        <v>188634119.28647</v>
      </c>
      <c r="I1340">
        <v>610551.21651668695</v>
      </c>
      <c r="J1340">
        <v>10283487.8241324</v>
      </c>
      <c r="K1340">
        <v>35006.2169140396</v>
      </c>
      <c r="L1340">
        <v>7415811.4996385695</v>
      </c>
      <c r="M1340">
        <v>18979.153037770899</v>
      </c>
      <c r="N1340">
        <v>8.9274223167996904</v>
      </c>
      <c r="O1340">
        <v>8.0927185999652806</v>
      </c>
      <c r="P1340" t="s">
        <v>257</v>
      </c>
      <c r="Q1340" t="s">
        <v>252</v>
      </c>
    </row>
    <row r="1341" spans="1:17" x14ac:dyDescent="0.35">
      <c r="A1341" t="s">
        <v>274</v>
      </c>
      <c r="B1341" t="s">
        <v>263</v>
      </c>
      <c r="C1341" t="s">
        <v>256</v>
      </c>
      <c r="D1341">
        <v>2.15113208653396</v>
      </c>
      <c r="E1341">
        <v>2075</v>
      </c>
      <c r="F1341">
        <v>21797408.605837099</v>
      </c>
      <c r="G1341">
        <v>77738.833235882004</v>
      </c>
      <c r="H1341">
        <v>204698838.14011699</v>
      </c>
      <c r="I1341">
        <v>662845.55117270502</v>
      </c>
      <c r="J1341">
        <v>10564373.889523299</v>
      </c>
      <c r="K1341">
        <v>35953.108620569299</v>
      </c>
      <c r="L1341">
        <v>7642480.7518222397</v>
      </c>
      <c r="M1341">
        <v>19657.855834630202</v>
      </c>
      <c r="N1341">
        <v>9.3909712774435299</v>
      </c>
      <c r="O1341">
        <v>8.5265693294037597</v>
      </c>
      <c r="P1341" t="s">
        <v>257</v>
      </c>
      <c r="Q1341" t="s">
        <v>252</v>
      </c>
    </row>
    <row r="1342" spans="1:17" x14ac:dyDescent="0.35">
      <c r="A1342" t="s">
        <v>274</v>
      </c>
      <c r="B1342" t="s">
        <v>263</v>
      </c>
      <c r="C1342" t="s">
        <v>256</v>
      </c>
      <c r="D1342">
        <v>2.2802661727774698</v>
      </c>
      <c r="E1342">
        <v>2080</v>
      </c>
      <c r="F1342">
        <v>22412404.135092199</v>
      </c>
      <c r="G1342">
        <v>79848.118612916296</v>
      </c>
      <c r="H1342">
        <v>224302951.441504</v>
      </c>
      <c r="I1342">
        <v>727051.71564470802</v>
      </c>
      <c r="J1342">
        <v>10792918.3022603</v>
      </c>
      <c r="K1342">
        <v>37138.795388569801</v>
      </c>
      <c r="L1342">
        <v>7857066.68910114</v>
      </c>
      <c r="M1342">
        <v>20178.870972352401</v>
      </c>
      <c r="N1342">
        <v>10.007982637181801</v>
      </c>
      <c r="O1342">
        <v>9.1054332684940604</v>
      </c>
      <c r="P1342" t="s">
        <v>257</v>
      </c>
      <c r="Q1342" t="s">
        <v>252</v>
      </c>
    </row>
    <row r="1343" spans="1:17" x14ac:dyDescent="0.35">
      <c r="A1343" t="s">
        <v>274</v>
      </c>
      <c r="B1343" t="s">
        <v>263</v>
      </c>
      <c r="C1343" t="s">
        <v>256</v>
      </c>
      <c r="D1343">
        <v>2.4085830961071801</v>
      </c>
      <c r="E1343">
        <v>2085</v>
      </c>
      <c r="F1343">
        <v>23084662.806084901</v>
      </c>
      <c r="G1343">
        <v>82166.751423345602</v>
      </c>
      <c r="H1343">
        <v>245146094.36770499</v>
      </c>
      <c r="I1343">
        <v>795208.35472044197</v>
      </c>
      <c r="J1343">
        <v>11096406.3342204</v>
      </c>
      <c r="K1343">
        <v>38577.251487185502</v>
      </c>
      <c r="L1343">
        <v>8105523.2178520598</v>
      </c>
      <c r="M1343">
        <v>21407.844266008098</v>
      </c>
      <c r="N1343">
        <v>10.6194357884702</v>
      </c>
      <c r="O1343">
        <v>9.6779821636529295</v>
      </c>
      <c r="P1343" t="s">
        <v>257</v>
      </c>
      <c r="Q1343" t="s">
        <v>252</v>
      </c>
    </row>
    <row r="1344" spans="1:17" x14ac:dyDescent="0.35">
      <c r="A1344" t="s">
        <v>274</v>
      </c>
      <c r="B1344" t="s">
        <v>263</v>
      </c>
      <c r="C1344" t="s">
        <v>256</v>
      </c>
      <c r="D1344">
        <v>2.5200464505927802</v>
      </c>
      <c r="E1344">
        <v>2090</v>
      </c>
      <c r="F1344">
        <v>23647795.670373902</v>
      </c>
      <c r="G1344">
        <v>84156.650164786901</v>
      </c>
      <c r="H1344">
        <v>265403240.380265</v>
      </c>
      <c r="I1344">
        <v>861357.77971968602</v>
      </c>
      <c r="J1344">
        <v>11335894.1013343</v>
      </c>
      <c r="K1344">
        <v>39434.9507950466</v>
      </c>
      <c r="L1344">
        <v>8255071.8132048501</v>
      </c>
      <c r="M1344">
        <v>22378.524198321102</v>
      </c>
      <c r="N1344">
        <v>11.2231703994619</v>
      </c>
      <c r="O1344">
        <v>10.2351718852053</v>
      </c>
      <c r="P1344" t="s">
        <v>257</v>
      </c>
      <c r="Q1344" t="s">
        <v>252</v>
      </c>
    </row>
    <row r="1345" spans="1:17" x14ac:dyDescent="0.35">
      <c r="A1345" t="s">
        <v>274</v>
      </c>
      <c r="B1345" t="s">
        <v>264</v>
      </c>
      <c r="C1345" t="s">
        <v>256</v>
      </c>
      <c r="D1345">
        <v>0.42862795654826502</v>
      </c>
      <c r="E1345">
        <v>2010</v>
      </c>
      <c r="F1345">
        <v>8262495.1965404199</v>
      </c>
      <c r="G1345">
        <v>4757240.3777860804</v>
      </c>
      <c r="H1345">
        <v>11646457.877894299</v>
      </c>
      <c r="I1345">
        <v>6053855.97438714</v>
      </c>
      <c r="J1345">
        <v>3685070.1342018801</v>
      </c>
      <c r="K1345">
        <v>1827754.0760946199</v>
      </c>
      <c r="L1345">
        <v>3151017.9879182498</v>
      </c>
      <c r="M1345">
        <v>1500579.5021961001</v>
      </c>
      <c r="N1345">
        <v>1.40955699227163</v>
      </c>
      <c r="O1345">
        <v>1.2725562497652201</v>
      </c>
      <c r="P1345" t="s">
        <v>257</v>
      </c>
      <c r="Q1345" t="s">
        <v>252</v>
      </c>
    </row>
    <row r="1346" spans="1:17" x14ac:dyDescent="0.35">
      <c r="A1346" t="s">
        <v>274</v>
      </c>
      <c r="B1346" t="s">
        <v>264</v>
      </c>
      <c r="C1346" t="s">
        <v>256</v>
      </c>
      <c r="D1346">
        <v>0.61285996481710903</v>
      </c>
      <c r="E1346">
        <v>2015</v>
      </c>
      <c r="F1346">
        <v>8821856.6399809793</v>
      </c>
      <c r="G1346">
        <v>5032272.4724460896</v>
      </c>
      <c r="H1346">
        <v>17826781.458237801</v>
      </c>
      <c r="I1346">
        <v>9165532.3015767708</v>
      </c>
      <c r="J1346">
        <v>3941571.74698313</v>
      </c>
      <c r="K1346">
        <v>1936338.92321726</v>
      </c>
      <c r="L1346">
        <v>3375876.4643140901</v>
      </c>
      <c r="M1346">
        <v>1591869.8334713499</v>
      </c>
      <c r="N1346">
        <v>2.0207516609877998</v>
      </c>
      <c r="O1346">
        <v>1.8213505631426099</v>
      </c>
      <c r="P1346" t="s">
        <v>257</v>
      </c>
      <c r="Q1346" t="s">
        <v>252</v>
      </c>
    </row>
    <row r="1347" spans="1:17" x14ac:dyDescent="0.35">
      <c r="A1347" t="s">
        <v>274</v>
      </c>
      <c r="B1347" t="s">
        <v>264</v>
      </c>
      <c r="C1347" t="s">
        <v>256</v>
      </c>
      <c r="D1347">
        <v>0.76234411994100504</v>
      </c>
      <c r="E1347">
        <v>2020</v>
      </c>
      <c r="F1347">
        <v>9342112.4009322301</v>
      </c>
      <c r="G1347">
        <v>5282697.8204164999</v>
      </c>
      <c r="H1347">
        <v>23545985.237255201</v>
      </c>
      <c r="I1347">
        <v>11988948.803956</v>
      </c>
      <c r="J1347">
        <v>4182321.7510348898</v>
      </c>
      <c r="K1347">
        <v>2037370.0071901099</v>
      </c>
      <c r="L1347">
        <v>3587296.0996889798</v>
      </c>
      <c r="M1347">
        <v>1677215.4624776901</v>
      </c>
      <c r="N1347">
        <v>2.52041339546563</v>
      </c>
      <c r="O1347">
        <v>2.2694746532011099</v>
      </c>
      <c r="P1347" t="s">
        <v>257</v>
      </c>
      <c r="Q1347" t="s">
        <v>252</v>
      </c>
    </row>
    <row r="1348" spans="1:17" x14ac:dyDescent="0.35">
      <c r="A1348" t="s">
        <v>274</v>
      </c>
      <c r="B1348" t="s">
        <v>264</v>
      </c>
      <c r="C1348" t="s">
        <v>256</v>
      </c>
      <c r="D1348">
        <v>0.91377128405771901</v>
      </c>
      <c r="E1348">
        <v>2025</v>
      </c>
      <c r="F1348">
        <v>9922936.0501653794</v>
      </c>
      <c r="G1348">
        <v>5570142.0830225702</v>
      </c>
      <c r="H1348">
        <v>30046208.951648898</v>
      </c>
      <c r="I1348">
        <v>15178919.2908359</v>
      </c>
      <c r="J1348">
        <v>4450188.3875784604</v>
      </c>
      <c r="K1348">
        <v>2153317.4565580199</v>
      </c>
      <c r="L1348">
        <v>3821389.0854679798</v>
      </c>
      <c r="M1348">
        <v>1774613.73290048</v>
      </c>
      <c r="N1348">
        <v>3.0279555163663598</v>
      </c>
      <c r="O1348">
        <v>2.7250506476486902</v>
      </c>
      <c r="P1348" t="s">
        <v>257</v>
      </c>
      <c r="Q1348" t="s">
        <v>252</v>
      </c>
    </row>
    <row r="1349" spans="1:17" x14ac:dyDescent="0.35">
      <c r="A1349" t="s">
        <v>274</v>
      </c>
      <c r="B1349" t="s">
        <v>264</v>
      </c>
      <c r="C1349" t="s">
        <v>256</v>
      </c>
      <c r="D1349">
        <v>0.96559376426806398</v>
      </c>
      <c r="E1349">
        <v>2030</v>
      </c>
      <c r="F1349">
        <v>10541335.5885121</v>
      </c>
      <c r="G1349">
        <v>5876712.1803061003</v>
      </c>
      <c r="H1349">
        <v>33760354.586467303</v>
      </c>
      <c r="I1349">
        <v>16942110.8014393</v>
      </c>
      <c r="J1349">
        <v>4729897.7848683996</v>
      </c>
      <c r="K1349">
        <v>2275710.0408162498</v>
      </c>
      <c r="L1349">
        <v>4064803.4372303998</v>
      </c>
      <c r="M1349">
        <v>1877068.50218368</v>
      </c>
      <c r="N1349">
        <v>3.20266386578749</v>
      </c>
      <c r="O1349">
        <v>2.88292335605873</v>
      </c>
      <c r="P1349" t="s">
        <v>257</v>
      </c>
      <c r="Q1349" t="s">
        <v>252</v>
      </c>
    </row>
    <row r="1350" spans="1:17" x14ac:dyDescent="0.35">
      <c r="A1350" t="s">
        <v>274</v>
      </c>
      <c r="B1350" t="s">
        <v>264</v>
      </c>
      <c r="C1350" t="s">
        <v>256</v>
      </c>
      <c r="D1350">
        <v>1.08500668135844</v>
      </c>
      <c r="E1350">
        <v>2035</v>
      </c>
      <c r="F1350">
        <v>11088855.5335558</v>
      </c>
      <c r="G1350">
        <v>6138474.0953869997</v>
      </c>
      <c r="H1350">
        <v>41554269.769519404</v>
      </c>
      <c r="I1350">
        <v>21046521.624342401</v>
      </c>
      <c r="J1350">
        <v>5186454.5414921101</v>
      </c>
      <c r="K1350">
        <v>2603456.4128496898</v>
      </c>
      <c r="L1350">
        <v>4277552.5745219002</v>
      </c>
      <c r="M1350">
        <v>1961703.51918571</v>
      </c>
      <c r="N1350">
        <v>3.7473903094663501</v>
      </c>
      <c r="O1350">
        <v>3.42862432866804</v>
      </c>
      <c r="P1350" t="s">
        <v>257</v>
      </c>
      <c r="Q1350" t="s">
        <v>252</v>
      </c>
    </row>
    <row r="1351" spans="1:17" x14ac:dyDescent="0.35">
      <c r="A1351" t="s">
        <v>274</v>
      </c>
      <c r="B1351" t="s">
        <v>264</v>
      </c>
      <c r="C1351" t="s">
        <v>256</v>
      </c>
      <c r="D1351">
        <v>1.2292198413270401</v>
      </c>
      <c r="E1351">
        <v>2040</v>
      </c>
      <c r="F1351">
        <v>11429407.236997999</v>
      </c>
      <c r="G1351">
        <v>6283304.9035341004</v>
      </c>
      <c r="H1351">
        <v>51151870.346867703</v>
      </c>
      <c r="I1351">
        <v>26264649.2471429</v>
      </c>
      <c r="J1351">
        <v>5493453.1620263103</v>
      </c>
      <c r="K1351">
        <v>2784149.3379085399</v>
      </c>
      <c r="L1351">
        <v>4281415.7966670599</v>
      </c>
      <c r="M1351">
        <v>2023778.5706452599</v>
      </c>
      <c r="N1351">
        <v>4.4754613503738598</v>
      </c>
      <c r="O1351">
        <v>4.1800691913534402</v>
      </c>
      <c r="P1351" t="s">
        <v>257</v>
      </c>
      <c r="Q1351" t="s">
        <v>252</v>
      </c>
    </row>
    <row r="1352" spans="1:17" x14ac:dyDescent="0.35">
      <c r="A1352" t="s">
        <v>274</v>
      </c>
      <c r="B1352" t="s">
        <v>264</v>
      </c>
      <c r="C1352" t="s">
        <v>256</v>
      </c>
      <c r="D1352">
        <v>1.35085724597845</v>
      </c>
      <c r="E1352">
        <v>2045</v>
      </c>
      <c r="F1352">
        <v>11823360.0152537</v>
      </c>
      <c r="G1352">
        <v>6456991.0588843804</v>
      </c>
      <c r="H1352">
        <v>60130520.835719503</v>
      </c>
      <c r="I1352">
        <v>31094696.289827202</v>
      </c>
      <c r="J1352">
        <v>5799054.2678454397</v>
      </c>
      <c r="K1352">
        <v>2923972.6778842499</v>
      </c>
      <c r="L1352">
        <v>4422789.54662841</v>
      </c>
      <c r="M1352">
        <v>2074441.07431793</v>
      </c>
      <c r="N1352">
        <v>5.08573880505568</v>
      </c>
      <c r="O1352">
        <v>4.8156635197818698</v>
      </c>
      <c r="P1352" t="s">
        <v>257</v>
      </c>
      <c r="Q1352" t="s">
        <v>252</v>
      </c>
    </row>
    <row r="1353" spans="1:17" x14ac:dyDescent="0.35">
      <c r="A1353" t="s">
        <v>274</v>
      </c>
      <c r="B1353" t="s">
        <v>264</v>
      </c>
      <c r="C1353" t="s">
        <v>256</v>
      </c>
      <c r="D1353">
        <v>1.53164784556419</v>
      </c>
      <c r="E1353">
        <v>2050</v>
      </c>
      <c r="F1353">
        <v>12221815.016283499</v>
      </c>
      <c r="G1353">
        <v>6634950.2303144</v>
      </c>
      <c r="H1353">
        <v>73536023.146855801</v>
      </c>
      <c r="I1353">
        <v>38408946.695817202</v>
      </c>
      <c r="J1353">
        <v>6136076.9687119098</v>
      </c>
      <c r="K1353">
        <v>3107049.8023306099</v>
      </c>
      <c r="L1353">
        <v>4521333.9938206701</v>
      </c>
      <c r="M1353">
        <v>2147956.3004949</v>
      </c>
      <c r="N1353">
        <v>6.0167841723084301</v>
      </c>
      <c r="O1353">
        <v>5.7888824124604197</v>
      </c>
      <c r="P1353" t="s">
        <v>257</v>
      </c>
      <c r="Q1353" t="s">
        <v>252</v>
      </c>
    </row>
    <row r="1354" spans="1:17" x14ac:dyDescent="0.35">
      <c r="A1354" t="s">
        <v>274</v>
      </c>
      <c r="B1354" t="s">
        <v>264</v>
      </c>
      <c r="C1354" t="s">
        <v>256</v>
      </c>
      <c r="D1354">
        <v>1.64170092024739</v>
      </c>
      <c r="E1354">
        <v>2055</v>
      </c>
      <c r="F1354">
        <v>12616824.085859301</v>
      </c>
      <c r="G1354">
        <v>6813635.8432332799</v>
      </c>
      <c r="H1354">
        <v>83817183.898303106</v>
      </c>
      <c r="I1354">
        <v>44023043.445878796</v>
      </c>
      <c r="J1354">
        <v>6278563.65486841</v>
      </c>
      <c r="K1354">
        <v>3181157.1675918</v>
      </c>
      <c r="L1354">
        <v>4643455.40338636</v>
      </c>
      <c r="M1354">
        <v>2199516.9620268601</v>
      </c>
      <c r="N1354">
        <v>6.6432870370479096</v>
      </c>
      <c r="O1354">
        <v>6.4610208791241304</v>
      </c>
      <c r="P1354" t="s">
        <v>257</v>
      </c>
      <c r="Q1354" t="s">
        <v>252</v>
      </c>
    </row>
    <row r="1355" spans="1:17" x14ac:dyDescent="0.35">
      <c r="A1355" t="s">
        <v>274</v>
      </c>
      <c r="B1355" t="s">
        <v>264</v>
      </c>
      <c r="C1355" t="s">
        <v>256</v>
      </c>
      <c r="D1355">
        <v>1.79717289473674</v>
      </c>
      <c r="E1355">
        <v>2060</v>
      </c>
      <c r="F1355">
        <v>13044976.264420601</v>
      </c>
      <c r="G1355">
        <v>7011577.2415053202</v>
      </c>
      <c r="H1355">
        <v>98221606.308365002</v>
      </c>
      <c r="I1355">
        <v>51945497.8711491</v>
      </c>
      <c r="J1355">
        <v>6475145.5496694297</v>
      </c>
      <c r="K1355">
        <v>3278804.1882104101</v>
      </c>
      <c r="L1355">
        <v>4761201.7490726197</v>
      </c>
      <c r="M1355">
        <v>2284420.6815509698</v>
      </c>
      <c r="N1355">
        <v>7.52945841505736</v>
      </c>
      <c r="O1355">
        <v>7.4085325001706597</v>
      </c>
      <c r="P1355" t="s">
        <v>257</v>
      </c>
      <c r="Q1355" t="s">
        <v>252</v>
      </c>
    </row>
    <row r="1356" spans="1:17" x14ac:dyDescent="0.35">
      <c r="A1356" t="s">
        <v>274</v>
      </c>
      <c r="B1356" t="s">
        <v>264</v>
      </c>
      <c r="C1356" t="s">
        <v>256</v>
      </c>
      <c r="D1356">
        <v>1.90209664848524</v>
      </c>
      <c r="E1356">
        <v>2065</v>
      </c>
      <c r="F1356">
        <v>13415235.1359015</v>
      </c>
      <c r="G1356">
        <v>7178560.1496292902</v>
      </c>
      <c r="H1356">
        <v>108954708.56398</v>
      </c>
      <c r="I1356">
        <v>57774838.552297302</v>
      </c>
      <c r="J1356">
        <v>6656806.3908391995</v>
      </c>
      <c r="K1356">
        <v>3393375.5052105398</v>
      </c>
      <c r="L1356">
        <v>4857822.5192098301</v>
      </c>
      <c r="M1356">
        <v>2349207.7612220398</v>
      </c>
      <c r="N1356">
        <v>8.1217144135176795</v>
      </c>
      <c r="O1356">
        <v>8.0482488616161891</v>
      </c>
      <c r="P1356" t="s">
        <v>257</v>
      </c>
      <c r="Q1356" t="s">
        <v>252</v>
      </c>
    </row>
    <row r="1357" spans="1:17" x14ac:dyDescent="0.35">
      <c r="A1357" t="s">
        <v>274</v>
      </c>
      <c r="B1357" t="s">
        <v>264</v>
      </c>
      <c r="C1357" t="s">
        <v>256</v>
      </c>
      <c r="D1357">
        <v>2.0539225003577899</v>
      </c>
      <c r="E1357">
        <v>2070</v>
      </c>
      <c r="F1357">
        <v>13833909.006306499</v>
      </c>
      <c r="G1357">
        <v>7371276.2757273205</v>
      </c>
      <c r="H1357">
        <v>123491620.12282</v>
      </c>
      <c r="I1357">
        <v>65753050.380167201</v>
      </c>
      <c r="J1357">
        <v>6844076.1215538802</v>
      </c>
      <c r="K1357">
        <v>3474417.91949258</v>
      </c>
      <c r="L1357">
        <v>5016557.5420160303</v>
      </c>
      <c r="M1357">
        <v>2418233.1106603201</v>
      </c>
      <c r="N1357">
        <v>8.92673358387154</v>
      </c>
      <c r="O1357">
        <v>8.9201717478265792</v>
      </c>
      <c r="P1357" t="s">
        <v>257</v>
      </c>
      <c r="Q1357" t="s">
        <v>252</v>
      </c>
    </row>
    <row r="1358" spans="1:17" x14ac:dyDescent="0.35">
      <c r="A1358" t="s">
        <v>274</v>
      </c>
      <c r="B1358" t="s">
        <v>264</v>
      </c>
      <c r="C1358" t="s">
        <v>256</v>
      </c>
      <c r="D1358">
        <v>2.15113208653396</v>
      </c>
      <c r="E1358">
        <v>2075</v>
      </c>
      <c r="F1358">
        <v>14291069.112988999</v>
      </c>
      <c r="G1358">
        <v>7584078.3260839796</v>
      </c>
      <c r="H1358">
        <v>133937601.30027799</v>
      </c>
      <c r="I1358">
        <v>71424082.391011193</v>
      </c>
      <c r="J1358">
        <v>7037291.2516610697</v>
      </c>
      <c r="K1358">
        <v>3563035.7464827499</v>
      </c>
      <c r="L1358">
        <v>5167312.8892876701</v>
      </c>
      <c r="M1358">
        <v>2494825.7183691999</v>
      </c>
      <c r="N1358">
        <v>9.3721190655039006</v>
      </c>
      <c r="O1358">
        <v>9.41763511926845</v>
      </c>
      <c r="P1358" t="s">
        <v>257</v>
      </c>
      <c r="Q1358" t="s">
        <v>252</v>
      </c>
    </row>
    <row r="1359" spans="1:17" x14ac:dyDescent="0.35">
      <c r="A1359" t="s">
        <v>274</v>
      </c>
      <c r="B1359" t="s">
        <v>264</v>
      </c>
      <c r="C1359" t="s">
        <v>256</v>
      </c>
      <c r="D1359">
        <v>2.2802661727774698</v>
      </c>
      <c r="E1359">
        <v>2080</v>
      </c>
      <c r="F1359">
        <v>14713665.314050499</v>
      </c>
      <c r="G1359">
        <v>7778586.93965453</v>
      </c>
      <c r="H1359">
        <v>146645658.54402</v>
      </c>
      <c r="I1359">
        <v>78384344.613128498</v>
      </c>
      <c r="J1359">
        <v>7190061.5478021996</v>
      </c>
      <c r="K1359">
        <v>3639995.5498467102</v>
      </c>
      <c r="L1359">
        <v>5301065.5901012402</v>
      </c>
      <c r="M1359">
        <v>2576179.9699722501</v>
      </c>
      <c r="N1359">
        <v>9.9666300282081206</v>
      </c>
      <c r="O1359">
        <v>10.076938809224099</v>
      </c>
      <c r="P1359" t="s">
        <v>257</v>
      </c>
      <c r="Q1359" t="s">
        <v>252</v>
      </c>
    </row>
    <row r="1360" spans="1:17" x14ac:dyDescent="0.35">
      <c r="A1360" t="s">
        <v>274</v>
      </c>
      <c r="B1360" t="s">
        <v>264</v>
      </c>
      <c r="C1360" t="s">
        <v>256</v>
      </c>
      <c r="D1360">
        <v>2.4085830961071801</v>
      </c>
      <c r="E1360">
        <v>2085</v>
      </c>
      <c r="F1360">
        <v>15173445.731532799</v>
      </c>
      <c r="G1360">
        <v>7993383.8259754404</v>
      </c>
      <c r="H1360">
        <v>160165644.43745399</v>
      </c>
      <c r="I1360">
        <v>85775658.284971103</v>
      </c>
      <c r="J1360">
        <v>7404688.3501983602</v>
      </c>
      <c r="K1360">
        <v>3730295.2355092298</v>
      </c>
      <c r="L1360">
        <v>5467743.6627467098</v>
      </c>
      <c r="M1360">
        <v>2659187.39937136</v>
      </c>
      <c r="N1360">
        <v>10.555654086178</v>
      </c>
      <c r="O1360">
        <v>10.7308319170453</v>
      </c>
      <c r="P1360" t="s">
        <v>257</v>
      </c>
      <c r="Q1360" t="s">
        <v>252</v>
      </c>
    </row>
    <row r="1361" spans="1:17" x14ac:dyDescent="0.35">
      <c r="A1361" t="s">
        <v>274</v>
      </c>
      <c r="B1361" t="s">
        <v>264</v>
      </c>
      <c r="C1361" t="s">
        <v>256</v>
      </c>
      <c r="D1361">
        <v>2.5200464505927802</v>
      </c>
      <c r="E1361">
        <v>2090</v>
      </c>
      <c r="F1361">
        <v>15547169.899744</v>
      </c>
      <c r="G1361">
        <v>8184782.4207947096</v>
      </c>
      <c r="H1361">
        <v>173286182.07032701</v>
      </c>
      <c r="I1361">
        <v>92978416.089657798</v>
      </c>
      <c r="J1361">
        <v>7560338.4343183003</v>
      </c>
      <c r="K1361">
        <v>3814990.61781106</v>
      </c>
      <c r="L1361">
        <v>5534234.6788498498</v>
      </c>
      <c r="M1361">
        <v>2743215.65855332</v>
      </c>
      <c r="N1361">
        <v>11.145834462977099</v>
      </c>
      <c r="O1361">
        <v>11.359912983567099</v>
      </c>
      <c r="P1361" t="s">
        <v>257</v>
      </c>
      <c r="Q1361" t="s">
        <v>252</v>
      </c>
    </row>
    <row r="1362" spans="1:17" x14ac:dyDescent="0.35">
      <c r="A1362" t="s">
        <v>274</v>
      </c>
      <c r="B1362" t="s">
        <v>265</v>
      </c>
      <c r="C1362" t="s">
        <v>256</v>
      </c>
      <c r="D1362">
        <v>0.42862795654826502</v>
      </c>
      <c r="E1362">
        <v>2010</v>
      </c>
      <c r="F1362">
        <v>8437557.5900748391</v>
      </c>
      <c r="G1362">
        <v>4582177.9842516501</v>
      </c>
      <c r="H1362">
        <v>10779734.7022205</v>
      </c>
      <c r="I1362">
        <v>6920579.15006092</v>
      </c>
      <c r="J1362">
        <v>3342701.2300914899</v>
      </c>
      <c r="K1362">
        <v>2170122.9802050199</v>
      </c>
      <c r="L1362">
        <v>2797858.59846838</v>
      </c>
      <c r="M1362">
        <v>1853738.8916459701</v>
      </c>
      <c r="N1362">
        <v>1.2775894667552601</v>
      </c>
      <c r="O1362">
        <v>1.51032525882802</v>
      </c>
      <c r="P1362" t="s">
        <v>257</v>
      </c>
      <c r="Q1362" t="s">
        <v>252</v>
      </c>
    </row>
    <row r="1363" spans="1:17" x14ac:dyDescent="0.35">
      <c r="A1363" t="s">
        <v>274</v>
      </c>
      <c r="B1363" t="s">
        <v>265</v>
      </c>
      <c r="C1363" t="s">
        <v>256</v>
      </c>
      <c r="D1363">
        <v>0.61285996481710903</v>
      </c>
      <c r="E1363">
        <v>2015</v>
      </c>
      <c r="F1363">
        <v>8965186.2055537794</v>
      </c>
      <c r="G1363">
        <v>4888942.9068732904</v>
      </c>
      <c r="H1363">
        <v>16403311.1887144</v>
      </c>
      <c r="I1363">
        <v>10589002.5711002</v>
      </c>
      <c r="J1363">
        <v>3557291.54464238</v>
      </c>
      <c r="K1363">
        <v>2320619.1255580098</v>
      </c>
      <c r="L1363">
        <v>2981653.8923872402</v>
      </c>
      <c r="M1363">
        <v>1986092.4053982</v>
      </c>
      <c r="N1363">
        <v>1.8296676513593</v>
      </c>
      <c r="O1363">
        <v>2.1659084126781898</v>
      </c>
      <c r="P1363" t="s">
        <v>257</v>
      </c>
      <c r="Q1363" t="s">
        <v>252</v>
      </c>
    </row>
    <row r="1364" spans="1:17" x14ac:dyDescent="0.35">
      <c r="A1364" t="s">
        <v>274</v>
      </c>
      <c r="B1364" t="s">
        <v>265</v>
      </c>
      <c r="C1364" t="s">
        <v>256</v>
      </c>
      <c r="D1364">
        <v>0.76234411994100504</v>
      </c>
      <c r="E1364">
        <v>2020</v>
      </c>
      <c r="F1364">
        <v>9452083.5799754206</v>
      </c>
      <c r="G1364">
        <v>5172726.6413733196</v>
      </c>
      <c r="H1364">
        <v>21555785.253170099</v>
      </c>
      <c r="I1364">
        <v>13979148.7880411</v>
      </c>
      <c r="J1364">
        <v>3758306.07650257</v>
      </c>
      <c r="K1364">
        <v>2461385.68172243</v>
      </c>
      <c r="L1364">
        <v>3154331.1705485899</v>
      </c>
      <c r="M1364">
        <v>2110180.39161808</v>
      </c>
      <c r="N1364">
        <v>2.2805326540739399</v>
      </c>
      <c r="O1364">
        <v>2.70247197604274</v>
      </c>
      <c r="P1364" t="s">
        <v>257</v>
      </c>
      <c r="Q1364" t="s">
        <v>252</v>
      </c>
    </row>
    <row r="1365" spans="1:17" x14ac:dyDescent="0.35">
      <c r="A1365" t="s">
        <v>274</v>
      </c>
      <c r="B1365" t="s">
        <v>265</v>
      </c>
      <c r="C1365" t="s">
        <v>256</v>
      </c>
      <c r="D1365">
        <v>0.91377128405771901</v>
      </c>
      <c r="E1365">
        <v>2025</v>
      </c>
      <c r="F1365">
        <v>10002910.833259501</v>
      </c>
      <c r="G1365">
        <v>5490167.29992841</v>
      </c>
      <c r="H1365">
        <v>27393106.0376991</v>
      </c>
      <c r="I1365">
        <v>17832022.204785701</v>
      </c>
      <c r="J1365">
        <v>3985105.9163869601</v>
      </c>
      <c r="K1365">
        <v>2618399.9277495202</v>
      </c>
      <c r="L1365">
        <v>3348203.09751858</v>
      </c>
      <c r="M1365">
        <v>2247799.72084988</v>
      </c>
      <c r="N1365">
        <v>2.7385134681614298</v>
      </c>
      <c r="O1365">
        <v>3.2479924983375601</v>
      </c>
      <c r="P1365" t="s">
        <v>257</v>
      </c>
      <c r="Q1365" t="s">
        <v>252</v>
      </c>
    </row>
    <row r="1366" spans="1:17" x14ac:dyDescent="0.35">
      <c r="A1366" t="s">
        <v>274</v>
      </c>
      <c r="B1366" t="s">
        <v>265</v>
      </c>
      <c r="C1366" t="s">
        <v>256</v>
      </c>
      <c r="D1366">
        <v>0.96559376426806398</v>
      </c>
      <c r="E1366">
        <v>2030</v>
      </c>
      <c r="F1366">
        <v>10592315.214350499</v>
      </c>
      <c r="G1366">
        <v>5825732.5544676799</v>
      </c>
      <c r="H1366">
        <v>30674789.989381399</v>
      </c>
      <c r="I1366">
        <v>20027675.398525201</v>
      </c>
      <c r="J1366">
        <v>4223471.1580963302</v>
      </c>
      <c r="K1366">
        <v>2782136.6675883299</v>
      </c>
      <c r="L1366">
        <v>3551131.3744993201</v>
      </c>
      <c r="M1366">
        <v>2390740.5649147499</v>
      </c>
      <c r="N1366">
        <v>2.89594761566604</v>
      </c>
      <c r="O1366">
        <v>3.4377951976470702</v>
      </c>
      <c r="P1366" t="s">
        <v>257</v>
      </c>
      <c r="Q1366" t="s">
        <v>252</v>
      </c>
    </row>
    <row r="1367" spans="1:17" x14ac:dyDescent="0.35">
      <c r="A1367" t="s">
        <v>274</v>
      </c>
      <c r="B1367" t="s">
        <v>265</v>
      </c>
      <c r="C1367" t="s">
        <v>256</v>
      </c>
      <c r="D1367">
        <v>1.08500668135844</v>
      </c>
      <c r="E1367">
        <v>2035</v>
      </c>
      <c r="F1367">
        <v>11108861.014140701</v>
      </c>
      <c r="G1367">
        <v>6118468.6148020802</v>
      </c>
      <c r="H1367">
        <v>37919798.560824901</v>
      </c>
      <c r="I1367">
        <v>24680992.833036799</v>
      </c>
      <c r="J1367">
        <v>4714168.2122138198</v>
      </c>
      <c r="K1367">
        <v>3075742.7421279801</v>
      </c>
      <c r="L1367">
        <v>3697197.0709767099</v>
      </c>
      <c r="M1367">
        <v>2542059.0227309102</v>
      </c>
      <c r="N1367">
        <v>3.4134731285733002</v>
      </c>
      <c r="O1367">
        <v>4.0338513420380098</v>
      </c>
      <c r="P1367" t="s">
        <v>257</v>
      </c>
      <c r="Q1367" t="s">
        <v>252</v>
      </c>
    </row>
    <row r="1368" spans="1:17" x14ac:dyDescent="0.35">
      <c r="A1368" t="s">
        <v>274</v>
      </c>
      <c r="B1368" t="s">
        <v>265</v>
      </c>
      <c r="C1368" t="s">
        <v>256</v>
      </c>
      <c r="D1368">
        <v>1.2292198413270401</v>
      </c>
      <c r="E1368">
        <v>2040</v>
      </c>
      <c r="F1368">
        <v>11417271.7945455</v>
      </c>
      <c r="G1368">
        <v>6295440.3459866196</v>
      </c>
      <c r="H1368">
        <v>46988017.398817703</v>
      </c>
      <c r="I1368">
        <v>30428502.1951929</v>
      </c>
      <c r="J1368">
        <v>5007728.0558858104</v>
      </c>
      <c r="K1368">
        <v>3269874.4440490399</v>
      </c>
      <c r="L1368">
        <v>3735082.4202264901</v>
      </c>
      <c r="M1368">
        <v>2570111.9470858299</v>
      </c>
      <c r="N1368">
        <v>4.1155206116110801</v>
      </c>
      <c r="O1368">
        <v>4.83341919276406</v>
      </c>
      <c r="P1368" t="s">
        <v>257</v>
      </c>
      <c r="Q1368" t="s">
        <v>252</v>
      </c>
    </row>
    <row r="1369" spans="1:17" x14ac:dyDescent="0.35">
      <c r="A1369" t="s">
        <v>274</v>
      </c>
      <c r="B1369" t="s">
        <v>265</v>
      </c>
      <c r="C1369" t="s">
        <v>256</v>
      </c>
      <c r="D1369">
        <v>1.35085724597845</v>
      </c>
      <c r="E1369">
        <v>2045</v>
      </c>
      <c r="F1369">
        <v>11779141.8300154</v>
      </c>
      <c r="G1369">
        <v>6501209.2441227501</v>
      </c>
      <c r="H1369">
        <v>55433390.115768299</v>
      </c>
      <c r="I1369">
        <v>35791827.0097785</v>
      </c>
      <c r="J1369">
        <v>5276730.6355172601</v>
      </c>
      <c r="K1369">
        <v>3446296.3102124301</v>
      </c>
      <c r="L1369">
        <v>3837232.7396318601</v>
      </c>
      <c r="M1369">
        <v>2659997.8813144802</v>
      </c>
      <c r="N1369">
        <v>4.7060635584261403</v>
      </c>
      <c r="O1369">
        <v>5.5054107114203701</v>
      </c>
      <c r="P1369" t="s">
        <v>257</v>
      </c>
      <c r="Q1369" t="s">
        <v>252</v>
      </c>
    </row>
    <row r="1370" spans="1:17" x14ac:dyDescent="0.35">
      <c r="A1370" t="s">
        <v>274</v>
      </c>
      <c r="B1370" t="s">
        <v>265</v>
      </c>
      <c r="C1370" t="s">
        <v>256</v>
      </c>
      <c r="D1370">
        <v>1.53164784556419</v>
      </c>
      <c r="E1370">
        <v>2050</v>
      </c>
      <c r="F1370">
        <v>12146993.8011848</v>
      </c>
      <c r="G1370">
        <v>6709771.4454130903</v>
      </c>
      <c r="H1370">
        <v>68134763.629413307</v>
      </c>
      <c r="I1370">
        <v>43810206.213259801</v>
      </c>
      <c r="J1370">
        <v>5596382.8708072603</v>
      </c>
      <c r="K1370">
        <v>3646743.9002352501</v>
      </c>
      <c r="L1370">
        <v>3922148.0019959798</v>
      </c>
      <c r="M1370">
        <v>2747142.2923195902</v>
      </c>
      <c r="N1370">
        <v>5.6091873219502002</v>
      </c>
      <c r="O1370">
        <v>6.5293142351680498</v>
      </c>
      <c r="P1370" t="s">
        <v>257</v>
      </c>
      <c r="Q1370" t="s">
        <v>252</v>
      </c>
    </row>
    <row r="1371" spans="1:17" x14ac:dyDescent="0.35">
      <c r="A1371" t="s">
        <v>274</v>
      </c>
      <c r="B1371" t="s">
        <v>265</v>
      </c>
      <c r="C1371" t="s">
        <v>256</v>
      </c>
      <c r="D1371">
        <v>1.64170092024739</v>
      </c>
      <c r="E1371">
        <v>2055</v>
      </c>
      <c r="F1371">
        <v>12513561.8204359</v>
      </c>
      <c r="G1371">
        <v>6916898.1086566597</v>
      </c>
      <c r="H1371">
        <v>77896786.260769397</v>
      </c>
      <c r="I1371">
        <v>49943441.083412603</v>
      </c>
      <c r="J1371">
        <v>5714604.2705498198</v>
      </c>
      <c r="K1371">
        <v>3745116.5519103901</v>
      </c>
      <c r="L1371">
        <v>4011828.36356459</v>
      </c>
      <c r="M1371">
        <v>2831144.0018486199</v>
      </c>
      <c r="N1371">
        <v>6.2249891260820602</v>
      </c>
      <c r="O1371">
        <v>7.22049686128919</v>
      </c>
      <c r="P1371" t="s">
        <v>257</v>
      </c>
      <c r="Q1371" t="s">
        <v>252</v>
      </c>
    </row>
    <row r="1372" spans="1:17" x14ac:dyDescent="0.35">
      <c r="A1372" t="s">
        <v>274</v>
      </c>
      <c r="B1372" t="s">
        <v>265</v>
      </c>
      <c r="C1372" t="s">
        <v>256</v>
      </c>
      <c r="D1372">
        <v>1.79717289473674</v>
      </c>
      <c r="E1372">
        <v>2060</v>
      </c>
      <c r="F1372">
        <v>12914403.0566031</v>
      </c>
      <c r="G1372">
        <v>7142150.4493227601</v>
      </c>
      <c r="H1372">
        <v>91623765.407753706</v>
      </c>
      <c r="I1372">
        <v>58543338.7717603</v>
      </c>
      <c r="J1372">
        <v>5888013.1387064997</v>
      </c>
      <c r="K1372">
        <v>3865936.59917334</v>
      </c>
      <c r="L1372">
        <v>4134103.3079816499</v>
      </c>
      <c r="M1372">
        <v>2911519.1226419401</v>
      </c>
      <c r="N1372">
        <v>7.0946961316114798</v>
      </c>
      <c r="O1372">
        <v>8.19687840338222</v>
      </c>
      <c r="P1372" t="s">
        <v>257</v>
      </c>
      <c r="Q1372" t="s">
        <v>252</v>
      </c>
    </row>
    <row r="1373" spans="1:17" x14ac:dyDescent="0.35">
      <c r="A1373" t="s">
        <v>274</v>
      </c>
      <c r="B1373" t="s">
        <v>265</v>
      </c>
      <c r="C1373" t="s">
        <v>256</v>
      </c>
      <c r="D1373">
        <v>1.90209664848524</v>
      </c>
      <c r="E1373">
        <v>2065</v>
      </c>
      <c r="F1373">
        <v>13258466.6738536</v>
      </c>
      <c r="G1373">
        <v>7335328.6116771102</v>
      </c>
      <c r="H1373">
        <v>101796902.73587701</v>
      </c>
      <c r="I1373">
        <v>64932644.380400002</v>
      </c>
      <c r="J1373">
        <v>6071902.3295653602</v>
      </c>
      <c r="K1373">
        <v>3978279.56648438</v>
      </c>
      <c r="L1373">
        <v>4223709.7553053899</v>
      </c>
      <c r="M1373">
        <v>2983320.52512648</v>
      </c>
      <c r="N1373">
        <v>7.6778789915900001</v>
      </c>
      <c r="O1373">
        <v>8.8520430123653497</v>
      </c>
      <c r="P1373" t="s">
        <v>257</v>
      </c>
      <c r="Q1373" t="s">
        <v>252</v>
      </c>
    </row>
    <row r="1374" spans="1:17" x14ac:dyDescent="0.35">
      <c r="A1374" t="s">
        <v>274</v>
      </c>
      <c r="B1374" t="s">
        <v>265</v>
      </c>
      <c r="C1374" t="s">
        <v>256</v>
      </c>
      <c r="D1374">
        <v>2.0539225003577899</v>
      </c>
      <c r="E1374">
        <v>2070</v>
      </c>
      <c r="F1374">
        <v>13650555.686722999</v>
      </c>
      <c r="G1374">
        <v>7554629.5953108799</v>
      </c>
      <c r="H1374">
        <v>115617179.03153799</v>
      </c>
      <c r="I1374">
        <v>73627491.471448705</v>
      </c>
      <c r="J1374">
        <v>6223543.8632717198</v>
      </c>
      <c r="K1374">
        <v>4094950.1777747399</v>
      </c>
      <c r="L1374">
        <v>4348336.2741104197</v>
      </c>
      <c r="M1374">
        <v>3086454.3785659298</v>
      </c>
      <c r="N1374">
        <v>8.4697782042669196</v>
      </c>
      <c r="O1374">
        <v>9.7460094558638399</v>
      </c>
      <c r="P1374" t="s">
        <v>257</v>
      </c>
      <c r="Q1374" t="s">
        <v>252</v>
      </c>
    </row>
    <row r="1375" spans="1:17" x14ac:dyDescent="0.35">
      <c r="A1375" t="s">
        <v>274</v>
      </c>
      <c r="B1375" t="s">
        <v>265</v>
      </c>
      <c r="C1375" t="s">
        <v>256</v>
      </c>
      <c r="D1375">
        <v>2.15113208653396</v>
      </c>
      <c r="E1375">
        <v>2075</v>
      </c>
      <c r="F1375">
        <v>14080552.749799799</v>
      </c>
      <c r="G1375">
        <v>7794594.6892732</v>
      </c>
      <c r="H1375">
        <v>125468773.704818</v>
      </c>
      <c r="I1375">
        <v>79892909.986471504</v>
      </c>
      <c r="J1375">
        <v>6389340.0858927304</v>
      </c>
      <c r="K1375">
        <v>4210986.9122510999</v>
      </c>
      <c r="L1375">
        <v>4481052.0301967598</v>
      </c>
      <c r="M1375">
        <v>3181086.5774601102</v>
      </c>
      <c r="N1375">
        <v>8.9107846782933908</v>
      </c>
      <c r="O1375">
        <v>10.249783750323701</v>
      </c>
      <c r="P1375" t="s">
        <v>257</v>
      </c>
      <c r="Q1375" t="s">
        <v>252</v>
      </c>
    </row>
    <row r="1376" spans="1:17" x14ac:dyDescent="0.35">
      <c r="A1376" t="s">
        <v>274</v>
      </c>
      <c r="B1376" t="s">
        <v>265</v>
      </c>
      <c r="C1376" t="s">
        <v>256</v>
      </c>
      <c r="D1376">
        <v>2.2802661727774698</v>
      </c>
      <c r="E1376">
        <v>2080</v>
      </c>
      <c r="F1376">
        <v>14476730.966111001</v>
      </c>
      <c r="G1376">
        <v>8015521.2875940297</v>
      </c>
      <c r="H1376">
        <v>137497702.783649</v>
      </c>
      <c r="I1376">
        <v>87532300.373499706</v>
      </c>
      <c r="J1376">
        <v>6512370.6697896896</v>
      </c>
      <c r="K1376">
        <v>4317686.42785923</v>
      </c>
      <c r="L1376">
        <v>4609343.83154241</v>
      </c>
      <c r="M1376">
        <v>3267901.7285310798</v>
      </c>
      <c r="N1376">
        <v>9.4978419579338205</v>
      </c>
      <c r="O1376">
        <v>10.920350309464901</v>
      </c>
      <c r="P1376" t="s">
        <v>257</v>
      </c>
      <c r="Q1376" t="s">
        <v>252</v>
      </c>
    </row>
    <row r="1377" spans="1:17" x14ac:dyDescent="0.35">
      <c r="A1377" t="s">
        <v>274</v>
      </c>
      <c r="B1377" t="s">
        <v>265</v>
      </c>
      <c r="C1377" t="s">
        <v>256</v>
      </c>
      <c r="D1377">
        <v>2.4085830961071801</v>
      </c>
      <c r="E1377">
        <v>2085</v>
      </c>
      <c r="F1377">
        <v>14910114.825386601</v>
      </c>
      <c r="G1377">
        <v>8256714.7321216697</v>
      </c>
      <c r="H1377">
        <v>150286316.49541</v>
      </c>
      <c r="I1377">
        <v>95654986.227015495</v>
      </c>
      <c r="J1377">
        <v>6687760.15995022</v>
      </c>
      <c r="K1377">
        <v>4447223.42575737</v>
      </c>
      <c r="L1377">
        <v>4752482.7542371796</v>
      </c>
      <c r="M1377">
        <v>3374448.3078808901</v>
      </c>
      <c r="N1377">
        <v>10.079487532820799</v>
      </c>
      <c r="O1377">
        <v>11.5851145801226</v>
      </c>
      <c r="P1377" t="s">
        <v>257</v>
      </c>
      <c r="Q1377" t="s">
        <v>252</v>
      </c>
    </row>
    <row r="1378" spans="1:17" x14ac:dyDescent="0.35">
      <c r="A1378" t="s">
        <v>274</v>
      </c>
      <c r="B1378" t="s">
        <v>265</v>
      </c>
      <c r="C1378" t="s">
        <v>256</v>
      </c>
      <c r="D1378">
        <v>2.5200464505927802</v>
      </c>
      <c r="E1378">
        <v>2090</v>
      </c>
      <c r="F1378">
        <v>15273693.2030646</v>
      </c>
      <c r="G1378">
        <v>8458259.1174741108</v>
      </c>
      <c r="H1378">
        <v>162745935.531625</v>
      </c>
      <c r="I1378">
        <v>103518662.62836</v>
      </c>
      <c r="J1378">
        <v>6824931.7167595802</v>
      </c>
      <c r="K1378">
        <v>4550397.3353697797</v>
      </c>
      <c r="L1378">
        <v>4856249.2776661599</v>
      </c>
      <c r="M1378">
        <v>3421201.0597370099</v>
      </c>
      <c r="N1378">
        <v>10.655309974340099</v>
      </c>
      <c r="O1378">
        <v>12.238767007562799</v>
      </c>
      <c r="P1378" t="s">
        <v>257</v>
      </c>
      <c r="Q1378" t="s">
        <v>252</v>
      </c>
    </row>
    <row r="1379" spans="1:17" x14ac:dyDescent="0.35">
      <c r="A1379" t="s">
        <v>274</v>
      </c>
      <c r="B1379" t="s">
        <v>266</v>
      </c>
      <c r="C1379" t="s">
        <v>256</v>
      </c>
      <c r="D1379">
        <v>0.42862795654826502</v>
      </c>
      <c r="E1379">
        <v>2010</v>
      </c>
      <c r="F1379">
        <v>4757240.3777860804</v>
      </c>
      <c r="G1379">
        <v>8262495.1965404199</v>
      </c>
      <c r="H1379">
        <v>6053855.97438714</v>
      </c>
      <c r="I1379">
        <v>11646457.877894299</v>
      </c>
      <c r="J1379">
        <v>1827754.0760946199</v>
      </c>
      <c r="K1379">
        <v>3685070.1342018801</v>
      </c>
      <c r="L1379">
        <v>1500579.5021961001</v>
      </c>
      <c r="M1379">
        <v>3151017.9879182498</v>
      </c>
      <c r="N1379">
        <v>1.2725562497652201</v>
      </c>
      <c r="O1379">
        <v>1.40955699227163</v>
      </c>
      <c r="P1379" t="s">
        <v>257</v>
      </c>
      <c r="Q1379" t="s">
        <v>252</v>
      </c>
    </row>
    <row r="1380" spans="1:17" x14ac:dyDescent="0.35">
      <c r="A1380" t="s">
        <v>274</v>
      </c>
      <c r="B1380" t="s">
        <v>266</v>
      </c>
      <c r="C1380" t="s">
        <v>256</v>
      </c>
      <c r="D1380">
        <v>0.61285996481710903</v>
      </c>
      <c r="E1380">
        <v>2015</v>
      </c>
      <c r="F1380">
        <v>5032272.4724460896</v>
      </c>
      <c r="G1380">
        <v>8821856.6399809793</v>
      </c>
      <c r="H1380">
        <v>9165532.3015767708</v>
      </c>
      <c r="I1380">
        <v>17826781.458237801</v>
      </c>
      <c r="J1380">
        <v>1936338.92321726</v>
      </c>
      <c r="K1380">
        <v>3941571.74698313</v>
      </c>
      <c r="L1380">
        <v>1591869.8334713499</v>
      </c>
      <c r="M1380">
        <v>3375876.4643140901</v>
      </c>
      <c r="N1380">
        <v>1.8213505631426099</v>
      </c>
      <c r="O1380">
        <v>2.0207516609877998</v>
      </c>
      <c r="P1380" t="s">
        <v>257</v>
      </c>
      <c r="Q1380" t="s">
        <v>252</v>
      </c>
    </row>
    <row r="1381" spans="1:17" x14ac:dyDescent="0.35">
      <c r="A1381" t="s">
        <v>274</v>
      </c>
      <c r="B1381" t="s">
        <v>266</v>
      </c>
      <c r="C1381" t="s">
        <v>256</v>
      </c>
      <c r="D1381">
        <v>0.76234411994100504</v>
      </c>
      <c r="E1381">
        <v>2020</v>
      </c>
      <c r="F1381">
        <v>5282697.8204164999</v>
      </c>
      <c r="G1381">
        <v>9342112.4009322301</v>
      </c>
      <c r="H1381">
        <v>11988948.803956</v>
      </c>
      <c r="I1381">
        <v>23545985.237255201</v>
      </c>
      <c r="J1381">
        <v>2037370.0071901099</v>
      </c>
      <c r="K1381">
        <v>4182321.7510348898</v>
      </c>
      <c r="L1381">
        <v>1677215.4624776901</v>
      </c>
      <c r="M1381">
        <v>3587296.0996889798</v>
      </c>
      <c r="N1381">
        <v>2.2694746532011099</v>
      </c>
      <c r="O1381">
        <v>2.52041339546563</v>
      </c>
      <c r="P1381" t="s">
        <v>257</v>
      </c>
      <c r="Q1381" t="s">
        <v>252</v>
      </c>
    </row>
    <row r="1382" spans="1:17" x14ac:dyDescent="0.35">
      <c r="A1382" t="s">
        <v>274</v>
      </c>
      <c r="B1382" t="s">
        <v>266</v>
      </c>
      <c r="C1382" t="s">
        <v>256</v>
      </c>
      <c r="D1382">
        <v>0.91377128405771901</v>
      </c>
      <c r="E1382">
        <v>2025</v>
      </c>
      <c r="F1382">
        <v>5570142.0830225702</v>
      </c>
      <c r="G1382">
        <v>9922936.0501653794</v>
      </c>
      <c r="H1382">
        <v>15178919.2908359</v>
      </c>
      <c r="I1382">
        <v>30046208.951648898</v>
      </c>
      <c r="J1382">
        <v>2153317.4565580199</v>
      </c>
      <c r="K1382">
        <v>4450188.3875784604</v>
      </c>
      <c r="L1382">
        <v>1774613.73290048</v>
      </c>
      <c r="M1382">
        <v>3821389.0854679798</v>
      </c>
      <c r="N1382">
        <v>2.7250506476486902</v>
      </c>
      <c r="O1382">
        <v>3.0279555163663598</v>
      </c>
      <c r="P1382" t="s">
        <v>257</v>
      </c>
      <c r="Q1382" t="s">
        <v>252</v>
      </c>
    </row>
    <row r="1383" spans="1:17" x14ac:dyDescent="0.35">
      <c r="A1383" t="s">
        <v>274</v>
      </c>
      <c r="B1383" t="s">
        <v>266</v>
      </c>
      <c r="C1383" t="s">
        <v>256</v>
      </c>
      <c r="D1383">
        <v>0.96559376426806398</v>
      </c>
      <c r="E1383">
        <v>2030</v>
      </c>
      <c r="F1383">
        <v>5876712.1803061003</v>
      </c>
      <c r="G1383">
        <v>10541335.5885121</v>
      </c>
      <c r="H1383">
        <v>16942110.8014393</v>
      </c>
      <c r="I1383">
        <v>33760354.586467303</v>
      </c>
      <c r="J1383">
        <v>2275710.0408162498</v>
      </c>
      <c r="K1383">
        <v>4729897.7848683996</v>
      </c>
      <c r="L1383">
        <v>1877068.50218368</v>
      </c>
      <c r="M1383">
        <v>4064803.4372303998</v>
      </c>
      <c r="N1383">
        <v>2.88292335605873</v>
      </c>
      <c r="O1383">
        <v>3.20266386578749</v>
      </c>
      <c r="P1383" t="s">
        <v>257</v>
      </c>
      <c r="Q1383" t="s">
        <v>252</v>
      </c>
    </row>
    <row r="1384" spans="1:17" x14ac:dyDescent="0.35">
      <c r="A1384" t="s">
        <v>274</v>
      </c>
      <c r="B1384" t="s">
        <v>266</v>
      </c>
      <c r="C1384" t="s">
        <v>256</v>
      </c>
      <c r="D1384">
        <v>1.08500668135844</v>
      </c>
      <c r="E1384">
        <v>2035</v>
      </c>
      <c r="F1384">
        <v>6138474.0953869997</v>
      </c>
      <c r="G1384">
        <v>11088855.5335558</v>
      </c>
      <c r="H1384">
        <v>21046521.624342401</v>
      </c>
      <c r="I1384">
        <v>41554269.769519404</v>
      </c>
      <c r="J1384">
        <v>2603456.4128496898</v>
      </c>
      <c r="K1384">
        <v>5186454.5414921101</v>
      </c>
      <c r="L1384">
        <v>1961703.51918571</v>
      </c>
      <c r="M1384">
        <v>4277552.5745219002</v>
      </c>
      <c r="N1384">
        <v>3.42862432866804</v>
      </c>
      <c r="O1384">
        <v>3.7473903094663501</v>
      </c>
      <c r="P1384" t="s">
        <v>257</v>
      </c>
      <c r="Q1384" t="s">
        <v>252</v>
      </c>
    </row>
    <row r="1385" spans="1:17" x14ac:dyDescent="0.35">
      <c r="A1385" t="s">
        <v>274</v>
      </c>
      <c r="B1385" t="s">
        <v>266</v>
      </c>
      <c r="C1385" t="s">
        <v>256</v>
      </c>
      <c r="D1385">
        <v>1.2292198413270401</v>
      </c>
      <c r="E1385">
        <v>2040</v>
      </c>
      <c r="F1385">
        <v>6283304.9035341004</v>
      </c>
      <c r="G1385">
        <v>11429407.236997999</v>
      </c>
      <c r="H1385">
        <v>26264649.2471429</v>
      </c>
      <c r="I1385">
        <v>51151870.346867703</v>
      </c>
      <c r="J1385">
        <v>2784149.3379085399</v>
      </c>
      <c r="K1385">
        <v>5493453.1620263103</v>
      </c>
      <c r="L1385">
        <v>2023778.5706452599</v>
      </c>
      <c r="M1385">
        <v>4281415.7966670599</v>
      </c>
      <c r="N1385">
        <v>4.1800691913534402</v>
      </c>
      <c r="O1385">
        <v>4.4754613503738598</v>
      </c>
      <c r="P1385" t="s">
        <v>257</v>
      </c>
      <c r="Q1385" t="s">
        <v>252</v>
      </c>
    </row>
    <row r="1386" spans="1:17" x14ac:dyDescent="0.35">
      <c r="A1386" t="s">
        <v>274</v>
      </c>
      <c r="B1386" t="s">
        <v>266</v>
      </c>
      <c r="C1386" t="s">
        <v>256</v>
      </c>
      <c r="D1386">
        <v>1.35085724597845</v>
      </c>
      <c r="E1386">
        <v>2045</v>
      </c>
      <c r="F1386">
        <v>6456991.0588843804</v>
      </c>
      <c r="G1386">
        <v>11823360.0152537</v>
      </c>
      <c r="H1386">
        <v>31094696.289827202</v>
      </c>
      <c r="I1386">
        <v>60130520.835719503</v>
      </c>
      <c r="J1386">
        <v>2923972.6778842499</v>
      </c>
      <c r="K1386">
        <v>5799054.2678454397</v>
      </c>
      <c r="L1386">
        <v>2074441.07431793</v>
      </c>
      <c r="M1386">
        <v>4422789.54662841</v>
      </c>
      <c r="N1386">
        <v>4.8156635197818698</v>
      </c>
      <c r="O1386">
        <v>5.08573880505568</v>
      </c>
      <c r="P1386" t="s">
        <v>257</v>
      </c>
      <c r="Q1386" t="s">
        <v>252</v>
      </c>
    </row>
    <row r="1387" spans="1:17" x14ac:dyDescent="0.35">
      <c r="A1387" t="s">
        <v>274</v>
      </c>
      <c r="B1387" t="s">
        <v>266</v>
      </c>
      <c r="C1387" t="s">
        <v>256</v>
      </c>
      <c r="D1387">
        <v>1.53164784556419</v>
      </c>
      <c r="E1387">
        <v>2050</v>
      </c>
      <c r="F1387">
        <v>6634950.2303144</v>
      </c>
      <c r="G1387">
        <v>12221815.016283499</v>
      </c>
      <c r="H1387">
        <v>38408946.695817202</v>
      </c>
      <c r="I1387">
        <v>73536023.146855801</v>
      </c>
      <c r="J1387">
        <v>3107049.8023306099</v>
      </c>
      <c r="K1387">
        <v>6136076.9687119098</v>
      </c>
      <c r="L1387">
        <v>2147956.3004949</v>
      </c>
      <c r="M1387">
        <v>4521333.9938206701</v>
      </c>
      <c r="N1387">
        <v>5.7888824124604197</v>
      </c>
      <c r="O1387">
        <v>6.0167841723084301</v>
      </c>
      <c r="P1387" t="s">
        <v>257</v>
      </c>
      <c r="Q1387" t="s">
        <v>252</v>
      </c>
    </row>
    <row r="1388" spans="1:17" x14ac:dyDescent="0.35">
      <c r="A1388" t="s">
        <v>274</v>
      </c>
      <c r="B1388" t="s">
        <v>266</v>
      </c>
      <c r="C1388" t="s">
        <v>256</v>
      </c>
      <c r="D1388">
        <v>1.64170092024739</v>
      </c>
      <c r="E1388">
        <v>2055</v>
      </c>
      <c r="F1388">
        <v>6813635.8432332799</v>
      </c>
      <c r="G1388">
        <v>12616824.085859301</v>
      </c>
      <c r="H1388">
        <v>44023043.445878796</v>
      </c>
      <c r="I1388">
        <v>83817183.898303106</v>
      </c>
      <c r="J1388">
        <v>3181157.1675918</v>
      </c>
      <c r="K1388">
        <v>6278563.65486841</v>
      </c>
      <c r="L1388">
        <v>2199516.9620268601</v>
      </c>
      <c r="M1388">
        <v>4643455.40338636</v>
      </c>
      <c r="N1388">
        <v>6.4610208791241304</v>
      </c>
      <c r="O1388">
        <v>6.6432870370479096</v>
      </c>
      <c r="P1388" t="s">
        <v>257</v>
      </c>
      <c r="Q1388" t="s">
        <v>252</v>
      </c>
    </row>
    <row r="1389" spans="1:17" x14ac:dyDescent="0.35">
      <c r="A1389" t="s">
        <v>274</v>
      </c>
      <c r="B1389" t="s">
        <v>266</v>
      </c>
      <c r="C1389" t="s">
        <v>256</v>
      </c>
      <c r="D1389">
        <v>1.79717289473674</v>
      </c>
      <c r="E1389">
        <v>2060</v>
      </c>
      <c r="F1389">
        <v>7011577.2415053202</v>
      </c>
      <c r="G1389">
        <v>13044976.264420601</v>
      </c>
      <c r="H1389">
        <v>51945497.8711491</v>
      </c>
      <c r="I1389">
        <v>98221606.308365002</v>
      </c>
      <c r="J1389">
        <v>3278804.1882104101</v>
      </c>
      <c r="K1389">
        <v>6475145.5496694297</v>
      </c>
      <c r="L1389">
        <v>2284420.6815509698</v>
      </c>
      <c r="M1389">
        <v>4761201.7490726197</v>
      </c>
      <c r="N1389">
        <v>7.4085325001706597</v>
      </c>
      <c r="O1389">
        <v>7.52945841505736</v>
      </c>
      <c r="P1389" t="s">
        <v>257</v>
      </c>
      <c r="Q1389" t="s">
        <v>252</v>
      </c>
    </row>
    <row r="1390" spans="1:17" x14ac:dyDescent="0.35">
      <c r="A1390" t="s">
        <v>274</v>
      </c>
      <c r="B1390" t="s">
        <v>266</v>
      </c>
      <c r="C1390" t="s">
        <v>256</v>
      </c>
      <c r="D1390">
        <v>1.90209664848524</v>
      </c>
      <c r="E1390">
        <v>2065</v>
      </c>
      <c r="F1390">
        <v>7178560.1496292902</v>
      </c>
      <c r="G1390">
        <v>13415235.1359015</v>
      </c>
      <c r="H1390">
        <v>57774838.552297302</v>
      </c>
      <c r="I1390">
        <v>108954708.56398</v>
      </c>
      <c r="J1390">
        <v>3393375.5052105398</v>
      </c>
      <c r="K1390">
        <v>6656806.3908391995</v>
      </c>
      <c r="L1390">
        <v>2349207.7612220398</v>
      </c>
      <c r="M1390">
        <v>4857822.5192098301</v>
      </c>
      <c r="N1390">
        <v>8.0482488616161891</v>
      </c>
      <c r="O1390">
        <v>8.1217144135176795</v>
      </c>
      <c r="P1390" t="s">
        <v>257</v>
      </c>
      <c r="Q1390" t="s">
        <v>252</v>
      </c>
    </row>
    <row r="1391" spans="1:17" x14ac:dyDescent="0.35">
      <c r="A1391" t="s">
        <v>274</v>
      </c>
      <c r="B1391" t="s">
        <v>266</v>
      </c>
      <c r="C1391" t="s">
        <v>256</v>
      </c>
      <c r="D1391">
        <v>2.0539225003577899</v>
      </c>
      <c r="E1391">
        <v>2070</v>
      </c>
      <c r="F1391">
        <v>7371276.2757273205</v>
      </c>
      <c r="G1391">
        <v>13833909.006306499</v>
      </c>
      <c r="H1391">
        <v>65753050.380167201</v>
      </c>
      <c r="I1391">
        <v>123491620.12282</v>
      </c>
      <c r="J1391">
        <v>3474417.91949258</v>
      </c>
      <c r="K1391">
        <v>6844076.1215538802</v>
      </c>
      <c r="L1391">
        <v>2418233.1106603201</v>
      </c>
      <c r="M1391">
        <v>5016557.5420160303</v>
      </c>
      <c r="N1391">
        <v>8.9201717478265792</v>
      </c>
      <c r="O1391">
        <v>8.92673358387154</v>
      </c>
      <c r="P1391" t="s">
        <v>257</v>
      </c>
      <c r="Q1391" t="s">
        <v>252</v>
      </c>
    </row>
    <row r="1392" spans="1:17" x14ac:dyDescent="0.35">
      <c r="A1392" t="s">
        <v>274</v>
      </c>
      <c r="B1392" t="s">
        <v>266</v>
      </c>
      <c r="C1392" t="s">
        <v>256</v>
      </c>
      <c r="D1392">
        <v>2.15113208653396</v>
      </c>
      <c r="E1392">
        <v>2075</v>
      </c>
      <c r="F1392">
        <v>7584078.3260839796</v>
      </c>
      <c r="G1392">
        <v>14291069.112988999</v>
      </c>
      <c r="H1392">
        <v>71424082.391011193</v>
      </c>
      <c r="I1392">
        <v>133937601.30027799</v>
      </c>
      <c r="J1392">
        <v>3563035.7464827499</v>
      </c>
      <c r="K1392">
        <v>7037291.2516610697</v>
      </c>
      <c r="L1392">
        <v>2494825.7183691999</v>
      </c>
      <c r="M1392">
        <v>5167312.8892876701</v>
      </c>
      <c r="N1392">
        <v>9.41763511926845</v>
      </c>
      <c r="O1392">
        <v>9.3721190655039006</v>
      </c>
      <c r="P1392" t="s">
        <v>257</v>
      </c>
      <c r="Q1392" t="s">
        <v>252</v>
      </c>
    </row>
    <row r="1393" spans="1:17" x14ac:dyDescent="0.35">
      <c r="A1393" t="s">
        <v>274</v>
      </c>
      <c r="B1393" t="s">
        <v>266</v>
      </c>
      <c r="C1393" t="s">
        <v>256</v>
      </c>
      <c r="D1393">
        <v>2.2802661727774698</v>
      </c>
      <c r="E1393">
        <v>2080</v>
      </c>
      <c r="F1393">
        <v>7778586.93965453</v>
      </c>
      <c r="G1393">
        <v>14713665.314050499</v>
      </c>
      <c r="H1393">
        <v>78384344.613128498</v>
      </c>
      <c r="I1393">
        <v>146645658.54402</v>
      </c>
      <c r="J1393">
        <v>3639995.5498467102</v>
      </c>
      <c r="K1393">
        <v>7190061.5478021996</v>
      </c>
      <c r="L1393">
        <v>2576179.9699722501</v>
      </c>
      <c r="M1393">
        <v>5301065.5901012402</v>
      </c>
      <c r="N1393">
        <v>10.076938809224099</v>
      </c>
      <c r="O1393">
        <v>9.9666300282081206</v>
      </c>
      <c r="P1393" t="s">
        <v>257</v>
      </c>
      <c r="Q1393" t="s">
        <v>252</v>
      </c>
    </row>
    <row r="1394" spans="1:17" x14ac:dyDescent="0.35">
      <c r="A1394" t="s">
        <v>274</v>
      </c>
      <c r="B1394" t="s">
        <v>266</v>
      </c>
      <c r="C1394" t="s">
        <v>256</v>
      </c>
      <c r="D1394">
        <v>2.4085830961071801</v>
      </c>
      <c r="E1394">
        <v>2085</v>
      </c>
      <c r="F1394">
        <v>7993383.8259754404</v>
      </c>
      <c r="G1394">
        <v>15173445.731532799</v>
      </c>
      <c r="H1394">
        <v>85775658.284971103</v>
      </c>
      <c r="I1394">
        <v>160165644.43745399</v>
      </c>
      <c r="J1394">
        <v>3730295.2355092298</v>
      </c>
      <c r="K1394">
        <v>7404688.3501983602</v>
      </c>
      <c r="L1394">
        <v>2659187.39937136</v>
      </c>
      <c r="M1394">
        <v>5467743.6627467098</v>
      </c>
      <c r="N1394">
        <v>10.7308319170453</v>
      </c>
      <c r="O1394">
        <v>10.555654086178</v>
      </c>
      <c r="P1394" t="s">
        <v>257</v>
      </c>
      <c r="Q1394" t="s">
        <v>252</v>
      </c>
    </row>
    <row r="1395" spans="1:17" x14ac:dyDescent="0.35">
      <c r="A1395" t="s">
        <v>274</v>
      </c>
      <c r="B1395" t="s">
        <v>266</v>
      </c>
      <c r="C1395" t="s">
        <v>256</v>
      </c>
      <c r="D1395">
        <v>2.5200464505927802</v>
      </c>
      <c r="E1395">
        <v>2090</v>
      </c>
      <c r="F1395">
        <v>8184782.4207947096</v>
      </c>
      <c r="G1395">
        <v>15547169.899744</v>
      </c>
      <c r="H1395">
        <v>92978416.089657798</v>
      </c>
      <c r="I1395">
        <v>173286182.07032701</v>
      </c>
      <c r="J1395">
        <v>3814990.61781106</v>
      </c>
      <c r="K1395">
        <v>7560338.4343183003</v>
      </c>
      <c r="L1395">
        <v>2743215.65855332</v>
      </c>
      <c r="M1395">
        <v>5534234.6788498498</v>
      </c>
      <c r="N1395">
        <v>11.359912983567099</v>
      </c>
      <c r="O1395">
        <v>11.145834462977099</v>
      </c>
      <c r="P1395" t="s">
        <v>257</v>
      </c>
      <c r="Q1395" t="s">
        <v>252</v>
      </c>
    </row>
    <row r="1396" spans="1:17" x14ac:dyDescent="0.35">
      <c r="A1396" t="s">
        <v>274</v>
      </c>
      <c r="B1396" t="s">
        <v>267</v>
      </c>
      <c r="C1396" t="s">
        <v>256</v>
      </c>
      <c r="D1396">
        <v>0.42862795654826502</v>
      </c>
      <c r="E1396">
        <v>2010</v>
      </c>
      <c r="F1396">
        <v>10520300.8422806</v>
      </c>
      <c r="G1396">
        <v>2499434.7320459099</v>
      </c>
      <c r="H1396">
        <v>13970921.8290218</v>
      </c>
      <c r="I1396">
        <v>3729392.0232596402</v>
      </c>
      <c r="J1396">
        <v>4337925.5815570196</v>
      </c>
      <c r="K1396">
        <v>1174898.6287394899</v>
      </c>
      <c r="L1396">
        <v>3641424.6839896301</v>
      </c>
      <c r="M1396">
        <v>1010172.80612472</v>
      </c>
      <c r="N1396">
        <v>1.3279964174478101</v>
      </c>
      <c r="O1396">
        <v>1.4920941825142</v>
      </c>
      <c r="P1396" t="s">
        <v>257</v>
      </c>
      <c r="Q1396" t="s">
        <v>252</v>
      </c>
    </row>
    <row r="1397" spans="1:17" x14ac:dyDescent="0.35">
      <c r="A1397" t="s">
        <v>274</v>
      </c>
      <c r="B1397" t="s">
        <v>267</v>
      </c>
      <c r="C1397" t="s">
        <v>256</v>
      </c>
      <c r="D1397">
        <v>0.61285996481710903</v>
      </c>
      <c r="E1397">
        <v>2015</v>
      </c>
      <c r="F1397">
        <v>11178351.9894158</v>
      </c>
      <c r="G1397">
        <v>2675777.1230112901</v>
      </c>
      <c r="H1397">
        <v>21262933.747285001</v>
      </c>
      <c r="I1397">
        <v>5729380.0125295697</v>
      </c>
      <c r="J1397">
        <v>4617417.3282299796</v>
      </c>
      <c r="K1397">
        <v>1260493.34197041</v>
      </c>
      <c r="L1397">
        <v>3881665.5083198999</v>
      </c>
      <c r="M1397">
        <v>1086080.7894655501</v>
      </c>
      <c r="N1397">
        <v>1.90215281889654</v>
      </c>
      <c r="O1397">
        <v>2.1412022560690001</v>
      </c>
      <c r="P1397" t="s">
        <v>257</v>
      </c>
      <c r="Q1397" t="s">
        <v>252</v>
      </c>
    </row>
    <row r="1398" spans="1:17" x14ac:dyDescent="0.35">
      <c r="A1398" t="s">
        <v>274</v>
      </c>
      <c r="B1398" t="s">
        <v>267</v>
      </c>
      <c r="C1398" t="s">
        <v>256</v>
      </c>
      <c r="D1398">
        <v>0.76234411994100504</v>
      </c>
      <c r="E1398">
        <v>2020</v>
      </c>
      <c r="F1398">
        <v>11785108.029764401</v>
      </c>
      <c r="G1398">
        <v>2839702.1915843398</v>
      </c>
      <c r="H1398">
        <v>27944742.754094101</v>
      </c>
      <c r="I1398">
        <v>7590191.2871170696</v>
      </c>
      <c r="J1398">
        <v>4878884.3017682303</v>
      </c>
      <c r="K1398">
        <v>1340807.45645678</v>
      </c>
      <c r="L1398">
        <v>4107107.5729783298</v>
      </c>
      <c r="M1398">
        <v>1157403.98918834</v>
      </c>
      <c r="N1398">
        <v>2.3711910559934699</v>
      </c>
      <c r="O1398">
        <v>2.6728828500436199</v>
      </c>
      <c r="P1398" t="s">
        <v>257</v>
      </c>
      <c r="Q1398" t="s">
        <v>252</v>
      </c>
    </row>
    <row r="1399" spans="1:17" x14ac:dyDescent="0.35">
      <c r="A1399" t="s">
        <v>274</v>
      </c>
      <c r="B1399" t="s">
        <v>267</v>
      </c>
      <c r="C1399" t="s">
        <v>256</v>
      </c>
      <c r="D1399">
        <v>0.91377128405771901</v>
      </c>
      <c r="E1399">
        <v>2025</v>
      </c>
      <c r="F1399">
        <v>12471400.3388783</v>
      </c>
      <c r="G1399">
        <v>3021677.7943096599</v>
      </c>
      <c r="H1399">
        <v>35515185.488156997</v>
      </c>
      <c r="I1399">
        <v>9709942.7543277498</v>
      </c>
      <c r="J1399">
        <v>5173795.6947593503</v>
      </c>
      <c r="K1399">
        <v>1429710.14937713</v>
      </c>
      <c r="L1399">
        <v>4360103.4221130898</v>
      </c>
      <c r="M1399">
        <v>1235899.39625537</v>
      </c>
      <c r="N1399">
        <v>2.8477303689339601</v>
      </c>
      <c r="O1399">
        <v>3.2134275774251102</v>
      </c>
      <c r="P1399" t="s">
        <v>257</v>
      </c>
      <c r="Q1399" t="s">
        <v>252</v>
      </c>
    </row>
    <row r="1400" spans="1:17" x14ac:dyDescent="0.35">
      <c r="A1400" t="s">
        <v>274</v>
      </c>
      <c r="B1400" t="s">
        <v>267</v>
      </c>
      <c r="C1400" t="s">
        <v>256</v>
      </c>
      <c r="D1400">
        <v>0.96559376426806398</v>
      </c>
      <c r="E1400">
        <v>2030</v>
      </c>
      <c r="F1400">
        <v>13203934.6922308</v>
      </c>
      <c r="G1400">
        <v>3214113.0765873799</v>
      </c>
      <c r="H1400">
        <v>39770162.809315696</v>
      </c>
      <c r="I1400">
        <v>10932302.578591</v>
      </c>
      <c r="J1400">
        <v>5483404.0986112198</v>
      </c>
      <c r="K1400">
        <v>1522203.7270734401</v>
      </c>
      <c r="L1400">
        <v>4624671.1709858403</v>
      </c>
      <c r="M1400">
        <v>1317200.76842823</v>
      </c>
      <c r="N1400">
        <v>3.0119932986881901</v>
      </c>
      <c r="O1400">
        <v>3.4013434867072099</v>
      </c>
      <c r="P1400" t="s">
        <v>257</v>
      </c>
      <c r="Q1400" t="s">
        <v>252</v>
      </c>
    </row>
    <row r="1401" spans="1:17" x14ac:dyDescent="0.35">
      <c r="A1401" t="s">
        <v>274</v>
      </c>
      <c r="B1401" t="s">
        <v>267</v>
      </c>
      <c r="C1401" t="s">
        <v>256</v>
      </c>
      <c r="D1401">
        <v>1.08500668135844</v>
      </c>
      <c r="E1401">
        <v>2035</v>
      </c>
      <c r="F1401">
        <v>13843564.7997666</v>
      </c>
      <c r="G1401">
        <v>3383764.8291762201</v>
      </c>
      <c r="H1401">
        <v>49155085.6817168</v>
      </c>
      <c r="I1401">
        <v>13445705.712145001</v>
      </c>
      <c r="J1401">
        <v>6122657.4465612601</v>
      </c>
      <c r="K1401">
        <v>1667253.50778054</v>
      </c>
      <c r="L1401">
        <v>4837658.3946465403</v>
      </c>
      <c r="M1401">
        <v>1401597.6990610801</v>
      </c>
      <c r="N1401">
        <v>3.5507534650717698</v>
      </c>
      <c r="O1401">
        <v>3.9735934353979201</v>
      </c>
      <c r="P1401" t="s">
        <v>257</v>
      </c>
      <c r="Q1401" t="s">
        <v>252</v>
      </c>
    </row>
    <row r="1402" spans="1:17" x14ac:dyDescent="0.35">
      <c r="A1402" t="s">
        <v>274</v>
      </c>
      <c r="B1402" t="s">
        <v>267</v>
      </c>
      <c r="C1402" t="s">
        <v>256</v>
      </c>
      <c r="D1402">
        <v>1.2292198413270401</v>
      </c>
      <c r="E1402">
        <v>2040</v>
      </c>
      <c r="F1402">
        <v>14223198.619361401</v>
      </c>
      <c r="G1402">
        <v>3489513.5211706599</v>
      </c>
      <c r="H1402">
        <v>60895780.271401003</v>
      </c>
      <c r="I1402">
        <v>16520739.3226096</v>
      </c>
      <c r="J1402">
        <v>6503407.7346428102</v>
      </c>
      <c r="K1402">
        <v>1774194.7652920401</v>
      </c>
      <c r="L1402">
        <v>4896988.4919933798</v>
      </c>
      <c r="M1402">
        <v>1408205.87531894</v>
      </c>
      <c r="N1402">
        <v>4.2814406169162398</v>
      </c>
      <c r="O1402">
        <v>4.7343961335525204</v>
      </c>
      <c r="P1402" t="s">
        <v>257</v>
      </c>
      <c r="Q1402" t="s">
        <v>252</v>
      </c>
    </row>
    <row r="1403" spans="1:17" x14ac:dyDescent="0.35">
      <c r="A1403" t="s">
        <v>274</v>
      </c>
      <c r="B1403" t="s">
        <v>267</v>
      </c>
      <c r="C1403" t="s">
        <v>256</v>
      </c>
      <c r="D1403">
        <v>1.35085724597845</v>
      </c>
      <c r="E1403">
        <v>2045</v>
      </c>
      <c r="F1403">
        <v>14669282.669100599</v>
      </c>
      <c r="G1403">
        <v>3611068.4050375102</v>
      </c>
      <c r="H1403">
        <v>71825536.400389194</v>
      </c>
      <c r="I1403">
        <v>19399680.7251576</v>
      </c>
      <c r="J1403">
        <v>6851396.8324496904</v>
      </c>
      <c r="K1403">
        <v>1871630.1132799999</v>
      </c>
      <c r="L1403">
        <v>5038248.5104910303</v>
      </c>
      <c r="M1403">
        <v>1458982.1104553</v>
      </c>
      <c r="N1403">
        <v>4.8963223369935296</v>
      </c>
      <c r="O1403">
        <v>5.3722828119496704</v>
      </c>
      <c r="P1403" t="s">
        <v>257</v>
      </c>
      <c r="Q1403" t="s">
        <v>252</v>
      </c>
    </row>
    <row r="1404" spans="1:17" x14ac:dyDescent="0.35">
      <c r="A1404" t="s">
        <v>274</v>
      </c>
      <c r="B1404" t="s">
        <v>267</v>
      </c>
      <c r="C1404" t="s">
        <v>256</v>
      </c>
      <c r="D1404">
        <v>1.53164784556419</v>
      </c>
      <c r="E1404">
        <v>2050</v>
      </c>
      <c r="F1404">
        <v>15123018.5682048</v>
      </c>
      <c r="G1404">
        <v>3733746.6783930999</v>
      </c>
      <c r="H1404">
        <v>88257806.850252002</v>
      </c>
      <c r="I1404">
        <v>23687162.992421102</v>
      </c>
      <c r="J1404">
        <v>7270977.5429871604</v>
      </c>
      <c r="K1404">
        <v>1972149.22805536</v>
      </c>
      <c r="L1404">
        <v>5166864.0592776705</v>
      </c>
      <c r="M1404">
        <v>1502426.23503789</v>
      </c>
      <c r="N1404">
        <v>5.8359914359828098</v>
      </c>
      <c r="O1404">
        <v>6.3440734020593403</v>
      </c>
      <c r="P1404" t="s">
        <v>257</v>
      </c>
      <c r="Q1404" t="s">
        <v>252</v>
      </c>
    </row>
    <row r="1405" spans="1:17" x14ac:dyDescent="0.35">
      <c r="A1405" t="s">
        <v>274</v>
      </c>
      <c r="B1405" t="s">
        <v>267</v>
      </c>
      <c r="C1405" t="s">
        <v>256</v>
      </c>
      <c r="D1405">
        <v>1.64170092024739</v>
      </c>
      <c r="E1405">
        <v>2055</v>
      </c>
      <c r="F1405">
        <v>15575339.007686799</v>
      </c>
      <c r="G1405">
        <v>3855120.9214058099</v>
      </c>
      <c r="H1405">
        <v>100865069.153721</v>
      </c>
      <c r="I1405">
        <v>26975158.1904606</v>
      </c>
      <c r="J1405">
        <v>7436432.0915524298</v>
      </c>
      <c r="K1405">
        <v>2023288.7309077799</v>
      </c>
      <c r="L1405">
        <v>5293147.5157592697</v>
      </c>
      <c r="M1405">
        <v>1549824.84965395</v>
      </c>
      <c r="N1405">
        <v>6.4759469507496403</v>
      </c>
      <c r="O1405">
        <v>6.9972275164390503</v>
      </c>
      <c r="P1405" t="s">
        <v>257</v>
      </c>
      <c r="Q1405" t="s">
        <v>252</v>
      </c>
    </row>
    <row r="1406" spans="1:17" x14ac:dyDescent="0.35">
      <c r="A1406" t="s">
        <v>274</v>
      </c>
      <c r="B1406" t="s">
        <v>267</v>
      </c>
      <c r="C1406" t="s">
        <v>256</v>
      </c>
      <c r="D1406">
        <v>1.79717289473674</v>
      </c>
      <c r="E1406">
        <v>2060</v>
      </c>
      <c r="F1406">
        <v>16070234.5168193</v>
      </c>
      <c r="G1406">
        <v>3986318.9891066202</v>
      </c>
      <c r="H1406">
        <v>118592274.099374</v>
      </c>
      <c r="I1406">
        <v>31574830.0801397</v>
      </c>
      <c r="J1406">
        <v>7664049.6013592901</v>
      </c>
      <c r="K1406">
        <v>2089900.1365205499</v>
      </c>
      <c r="L1406">
        <v>5460291.6417508097</v>
      </c>
      <c r="M1406">
        <v>1585330.78887278</v>
      </c>
      <c r="N1406">
        <v>7.3796231147252103</v>
      </c>
      <c r="O1406">
        <v>7.92079865319959</v>
      </c>
      <c r="P1406" t="s">
        <v>257</v>
      </c>
      <c r="Q1406" t="s">
        <v>252</v>
      </c>
    </row>
    <row r="1407" spans="1:17" x14ac:dyDescent="0.35">
      <c r="A1407" t="s">
        <v>274</v>
      </c>
      <c r="B1407" t="s">
        <v>267</v>
      </c>
      <c r="C1407" t="s">
        <v>256</v>
      </c>
      <c r="D1407">
        <v>1.90209664848524</v>
      </c>
      <c r="E1407">
        <v>2065</v>
      </c>
      <c r="F1407">
        <v>16494268.2298049</v>
      </c>
      <c r="G1407">
        <v>4099527.0557259</v>
      </c>
      <c r="H1407">
        <v>131724182.48895299</v>
      </c>
      <c r="I1407">
        <v>35005364.627324402</v>
      </c>
      <c r="J1407">
        <v>7900905.2039630897</v>
      </c>
      <c r="K1407">
        <v>2149276.6920866398</v>
      </c>
      <c r="L1407">
        <v>5588678.1640007701</v>
      </c>
      <c r="M1407">
        <v>1618352.11643109</v>
      </c>
      <c r="N1407">
        <v>7.98605798412623</v>
      </c>
      <c r="O1407">
        <v>8.5388787905257608</v>
      </c>
      <c r="P1407" t="s">
        <v>257</v>
      </c>
      <c r="Q1407" t="s">
        <v>252</v>
      </c>
    </row>
    <row r="1408" spans="1:17" x14ac:dyDescent="0.35">
      <c r="A1408" t="s">
        <v>274</v>
      </c>
      <c r="B1408" t="s">
        <v>267</v>
      </c>
      <c r="C1408" t="s">
        <v>256</v>
      </c>
      <c r="D1408">
        <v>2.0539225003577899</v>
      </c>
      <c r="E1408">
        <v>2070</v>
      </c>
      <c r="F1408">
        <v>16977892.8117273</v>
      </c>
      <c r="G1408">
        <v>4227292.4703065902</v>
      </c>
      <c r="H1408">
        <v>149568713.81299999</v>
      </c>
      <c r="I1408">
        <v>39675956.689986497</v>
      </c>
      <c r="J1408">
        <v>8105222.1456754403</v>
      </c>
      <c r="K1408">
        <v>2213271.8953710198</v>
      </c>
      <c r="L1408">
        <v>5757673.1324649099</v>
      </c>
      <c r="M1408">
        <v>1677117.52021143</v>
      </c>
      <c r="N1408">
        <v>8.8096158617333007</v>
      </c>
      <c r="O1408">
        <v>9.3856663499577895</v>
      </c>
      <c r="P1408" t="s">
        <v>257</v>
      </c>
      <c r="Q1408" t="s">
        <v>252</v>
      </c>
    </row>
    <row r="1409" spans="1:17" x14ac:dyDescent="0.35">
      <c r="A1409" t="s">
        <v>274</v>
      </c>
      <c r="B1409" t="s">
        <v>267</v>
      </c>
      <c r="C1409" t="s">
        <v>256</v>
      </c>
      <c r="D1409">
        <v>2.15113208653396</v>
      </c>
      <c r="E1409">
        <v>2075</v>
      </c>
      <c r="F1409">
        <v>17508492.249261402</v>
      </c>
      <c r="G1409">
        <v>4366655.1898116004</v>
      </c>
      <c r="H1409">
        <v>162289573.092484</v>
      </c>
      <c r="I1409">
        <v>43072110.598805897</v>
      </c>
      <c r="J1409">
        <v>8324234.8682624605</v>
      </c>
      <c r="K1409">
        <v>2276092.1298813601</v>
      </c>
      <c r="L1409">
        <v>5934265.92724445</v>
      </c>
      <c r="M1409">
        <v>1727872.6804124201</v>
      </c>
      <c r="N1409">
        <v>9.2691918174353294</v>
      </c>
      <c r="O1409">
        <v>9.8638680469442406</v>
      </c>
      <c r="P1409" t="s">
        <v>257</v>
      </c>
      <c r="Q1409" t="s">
        <v>252</v>
      </c>
    </row>
    <row r="1410" spans="1:17" x14ac:dyDescent="0.35">
      <c r="A1410" t="s">
        <v>274</v>
      </c>
      <c r="B1410" t="s">
        <v>267</v>
      </c>
      <c r="C1410" t="s">
        <v>256</v>
      </c>
      <c r="D1410">
        <v>2.2802661727774698</v>
      </c>
      <c r="E1410">
        <v>2080</v>
      </c>
      <c r="F1410">
        <v>17996922.7261694</v>
      </c>
      <c r="G1410">
        <v>4495329.5275356397</v>
      </c>
      <c r="H1410">
        <v>177822259.36750001</v>
      </c>
      <c r="I1410">
        <v>47207743.7896486</v>
      </c>
      <c r="J1410">
        <v>8494521.6878684703</v>
      </c>
      <c r="K1410">
        <v>2335535.4097804502</v>
      </c>
      <c r="L1410">
        <v>6100330.7641815199</v>
      </c>
      <c r="M1410">
        <v>1776914.7958919699</v>
      </c>
      <c r="N1410">
        <v>9.8807036110083395</v>
      </c>
      <c r="O1410">
        <v>10.501509066350501</v>
      </c>
      <c r="P1410" t="s">
        <v>257</v>
      </c>
      <c r="Q1410" t="s">
        <v>252</v>
      </c>
    </row>
    <row r="1411" spans="1:17" x14ac:dyDescent="0.35">
      <c r="A1411" t="s">
        <v>274</v>
      </c>
      <c r="B1411" t="s">
        <v>267</v>
      </c>
      <c r="C1411" t="s">
        <v>256</v>
      </c>
      <c r="D1411">
        <v>2.4085830961071801</v>
      </c>
      <c r="E1411">
        <v>2085</v>
      </c>
      <c r="F1411">
        <v>18531555.6270076</v>
      </c>
      <c r="G1411">
        <v>4635273.9305006899</v>
      </c>
      <c r="H1411">
        <v>194334863.83348</v>
      </c>
      <c r="I1411">
        <v>51606438.888945401</v>
      </c>
      <c r="J1411">
        <v>8728260.3501667902</v>
      </c>
      <c r="K1411">
        <v>2406723.23554081</v>
      </c>
      <c r="L1411">
        <v>6288499.8362039197</v>
      </c>
      <c r="M1411">
        <v>1838431.22591415</v>
      </c>
      <c r="N1411">
        <v>10.4866999697672</v>
      </c>
      <c r="O1411">
        <v>11.133417282928701</v>
      </c>
      <c r="P1411" t="s">
        <v>257</v>
      </c>
      <c r="Q1411" t="s">
        <v>252</v>
      </c>
    </row>
    <row r="1412" spans="1:17" x14ac:dyDescent="0.35">
      <c r="A1412" t="s">
        <v>274</v>
      </c>
      <c r="B1412" t="s">
        <v>267</v>
      </c>
      <c r="C1412" t="s">
        <v>256</v>
      </c>
      <c r="D1412">
        <v>2.5200464505927802</v>
      </c>
      <c r="E1412">
        <v>2090</v>
      </c>
      <c r="F1412">
        <v>18982624.590679701</v>
      </c>
      <c r="G1412">
        <v>4749327.7298589796</v>
      </c>
      <c r="H1412">
        <v>210414291.02733099</v>
      </c>
      <c r="I1412">
        <v>55850307.132653803</v>
      </c>
      <c r="J1412">
        <v>8912130.4880421609</v>
      </c>
      <c r="K1412">
        <v>2463198.5640872</v>
      </c>
      <c r="L1412">
        <v>6418343.0129540404</v>
      </c>
      <c r="M1412">
        <v>1859107.3244491301</v>
      </c>
      <c r="N1412">
        <v>11.0845731591111</v>
      </c>
      <c r="O1412">
        <v>11.759623742434901</v>
      </c>
      <c r="P1412" t="s">
        <v>257</v>
      </c>
      <c r="Q1412" t="s">
        <v>252</v>
      </c>
    </row>
    <row r="1413" spans="1:17" x14ac:dyDescent="0.35">
      <c r="A1413" t="s">
        <v>274</v>
      </c>
      <c r="B1413" t="s">
        <v>268</v>
      </c>
      <c r="C1413" t="s">
        <v>256</v>
      </c>
      <c r="D1413">
        <v>0.42862795654826502</v>
      </c>
      <c r="E1413">
        <v>2010</v>
      </c>
      <c r="F1413">
        <v>11292218.012531601</v>
      </c>
      <c r="G1413">
        <v>1727517.5617948801</v>
      </c>
      <c r="H1413">
        <v>15442072.199365599</v>
      </c>
      <c r="I1413">
        <v>2258241.6529158098</v>
      </c>
      <c r="J1413">
        <v>4808316.3708581496</v>
      </c>
      <c r="K1413">
        <v>704507.83943835797</v>
      </c>
      <c r="L1413">
        <v>4065997.96343914</v>
      </c>
      <c r="M1413">
        <v>585599.52667520498</v>
      </c>
      <c r="N1413">
        <v>1.3674968179173199</v>
      </c>
      <c r="O1413">
        <v>1.30721776892938</v>
      </c>
      <c r="P1413" t="s">
        <v>257</v>
      </c>
      <c r="Q1413" t="s">
        <v>252</v>
      </c>
    </row>
    <row r="1414" spans="1:17" x14ac:dyDescent="0.35">
      <c r="A1414" t="s">
        <v>274</v>
      </c>
      <c r="B1414" t="s">
        <v>268</v>
      </c>
      <c r="C1414" t="s">
        <v>256</v>
      </c>
      <c r="D1414">
        <v>0.61285996481710903</v>
      </c>
      <c r="E1414">
        <v>2015</v>
      </c>
      <c r="F1414">
        <v>12018613.246572301</v>
      </c>
      <c r="G1414">
        <v>1835515.8658547599</v>
      </c>
      <c r="H1414">
        <v>23556830.118278202</v>
      </c>
      <c r="I1414">
        <v>3435483.6415363499</v>
      </c>
      <c r="J1414">
        <v>5128481.1220319597</v>
      </c>
      <c r="K1414">
        <v>749429.54816843104</v>
      </c>
      <c r="L1414">
        <v>4344059.9822655302</v>
      </c>
      <c r="M1414">
        <v>623686.31551990705</v>
      </c>
      <c r="N1414">
        <v>1.9600289679840199</v>
      </c>
      <c r="O1414">
        <v>1.87167199447579</v>
      </c>
      <c r="P1414" t="s">
        <v>257</v>
      </c>
      <c r="Q1414" t="s">
        <v>252</v>
      </c>
    </row>
    <row r="1415" spans="1:17" x14ac:dyDescent="0.35">
      <c r="A1415" t="s">
        <v>274</v>
      </c>
      <c r="B1415" t="s">
        <v>268</v>
      </c>
      <c r="C1415" t="s">
        <v>256</v>
      </c>
      <c r="D1415">
        <v>0.76234411994100504</v>
      </c>
      <c r="E1415">
        <v>2020</v>
      </c>
      <c r="F1415">
        <v>12689873.336049899</v>
      </c>
      <c r="G1415">
        <v>1934936.88529884</v>
      </c>
      <c r="H1415">
        <v>31022226.607317898</v>
      </c>
      <c r="I1415">
        <v>4512707.4338932196</v>
      </c>
      <c r="J1415">
        <v>5428380.1083158804</v>
      </c>
      <c r="K1415">
        <v>791311.64990912203</v>
      </c>
      <c r="L1415">
        <v>4605238.1215130696</v>
      </c>
      <c r="M1415">
        <v>659273.44065360003</v>
      </c>
      <c r="N1415">
        <v>2.4446443069836499</v>
      </c>
      <c r="O1415">
        <v>2.33222461578961</v>
      </c>
      <c r="P1415" t="s">
        <v>257</v>
      </c>
      <c r="Q1415" t="s">
        <v>252</v>
      </c>
    </row>
    <row r="1416" spans="1:17" x14ac:dyDescent="0.35">
      <c r="A1416" t="s">
        <v>274</v>
      </c>
      <c r="B1416" t="s">
        <v>268</v>
      </c>
      <c r="C1416" t="s">
        <v>256</v>
      </c>
      <c r="D1416">
        <v>0.91377128405771901</v>
      </c>
      <c r="E1416">
        <v>2025</v>
      </c>
      <c r="F1416">
        <v>13445466.568485999</v>
      </c>
      <c r="G1416">
        <v>2047611.5647018999</v>
      </c>
      <c r="H1416">
        <v>39492180.9416999</v>
      </c>
      <c r="I1416">
        <v>5732947.3007848402</v>
      </c>
      <c r="J1416">
        <v>5764847.2154658502</v>
      </c>
      <c r="K1416">
        <v>838658.62867062003</v>
      </c>
      <c r="L1416">
        <v>4896683.6649110401</v>
      </c>
      <c r="M1416">
        <v>699319.15345742204</v>
      </c>
      <c r="N1416">
        <v>2.93721164234368</v>
      </c>
      <c r="O1416">
        <v>2.79982170427889</v>
      </c>
      <c r="P1416" t="s">
        <v>257</v>
      </c>
      <c r="Q1416" t="s">
        <v>252</v>
      </c>
    </row>
    <row r="1417" spans="1:17" x14ac:dyDescent="0.35">
      <c r="A1417" t="s">
        <v>274</v>
      </c>
      <c r="B1417" t="s">
        <v>268</v>
      </c>
      <c r="C1417" t="s">
        <v>256</v>
      </c>
      <c r="D1417">
        <v>0.96559376426806398</v>
      </c>
      <c r="E1417">
        <v>2030</v>
      </c>
      <c r="F1417">
        <v>14250237.131538801</v>
      </c>
      <c r="G1417">
        <v>2167810.6372793401</v>
      </c>
      <c r="H1417">
        <v>44285014.011757798</v>
      </c>
      <c r="I1417">
        <v>6417451.3761488404</v>
      </c>
      <c r="J1417">
        <v>6117242.4848711397</v>
      </c>
      <c r="K1417">
        <v>888365.34081351897</v>
      </c>
      <c r="L1417">
        <v>5200682.2667907001</v>
      </c>
      <c r="M1417">
        <v>741189.67262336705</v>
      </c>
      <c r="N1417">
        <v>3.10766856740549</v>
      </c>
      <c r="O1417">
        <v>2.9603376170360001</v>
      </c>
      <c r="P1417" t="s">
        <v>257</v>
      </c>
      <c r="Q1417" t="s">
        <v>252</v>
      </c>
    </row>
    <row r="1418" spans="1:17" x14ac:dyDescent="0.35">
      <c r="A1418" t="s">
        <v>274</v>
      </c>
      <c r="B1418" t="s">
        <v>268</v>
      </c>
      <c r="C1418" t="s">
        <v>256</v>
      </c>
      <c r="D1418">
        <v>1.08500668135844</v>
      </c>
      <c r="E1418">
        <v>2035</v>
      </c>
      <c r="F1418">
        <v>14954558.236266701</v>
      </c>
      <c r="G1418">
        <v>2272771.3926761099</v>
      </c>
      <c r="H1418">
        <v>54631968.393808298</v>
      </c>
      <c r="I1418">
        <v>7968823.0000534598</v>
      </c>
      <c r="J1418">
        <v>6789111.3014558004</v>
      </c>
      <c r="K1418">
        <v>1000799.65288599</v>
      </c>
      <c r="L1418">
        <v>5464324.4962050598</v>
      </c>
      <c r="M1418">
        <v>774931.59750255698</v>
      </c>
      <c r="N1418">
        <v>3.65319841152639</v>
      </c>
      <c r="O1418">
        <v>3.50621405467025</v>
      </c>
      <c r="P1418" t="s">
        <v>257</v>
      </c>
      <c r="Q1418" t="s">
        <v>252</v>
      </c>
    </row>
    <row r="1419" spans="1:17" x14ac:dyDescent="0.35">
      <c r="A1419" t="s">
        <v>274</v>
      </c>
      <c r="B1419" t="s">
        <v>268</v>
      </c>
      <c r="C1419" t="s">
        <v>256</v>
      </c>
      <c r="D1419">
        <v>1.2292198413270401</v>
      </c>
      <c r="E1419">
        <v>2040</v>
      </c>
      <c r="F1419">
        <v>15377424.692709999</v>
      </c>
      <c r="G1419">
        <v>2335287.4478220898</v>
      </c>
      <c r="H1419">
        <v>67485179.254855201</v>
      </c>
      <c r="I1419">
        <v>9931340.3391554002</v>
      </c>
      <c r="J1419">
        <v>7206655.0404591402</v>
      </c>
      <c r="K1419">
        <v>1070947.4594757101</v>
      </c>
      <c r="L1419">
        <v>5513930.2208750499</v>
      </c>
      <c r="M1419">
        <v>791264.14643727301</v>
      </c>
      <c r="N1419">
        <v>4.3885878554715401</v>
      </c>
      <c r="O1419">
        <v>4.25272715288967</v>
      </c>
      <c r="P1419" t="s">
        <v>257</v>
      </c>
      <c r="Q1419" t="s">
        <v>252</v>
      </c>
    </row>
    <row r="1420" spans="1:17" x14ac:dyDescent="0.35">
      <c r="A1420" t="s">
        <v>274</v>
      </c>
      <c r="B1420" t="s">
        <v>268</v>
      </c>
      <c r="C1420" t="s">
        <v>256</v>
      </c>
      <c r="D1420">
        <v>1.35085724597845</v>
      </c>
      <c r="E1420">
        <v>2045</v>
      </c>
      <c r="F1420">
        <v>15871354.5062559</v>
      </c>
      <c r="G1420">
        <v>2408996.5678821998</v>
      </c>
      <c r="H1420">
        <v>79467278.988400996</v>
      </c>
      <c r="I1420">
        <v>11757938.137145801</v>
      </c>
      <c r="J1420">
        <v>7586890.9163885098</v>
      </c>
      <c r="K1420">
        <v>1136136.0293411801</v>
      </c>
      <c r="L1420">
        <v>5683059.7501699999</v>
      </c>
      <c r="M1420">
        <v>814170.87077633897</v>
      </c>
      <c r="N1420">
        <v>5.0069626355506003</v>
      </c>
      <c r="O1420">
        <v>4.8808447026898101</v>
      </c>
      <c r="P1420" t="s">
        <v>257</v>
      </c>
      <c r="Q1420" t="s">
        <v>252</v>
      </c>
    </row>
    <row r="1421" spans="1:17" x14ac:dyDescent="0.35">
      <c r="A1421" t="s">
        <v>274</v>
      </c>
      <c r="B1421" t="s">
        <v>268</v>
      </c>
      <c r="C1421" t="s">
        <v>256</v>
      </c>
      <c r="D1421">
        <v>1.53164784556419</v>
      </c>
      <c r="E1421">
        <v>2050</v>
      </c>
      <c r="F1421">
        <v>16372569.2160186</v>
      </c>
      <c r="G1421">
        <v>2484196.03057922</v>
      </c>
      <c r="H1421">
        <v>97442528.111249194</v>
      </c>
      <c r="I1421">
        <v>14502441.7314239</v>
      </c>
      <c r="J1421">
        <v>8029621.1585843703</v>
      </c>
      <c r="K1421">
        <v>1213505.6124581399</v>
      </c>
      <c r="L1421">
        <v>5820310.61478916</v>
      </c>
      <c r="M1421">
        <v>848979.67952640995</v>
      </c>
      <c r="N1421">
        <v>5.9515722197047198</v>
      </c>
      <c r="O1421">
        <v>5.8378813720439098</v>
      </c>
      <c r="P1421" t="s">
        <v>257</v>
      </c>
      <c r="Q1421" t="s">
        <v>252</v>
      </c>
    </row>
    <row r="1422" spans="1:17" x14ac:dyDescent="0.35">
      <c r="A1422" t="s">
        <v>274</v>
      </c>
      <c r="B1422" t="s">
        <v>268</v>
      </c>
      <c r="C1422" t="s">
        <v>256</v>
      </c>
      <c r="D1422">
        <v>1.64170092024739</v>
      </c>
      <c r="E1422">
        <v>2055</v>
      </c>
      <c r="F1422">
        <v>16871146.163771</v>
      </c>
      <c r="G1422">
        <v>2559313.76532159</v>
      </c>
      <c r="H1422">
        <v>111253502.183204</v>
      </c>
      <c r="I1422">
        <v>16586725.1609783</v>
      </c>
      <c r="J1422">
        <v>8216527.4627514603</v>
      </c>
      <c r="K1422">
        <v>1243193.3597087499</v>
      </c>
      <c r="L1422">
        <v>5968604.0319464896</v>
      </c>
      <c r="M1422">
        <v>874368.33346672705</v>
      </c>
      <c r="N1422">
        <v>6.5943061071990803</v>
      </c>
      <c r="O1422">
        <v>6.4809267959741996</v>
      </c>
      <c r="P1422" t="s">
        <v>257</v>
      </c>
      <c r="Q1422" t="s">
        <v>252</v>
      </c>
    </row>
    <row r="1423" spans="1:17" x14ac:dyDescent="0.35">
      <c r="A1423" t="s">
        <v>274</v>
      </c>
      <c r="B1423" t="s">
        <v>268</v>
      </c>
      <c r="C1423" t="s">
        <v>256</v>
      </c>
      <c r="D1423">
        <v>1.79717289473674</v>
      </c>
      <c r="E1423">
        <v>2060</v>
      </c>
      <c r="F1423">
        <v>17415046.5885894</v>
      </c>
      <c r="G1423">
        <v>2641506.91733645</v>
      </c>
      <c r="H1423">
        <v>130647609.713653</v>
      </c>
      <c r="I1423">
        <v>19519494.465861201</v>
      </c>
      <c r="J1423">
        <v>8472928.6706420705</v>
      </c>
      <c r="K1423">
        <v>1281021.06723778</v>
      </c>
      <c r="L1423">
        <v>6138348.1319700601</v>
      </c>
      <c r="M1423">
        <v>907274.298653526</v>
      </c>
      <c r="N1423">
        <v>7.50199599231936</v>
      </c>
      <c r="O1423">
        <v>7.3895299451055401</v>
      </c>
      <c r="P1423" t="s">
        <v>257</v>
      </c>
      <c r="Q1423" t="s">
        <v>252</v>
      </c>
    </row>
    <row r="1424" spans="1:17" x14ac:dyDescent="0.35">
      <c r="A1424" t="s">
        <v>274</v>
      </c>
      <c r="B1424" t="s">
        <v>268</v>
      </c>
      <c r="C1424" t="s">
        <v>256</v>
      </c>
      <c r="D1424">
        <v>1.90209664848524</v>
      </c>
      <c r="E1424">
        <v>2065</v>
      </c>
      <c r="F1424">
        <v>17881690.310040101</v>
      </c>
      <c r="G1424">
        <v>2712104.9754906199</v>
      </c>
      <c r="H1424">
        <v>145034009.011531</v>
      </c>
      <c r="I1424">
        <v>21695538.104746498</v>
      </c>
      <c r="J1424">
        <v>8732556.1144245509</v>
      </c>
      <c r="K1424">
        <v>1317625.7816251901</v>
      </c>
      <c r="L1424">
        <v>6277541.5385964001</v>
      </c>
      <c r="M1424">
        <v>929488.74183546496</v>
      </c>
      <c r="N1424">
        <v>8.1107549955776506</v>
      </c>
      <c r="O1424">
        <v>7.99952004100499</v>
      </c>
      <c r="P1424" t="s">
        <v>257</v>
      </c>
      <c r="Q1424" t="s">
        <v>252</v>
      </c>
    </row>
    <row r="1425" spans="1:17" x14ac:dyDescent="0.35">
      <c r="A1425" t="s">
        <v>274</v>
      </c>
      <c r="B1425" t="s">
        <v>268</v>
      </c>
      <c r="C1425" t="s">
        <v>256</v>
      </c>
      <c r="D1425">
        <v>2.0539225003577899</v>
      </c>
      <c r="E1425">
        <v>2070</v>
      </c>
      <c r="F1425">
        <v>18412639.665395401</v>
      </c>
      <c r="G1425">
        <v>2792545.61663851</v>
      </c>
      <c r="H1425">
        <v>164597600.07842001</v>
      </c>
      <c r="I1425">
        <v>24647070.424566399</v>
      </c>
      <c r="J1425">
        <v>8969702.8411286995</v>
      </c>
      <c r="K1425">
        <v>1348791.19991776</v>
      </c>
      <c r="L1425">
        <v>6475825.1248331899</v>
      </c>
      <c r="M1425">
        <v>958965.52784315299</v>
      </c>
      <c r="N1425">
        <v>8.9393809399183795</v>
      </c>
      <c r="O1425">
        <v>8.8260224927802806</v>
      </c>
      <c r="P1425" t="s">
        <v>257</v>
      </c>
      <c r="Q1425" t="s">
        <v>252</v>
      </c>
    </row>
    <row r="1426" spans="1:17" x14ac:dyDescent="0.35">
      <c r="A1426" t="s">
        <v>274</v>
      </c>
      <c r="B1426" t="s">
        <v>268</v>
      </c>
      <c r="C1426" t="s">
        <v>256</v>
      </c>
      <c r="D1426">
        <v>2.15113208653396</v>
      </c>
      <c r="E1426">
        <v>2075</v>
      </c>
      <c r="F1426">
        <v>18994415.481107298</v>
      </c>
      <c r="G1426">
        <v>2880731.95796574</v>
      </c>
      <c r="H1426">
        <v>178614615.282913</v>
      </c>
      <c r="I1426">
        <v>26747068.408376101</v>
      </c>
      <c r="J1426">
        <v>9214961.4226379506</v>
      </c>
      <c r="K1426">
        <v>1385365.5755058699</v>
      </c>
      <c r="L1426">
        <v>6673009.4826064799</v>
      </c>
      <c r="M1426">
        <v>989129.12505038804</v>
      </c>
      <c r="N1426">
        <v>9.4035331311233001</v>
      </c>
      <c r="O1426">
        <v>9.2848167752697996</v>
      </c>
      <c r="P1426" t="s">
        <v>257</v>
      </c>
      <c r="Q1426" t="s">
        <v>252</v>
      </c>
    </row>
    <row r="1427" spans="1:17" x14ac:dyDescent="0.35">
      <c r="A1427" t="s">
        <v>274</v>
      </c>
      <c r="B1427" t="s">
        <v>268</v>
      </c>
      <c r="C1427" t="s">
        <v>256</v>
      </c>
      <c r="D1427">
        <v>2.2802661727774698</v>
      </c>
      <c r="E1427">
        <v>2080</v>
      </c>
      <c r="F1427">
        <v>19530281.081028499</v>
      </c>
      <c r="G1427">
        <v>2961971.17267654</v>
      </c>
      <c r="H1427">
        <v>195720133.185211</v>
      </c>
      <c r="I1427">
        <v>29309869.971937701</v>
      </c>
      <c r="J1427">
        <v>9419400.7208510693</v>
      </c>
      <c r="K1427">
        <v>1410656.37679784</v>
      </c>
      <c r="L1427">
        <v>6858322.1386087602</v>
      </c>
      <c r="M1427">
        <v>1018923.4214647399</v>
      </c>
      <c r="N1427">
        <v>10.0213679656322</v>
      </c>
      <c r="O1427">
        <v>9.8953933928574695</v>
      </c>
      <c r="P1427" t="s">
        <v>257</v>
      </c>
      <c r="Q1427" t="s">
        <v>252</v>
      </c>
    </row>
    <row r="1428" spans="1:17" x14ac:dyDescent="0.35">
      <c r="A1428" t="s">
        <v>274</v>
      </c>
      <c r="B1428" t="s">
        <v>268</v>
      </c>
      <c r="C1428" t="s">
        <v>256</v>
      </c>
      <c r="D1428">
        <v>2.4085830961071801</v>
      </c>
      <c r="E1428">
        <v>2085</v>
      </c>
      <c r="F1428">
        <v>20116041.265690699</v>
      </c>
      <c r="G1428">
        <v>3050788.2918174998</v>
      </c>
      <c r="H1428">
        <v>213905993.62375301</v>
      </c>
      <c r="I1428">
        <v>32035309.098672301</v>
      </c>
      <c r="J1428">
        <v>9688506.6342452895</v>
      </c>
      <c r="K1428">
        <v>1446476.9514623</v>
      </c>
      <c r="L1428">
        <v>7077651.3418088797</v>
      </c>
      <c r="M1428">
        <v>1049279.72030919</v>
      </c>
      <c r="N1428">
        <v>10.633602844541</v>
      </c>
      <c r="O1428">
        <v>10.500666068698999</v>
      </c>
      <c r="P1428" t="s">
        <v>257</v>
      </c>
      <c r="Q1428" t="s">
        <v>252</v>
      </c>
    </row>
    <row r="1429" spans="1:17" x14ac:dyDescent="0.35">
      <c r="A1429" t="s">
        <v>274</v>
      </c>
      <c r="B1429" t="s">
        <v>268</v>
      </c>
      <c r="C1429" t="s">
        <v>256</v>
      </c>
      <c r="D1429">
        <v>2.5200464505927802</v>
      </c>
      <c r="E1429">
        <v>2090</v>
      </c>
      <c r="F1429">
        <v>20606742.3914553</v>
      </c>
      <c r="G1429">
        <v>3125209.92908342</v>
      </c>
      <c r="H1429">
        <v>231576744.675928</v>
      </c>
      <c r="I1429">
        <v>34687853.484056398</v>
      </c>
      <c r="J1429">
        <v>9897067.9590411</v>
      </c>
      <c r="K1429">
        <v>1478261.0930882599</v>
      </c>
      <c r="L1429">
        <v>7204400.9961585402</v>
      </c>
      <c r="M1429">
        <v>1073049.34124463</v>
      </c>
      <c r="N1429">
        <v>11.2379113727337</v>
      </c>
      <c r="O1429">
        <v>11.0993674892841</v>
      </c>
      <c r="P1429" t="s">
        <v>257</v>
      </c>
      <c r="Q1429" t="s">
        <v>252</v>
      </c>
    </row>
    <row r="6806" spans="1:1" x14ac:dyDescent="0.35">
      <c r="A6806" s="12"/>
    </row>
    <row r="6807" spans="1:1" x14ac:dyDescent="0.35">
      <c r="A6807" s="12"/>
    </row>
    <row r="6808" spans="1:1" x14ac:dyDescent="0.35">
      <c r="A6808" s="12"/>
    </row>
    <row r="6809" spans="1:1" x14ac:dyDescent="0.35">
      <c r="A6809" s="12"/>
    </row>
    <row r="6810" spans="1:1" x14ac:dyDescent="0.35">
      <c r="A6810" s="12"/>
    </row>
    <row r="6811" spans="1:1" x14ac:dyDescent="0.35">
      <c r="A6811" s="12"/>
    </row>
    <row r="6812" spans="1:1" x14ac:dyDescent="0.35">
      <c r="A6812" s="12"/>
    </row>
    <row r="6813" spans="1:1" x14ac:dyDescent="0.35">
      <c r="A6813" s="12"/>
    </row>
    <row r="6814" spans="1:1" x14ac:dyDescent="0.35">
      <c r="A6814" s="12"/>
    </row>
    <row r="6815" spans="1:1" x14ac:dyDescent="0.35">
      <c r="A6815" s="12"/>
    </row>
    <row r="6816" spans="1:1" x14ac:dyDescent="0.35">
      <c r="A6816" s="12"/>
    </row>
    <row r="6817" spans="1:1" x14ac:dyDescent="0.35">
      <c r="A6817" s="12"/>
    </row>
    <row r="6818" spans="1:1" x14ac:dyDescent="0.35">
      <c r="A6818" s="12"/>
    </row>
    <row r="6819" spans="1:1" x14ac:dyDescent="0.35">
      <c r="A6819" s="12"/>
    </row>
    <row r="6820" spans="1:1" x14ac:dyDescent="0.35">
      <c r="A6820" s="12"/>
    </row>
    <row r="6821" spans="1:1" x14ac:dyDescent="0.35">
      <c r="A6821" s="12"/>
    </row>
    <row r="6822" spans="1:1" x14ac:dyDescent="0.35">
      <c r="A6822" s="12"/>
    </row>
    <row r="6823" spans="1:1" x14ac:dyDescent="0.35">
      <c r="A6823" s="12"/>
    </row>
    <row r="6824" spans="1:1" x14ac:dyDescent="0.35">
      <c r="A6824" s="12"/>
    </row>
    <row r="6825" spans="1:1" x14ac:dyDescent="0.35">
      <c r="A6825" s="12"/>
    </row>
    <row r="6826" spans="1:1" x14ac:dyDescent="0.35">
      <c r="A6826" s="12"/>
    </row>
    <row r="6827" spans="1:1" x14ac:dyDescent="0.35">
      <c r="A6827" s="12"/>
    </row>
    <row r="6828" spans="1:1" x14ac:dyDescent="0.35">
      <c r="A6828" s="12"/>
    </row>
    <row r="6829" spans="1:1" x14ac:dyDescent="0.35">
      <c r="A6829" s="12"/>
    </row>
    <row r="6830" spans="1:1" x14ac:dyDescent="0.35">
      <c r="A6830" s="12"/>
    </row>
    <row r="6831" spans="1:1" x14ac:dyDescent="0.35">
      <c r="A6831" s="12"/>
    </row>
    <row r="6832" spans="1:1" x14ac:dyDescent="0.35">
      <c r="A6832" s="12"/>
    </row>
    <row r="6833" spans="1:1" x14ac:dyDescent="0.35">
      <c r="A6833" s="12"/>
    </row>
    <row r="6834" spans="1:1" x14ac:dyDescent="0.35">
      <c r="A6834" s="12"/>
    </row>
    <row r="6835" spans="1:1" x14ac:dyDescent="0.35">
      <c r="A6835" s="12"/>
    </row>
    <row r="6836" spans="1:1" x14ac:dyDescent="0.35">
      <c r="A6836" s="12"/>
    </row>
    <row r="6837" spans="1:1" x14ac:dyDescent="0.35">
      <c r="A6837" s="12"/>
    </row>
    <row r="6838" spans="1:1" x14ac:dyDescent="0.35">
      <c r="A6838" s="12"/>
    </row>
    <row r="6839" spans="1:1" x14ac:dyDescent="0.35">
      <c r="A6839" s="12"/>
    </row>
    <row r="6840" spans="1:1" x14ac:dyDescent="0.35">
      <c r="A6840" s="12"/>
    </row>
    <row r="6841" spans="1:1" x14ac:dyDescent="0.35">
      <c r="A6841" s="12"/>
    </row>
    <row r="6842" spans="1:1" x14ac:dyDescent="0.35">
      <c r="A6842" s="12"/>
    </row>
    <row r="6843" spans="1:1" x14ac:dyDescent="0.35">
      <c r="A6843" s="12"/>
    </row>
    <row r="6844" spans="1:1" x14ac:dyDescent="0.35">
      <c r="A6844" s="12"/>
    </row>
    <row r="6845" spans="1:1" x14ac:dyDescent="0.35">
      <c r="A6845" s="12"/>
    </row>
    <row r="6846" spans="1:1" x14ac:dyDescent="0.35">
      <c r="A6846" s="12"/>
    </row>
    <row r="6847" spans="1:1" x14ac:dyDescent="0.35">
      <c r="A6847" s="12"/>
    </row>
    <row r="6848" spans="1:1" x14ac:dyDescent="0.35">
      <c r="A6848" s="12"/>
    </row>
    <row r="6849" spans="1:1" x14ac:dyDescent="0.35">
      <c r="A6849" s="12"/>
    </row>
    <row r="6850" spans="1:1" x14ac:dyDescent="0.35">
      <c r="A6850" s="12"/>
    </row>
    <row r="6851" spans="1:1" x14ac:dyDescent="0.35">
      <c r="A6851" s="12"/>
    </row>
    <row r="6852" spans="1:1" x14ac:dyDescent="0.35">
      <c r="A6852" s="12"/>
    </row>
    <row r="6853" spans="1:1" x14ac:dyDescent="0.35">
      <c r="A6853" s="12"/>
    </row>
    <row r="6854" spans="1:1" x14ac:dyDescent="0.35">
      <c r="A6854" s="12"/>
    </row>
    <row r="6855" spans="1:1" x14ac:dyDescent="0.35">
      <c r="A6855" s="12"/>
    </row>
    <row r="6856" spans="1:1" x14ac:dyDescent="0.35">
      <c r="A6856" s="12"/>
    </row>
    <row r="6857" spans="1:1" x14ac:dyDescent="0.35">
      <c r="A6857" s="12"/>
    </row>
    <row r="6858" spans="1:1" x14ac:dyDescent="0.35">
      <c r="A6858" s="12"/>
    </row>
    <row r="6859" spans="1:1" x14ac:dyDescent="0.35">
      <c r="A6859" s="12"/>
    </row>
    <row r="6860" spans="1:1" x14ac:dyDescent="0.35">
      <c r="A6860" s="12"/>
    </row>
    <row r="6861" spans="1:1" x14ac:dyDescent="0.35">
      <c r="A6861" s="12"/>
    </row>
    <row r="6862" spans="1:1" x14ac:dyDescent="0.35">
      <c r="A6862" s="12"/>
    </row>
    <row r="6863" spans="1:1" x14ac:dyDescent="0.35">
      <c r="A6863" s="12"/>
    </row>
    <row r="6864" spans="1:1" x14ac:dyDescent="0.35">
      <c r="A6864" s="12"/>
    </row>
    <row r="6865" spans="1:1" x14ac:dyDescent="0.35">
      <c r="A6865" s="12"/>
    </row>
    <row r="6866" spans="1:1" x14ac:dyDescent="0.35">
      <c r="A6866" s="12"/>
    </row>
    <row r="6867" spans="1:1" x14ac:dyDescent="0.35">
      <c r="A6867" s="12"/>
    </row>
    <row r="6868" spans="1:1" x14ac:dyDescent="0.35">
      <c r="A6868" s="12"/>
    </row>
    <row r="6869" spans="1:1" x14ac:dyDescent="0.35">
      <c r="A6869" s="12"/>
    </row>
    <row r="6870" spans="1:1" x14ac:dyDescent="0.35">
      <c r="A6870" s="12"/>
    </row>
    <row r="6871" spans="1:1" x14ac:dyDescent="0.35">
      <c r="A6871" s="12"/>
    </row>
    <row r="6872" spans="1:1" x14ac:dyDescent="0.35">
      <c r="A6872" s="12"/>
    </row>
    <row r="6873" spans="1:1" x14ac:dyDescent="0.35">
      <c r="A6873" s="12"/>
    </row>
    <row r="6874" spans="1:1" x14ac:dyDescent="0.35">
      <c r="A6874" s="12"/>
    </row>
    <row r="6875" spans="1:1" x14ac:dyDescent="0.35">
      <c r="A6875" s="12"/>
    </row>
    <row r="6876" spans="1:1" x14ac:dyDescent="0.35">
      <c r="A6876" s="12"/>
    </row>
    <row r="6877" spans="1:1" x14ac:dyDescent="0.35">
      <c r="A6877" s="12"/>
    </row>
    <row r="6878" spans="1:1" x14ac:dyDescent="0.35">
      <c r="A6878" s="12"/>
    </row>
    <row r="6879" spans="1:1" x14ac:dyDescent="0.35">
      <c r="A6879" s="12"/>
    </row>
    <row r="6880" spans="1:1" x14ac:dyDescent="0.35">
      <c r="A6880" s="12"/>
    </row>
    <row r="6881" spans="1:1" x14ac:dyDescent="0.35">
      <c r="A6881" s="12"/>
    </row>
    <row r="6882" spans="1:1" x14ac:dyDescent="0.35">
      <c r="A6882" s="12"/>
    </row>
    <row r="6883" spans="1:1" x14ac:dyDescent="0.35">
      <c r="A6883" s="12"/>
    </row>
    <row r="6884" spans="1:1" x14ac:dyDescent="0.35">
      <c r="A6884" s="12"/>
    </row>
    <row r="6885" spans="1:1" x14ac:dyDescent="0.35">
      <c r="A6885" s="12"/>
    </row>
    <row r="6886" spans="1:1" x14ac:dyDescent="0.35">
      <c r="A6886" s="12"/>
    </row>
    <row r="6887" spans="1:1" x14ac:dyDescent="0.35">
      <c r="A6887" s="12"/>
    </row>
    <row r="6888" spans="1:1" x14ac:dyDescent="0.35">
      <c r="A6888" s="12"/>
    </row>
    <row r="6889" spans="1:1" x14ac:dyDescent="0.35">
      <c r="A6889" s="12"/>
    </row>
    <row r="6890" spans="1:1" x14ac:dyDescent="0.35">
      <c r="A6890" s="12"/>
    </row>
    <row r="6891" spans="1:1" x14ac:dyDescent="0.35">
      <c r="A6891" s="12"/>
    </row>
    <row r="6892" spans="1:1" x14ac:dyDescent="0.35">
      <c r="A6892" s="12"/>
    </row>
    <row r="6893" spans="1:1" x14ac:dyDescent="0.35">
      <c r="A6893" s="12"/>
    </row>
    <row r="6894" spans="1:1" x14ac:dyDescent="0.35">
      <c r="A6894" s="12"/>
    </row>
    <row r="6895" spans="1:1" x14ac:dyDescent="0.35">
      <c r="A6895" s="12"/>
    </row>
    <row r="6896" spans="1:1" x14ac:dyDescent="0.35">
      <c r="A6896" s="12"/>
    </row>
    <row r="6897" spans="1:1" x14ac:dyDescent="0.35">
      <c r="A6897" s="12"/>
    </row>
    <row r="6898" spans="1:1" x14ac:dyDescent="0.35">
      <c r="A6898" s="12"/>
    </row>
    <row r="6899" spans="1:1" x14ac:dyDescent="0.35">
      <c r="A6899" s="12"/>
    </row>
    <row r="6900" spans="1:1" x14ac:dyDescent="0.35">
      <c r="A6900" s="12"/>
    </row>
    <row r="6901" spans="1:1" x14ac:dyDescent="0.35">
      <c r="A6901" s="12"/>
    </row>
    <row r="6902" spans="1:1" x14ac:dyDescent="0.35">
      <c r="A6902" s="12"/>
    </row>
    <row r="6903" spans="1:1" x14ac:dyDescent="0.35">
      <c r="A6903" s="12"/>
    </row>
    <row r="6904" spans="1:1" x14ac:dyDescent="0.35">
      <c r="A6904" s="12"/>
    </row>
    <row r="6905" spans="1:1" x14ac:dyDescent="0.35">
      <c r="A6905" s="12"/>
    </row>
    <row r="6906" spans="1:1" x14ac:dyDescent="0.35">
      <c r="A6906" s="12"/>
    </row>
    <row r="6907" spans="1:1" x14ac:dyDescent="0.35">
      <c r="A6907" s="12"/>
    </row>
    <row r="6908" spans="1:1" x14ac:dyDescent="0.35">
      <c r="A6908" s="12"/>
    </row>
    <row r="6909" spans="1:1" x14ac:dyDescent="0.35">
      <c r="A6909" s="12"/>
    </row>
    <row r="6910" spans="1:1" x14ac:dyDescent="0.35">
      <c r="A6910" s="12"/>
    </row>
    <row r="6911" spans="1:1" x14ac:dyDescent="0.35">
      <c r="A6911" s="12"/>
    </row>
    <row r="6912" spans="1:1" x14ac:dyDescent="0.35">
      <c r="A6912" s="12"/>
    </row>
    <row r="6913" spans="1:1" x14ac:dyDescent="0.35">
      <c r="A6913" s="12"/>
    </row>
    <row r="6914" spans="1:1" x14ac:dyDescent="0.35">
      <c r="A6914" s="12"/>
    </row>
    <row r="6915" spans="1:1" x14ac:dyDescent="0.35">
      <c r="A6915" s="12"/>
    </row>
    <row r="6916" spans="1:1" x14ac:dyDescent="0.35">
      <c r="A6916" s="12"/>
    </row>
    <row r="6917" spans="1:1" x14ac:dyDescent="0.35">
      <c r="A6917" s="12"/>
    </row>
    <row r="6918" spans="1:1" x14ac:dyDescent="0.35">
      <c r="A6918" s="12"/>
    </row>
    <row r="6919" spans="1:1" x14ac:dyDescent="0.35">
      <c r="A6919" s="12"/>
    </row>
    <row r="6920" spans="1:1" x14ac:dyDescent="0.35">
      <c r="A6920" s="12"/>
    </row>
    <row r="6921" spans="1:1" x14ac:dyDescent="0.35">
      <c r="A6921" s="12"/>
    </row>
    <row r="6922" spans="1:1" x14ac:dyDescent="0.35">
      <c r="A6922" s="12"/>
    </row>
    <row r="6923" spans="1:1" x14ac:dyDescent="0.35">
      <c r="A6923" s="12"/>
    </row>
    <row r="6924" spans="1:1" x14ac:dyDescent="0.35">
      <c r="A6924" s="12"/>
    </row>
    <row r="6925" spans="1:1" x14ac:dyDescent="0.35">
      <c r="A6925" s="12"/>
    </row>
    <row r="6926" spans="1:1" x14ac:dyDescent="0.35">
      <c r="A6926" s="12"/>
    </row>
    <row r="6927" spans="1:1" x14ac:dyDescent="0.35">
      <c r="A6927" s="12"/>
    </row>
    <row r="6928" spans="1:1" x14ac:dyDescent="0.35">
      <c r="A6928" s="12"/>
    </row>
    <row r="6929" spans="1:1" x14ac:dyDescent="0.35">
      <c r="A6929" s="12"/>
    </row>
    <row r="6930" spans="1:1" x14ac:dyDescent="0.35">
      <c r="A6930" s="12"/>
    </row>
    <row r="6931" spans="1:1" x14ac:dyDescent="0.35">
      <c r="A6931" s="12"/>
    </row>
    <row r="6932" spans="1:1" x14ac:dyDescent="0.35">
      <c r="A6932" s="12"/>
    </row>
    <row r="6933" spans="1:1" x14ac:dyDescent="0.35">
      <c r="A6933" s="12"/>
    </row>
    <row r="6934" spans="1:1" x14ac:dyDescent="0.35">
      <c r="A6934" s="12"/>
    </row>
    <row r="6935" spans="1:1" x14ac:dyDescent="0.35">
      <c r="A6935" s="12"/>
    </row>
    <row r="6936" spans="1:1" x14ac:dyDescent="0.35">
      <c r="A6936" s="12"/>
    </row>
    <row r="6937" spans="1:1" x14ac:dyDescent="0.35">
      <c r="A6937" s="12"/>
    </row>
    <row r="6938" spans="1:1" x14ac:dyDescent="0.35">
      <c r="A6938" s="12"/>
    </row>
    <row r="6939" spans="1:1" x14ac:dyDescent="0.35">
      <c r="A6939" s="12"/>
    </row>
    <row r="6940" spans="1:1" x14ac:dyDescent="0.35">
      <c r="A6940" s="12"/>
    </row>
    <row r="6941" spans="1:1" x14ac:dyDescent="0.35">
      <c r="A6941" s="12"/>
    </row>
    <row r="6942" spans="1:1" x14ac:dyDescent="0.35">
      <c r="A6942" s="12"/>
    </row>
    <row r="6943" spans="1:1" x14ac:dyDescent="0.35">
      <c r="A6943" s="12"/>
    </row>
    <row r="6944" spans="1:1" x14ac:dyDescent="0.35">
      <c r="A6944" s="12"/>
    </row>
    <row r="6945" spans="1:1" x14ac:dyDescent="0.35">
      <c r="A6945" s="12"/>
    </row>
    <row r="6946" spans="1:1" x14ac:dyDescent="0.35">
      <c r="A6946" s="12"/>
    </row>
    <row r="6947" spans="1:1" x14ac:dyDescent="0.35">
      <c r="A6947" s="12"/>
    </row>
    <row r="6948" spans="1:1" x14ac:dyDescent="0.35">
      <c r="A6948" s="12"/>
    </row>
    <row r="6949" spans="1:1" x14ac:dyDescent="0.35">
      <c r="A6949" s="12"/>
    </row>
    <row r="6950" spans="1:1" x14ac:dyDescent="0.35">
      <c r="A6950" s="12"/>
    </row>
    <row r="6951" spans="1:1" x14ac:dyDescent="0.35">
      <c r="A6951" s="12"/>
    </row>
    <row r="6952" spans="1:1" x14ac:dyDescent="0.35">
      <c r="A6952" s="12"/>
    </row>
    <row r="6953" spans="1:1" x14ac:dyDescent="0.35">
      <c r="A6953" s="12"/>
    </row>
    <row r="6954" spans="1:1" x14ac:dyDescent="0.35">
      <c r="A6954" s="12"/>
    </row>
    <row r="6955" spans="1:1" x14ac:dyDescent="0.35">
      <c r="A6955" s="12"/>
    </row>
    <row r="6956" spans="1:1" x14ac:dyDescent="0.35">
      <c r="A6956" s="12"/>
    </row>
    <row r="6957" spans="1:1" x14ac:dyDescent="0.35">
      <c r="A6957" s="12"/>
    </row>
    <row r="6958" spans="1:1" x14ac:dyDescent="0.35">
      <c r="A6958" s="12"/>
    </row>
    <row r="6959" spans="1:1" x14ac:dyDescent="0.35">
      <c r="A6959" s="12"/>
    </row>
    <row r="6960" spans="1:1" x14ac:dyDescent="0.35">
      <c r="A6960" s="12"/>
    </row>
    <row r="6961" spans="1:1" x14ac:dyDescent="0.35">
      <c r="A6961" s="12"/>
    </row>
    <row r="6962" spans="1:1" x14ac:dyDescent="0.35">
      <c r="A6962" s="12"/>
    </row>
    <row r="6963" spans="1:1" x14ac:dyDescent="0.35">
      <c r="A6963" s="12"/>
    </row>
    <row r="6964" spans="1:1" x14ac:dyDescent="0.35">
      <c r="A6964" s="12"/>
    </row>
    <row r="6965" spans="1:1" x14ac:dyDescent="0.35">
      <c r="A6965" s="12"/>
    </row>
    <row r="6966" spans="1:1" x14ac:dyDescent="0.35">
      <c r="A6966" s="12"/>
    </row>
    <row r="6967" spans="1:1" x14ac:dyDescent="0.35">
      <c r="A6967" s="12"/>
    </row>
    <row r="6968" spans="1:1" x14ac:dyDescent="0.35">
      <c r="A6968" s="12"/>
    </row>
    <row r="6969" spans="1:1" x14ac:dyDescent="0.35">
      <c r="A6969" s="12"/>
    </row>
    <row r="6970" spans="1:1" x14ac:dyDescent="0.35">
      <c r="A6970" s="12"/>
    </row>
    <row r="6971" spans="1:1" x14ac:dyDescent="0.35">
      <c r="A6971" s="12"/>
    </row>
    <row r="6972" spans="1:1" x14ac:dyDescent="0.35">
      <c r="A6972" s="12"/>
    </row>
    <row r="6973" spans="1:1" x14ac:dyDescent="0.35">
      <c r="A6973" s="12"/>
    </row>
    <row r="6974" spans="1:1" x14ac:dyDescent="0.35">
      <c r="A6974" s="12"/>
    </row>
    <row r="6975" spans="1:1" x14ac:dyDescent="0.35">
      <c r="A6975" s="12"/>
    </row>
    <row r="6976" spans="1:1" x14ac:dyDescent="0.35">
      <c r="A6976" s="12"/>
    </row>
    <row r="6977" spans="1:1" x14ac:dyDescent="0.35">
      <c r="A6977" s="12"/>
    </row>
    <row r="6978" spans="1:1" x14ac:dyDescent="0.35">
      <c r="A6978" s="12"/>
    </row>
    <row r="6979" spans="1:1" x14ac:dyDescent="0.35">
      <c r="A6979" s="12"/>
    </row>
    <row r="6980" spans="1:1" x14ac:dyDescent="0.35">
      <c r="A6980" s="12"/>
    </row>
    <row r="6981" spans="1:1" x14ac:dyDescent="0.35">
      <c r="A6981" s="12"/>
    </row>
    <row r="6982" spans="1:1" x14ac:dyDescent="0.35">
      <c r="A6982" s="12"/>
    </row>
    <row r="6983" spans="1:1" x14ac:dyDescent="0.35">
      <c r="A6983" s="12"/>
    </row>
    <row r="6984" spans="1:1" x14ac:dyDescent="0.35">
      <c r="A6984" s="12"/>
    </row>
    <row r="6985" spans="1:1" x14ac:dyDescent="0.35">
      <c r="A6985" s="12"/>
    </row>
    <row r="6986" spans="1:1" x14ac:dyDescent="0.35">
      <c r="A6986" s="12"/>
    </row>
    <row r="6987" spans="1:1" x14ac:dyDescent="0.35">
      <c r="A6987" s="12"/>
    </row>
    <row r="6988" spans="1:1" x14ac:dyDescent="0.35">
      <c r="A6988" s="12"/>
    </row>
    <row r="6989" spans="1:1" x14ac:dyDescent="0.35">
      <c r="A6989" s="12"/>
    </row>
    <row r="6990" spans="1:1" x14ac:dyDescent="0.35">
      <c r="A6990" s="12"/>
    </row>
    <row r="6991" spans="1:1" x14ac:dyDescent="0.35">
      <c r="A6991" s="12"/>
    </row>
    <row r="6992" spans="1:1" x14ac:dyDescent="0.35">
      <c r="A6992" s="12"/>
    </row>
    <row r="6993" spans="1:1" x14ac:dyDescent="0.35">
      <c r="A6993" s="12"/>
    </row>
    <row r="6994" spans="1:1" x14ac:dyDescent="0.35">
      <c r="A6994" s="12"/>
    </row>
    <row r="6995" spans="1:1" x14ac:dyDescent="0.35">
      <c r="A6995" s="12"/>
    </row>
    <row r="6996" spans="1:1" x14ac:dyDescent="0.35">
      <c r="A6996" s="12"/>
    </row>
    <row r="6997" spans="1:1" x14ac:dyDescent="0.35">
      <c r="A6997" s="12"/>
    </row>
    <row r="6998" spans="1:1" x14ac:dyDescent="0.35">
      <c r="A6998" s="12"/>
    </row>
    <row r="6999" spans="1:1" x14ac:dyDescent="0.35">
      <c r="A6999" s="12"/>
    </row>
    <row r="7000" spans="1:1" x14ac:dyDescent="0.35">
      <c r="A7000" s="12"/>
    </row>
    <row r="7001" spans="1:1" x14ac:dyDescent="0.35">
      <c r="A7001" s="12"/>
    </row>
    <row r="7002" spans="1:1" x14ac:dyDescent="0.35">
      <c r="A7002" s="12"/>
    </row>
    <row r="7003" spans="1:1" x14ac:dyDescent="0.35">
      <c r="A7003" s="12"/>
    </row>
    <row r="7004" spans="1:1" x14ac:dyDescent="0.35">
      <c r="A7004" s="12"/>
    </row>
    <row r="7005" spans="1:1" x14ac:dyDescent="0.35">
      <c r="A7005" s="12"/>
    </row>
    <row r="7006" spans="1:1" x14ac:dyDescent="0.35">
      <c r="A7006" s="12"/>
    </row>
    <row r="7007" spans="1:1" x14ac:dyDescent="0.35">
      <c r="A7007" s="12"/>
    </row>
    <row r="7008" spans="1:1" x14ac:dyDescent="0.35">
      <c r="A7008" s="12"/>
    </row>
    <row r="7009" spans="1:1" x14ac:dyDescent="0.35">
      <c r="A7009" s="12"/>
    </row>
    <row r="7010" spans="1:1" x14ac:dyDescent="0.35">
      <c r="A7010" s="12"/>
    </row>
    <row r="7011" spans="1:1" x14ac:dyDescent="0.35">
      <c r="A7011" s="12"/>
    </row>
    <row r="7012" spans="1:1" x14ac:dyDescent="0.35">
      <c r="A7012" s="12"/>
    </row>
    <row r="7013" spans="1:1" x14ac:dyDescent="0.35">
      <c r="A7013" s="12"/>
    </row>
    <row r="7014" spans="1:1" x14ac:dyDescent="0.35">
      <c r="A7014" s="12"/>
    </row>
    <row r="7015" spans="1:1" x14ac:dyDescent="0.35">
      <c r="A7015" s="12"/>
    </row>
    <row r="7016" spans="1:1" x14ac:dyDescent="0.35">
      <c r="A7016" s="12"/>
    </row>
    <row r="7017" spans="1:1" x14ac:dyDescent="0.35">
      <c r="A7017" s="12"/>
    </row>
    <row r="7018" spans="1:1" x14ac:dyDescent="0.35">
      <c r="A7018" s="12"/>
    </row>
    <row r="7019" spans="1:1" x14ac:dyDescent="0.35">
      <c r="A7019" s="12"/>
    </row>
    <row r="7020" spans="1:1" x14ac:dyDescent="0.35">
      <c r="A7020" s="12"/>
    </row>
    <row r="7021" spans="1:1" x14ac:dyDescent="0.35">
      <c r="A7021" s="12"/>
    </row>
    <row r="7022" spans="1:1" x14ac:dyDescent="0.35">
      <c r="A7022" s="12"/>
    </row>
    <row r="7023" spans="1:1" x14ac:dyDescent="0.35">
      <c r="A7023" s="12"/>
    </row>
    <row r="7024" spans="1:1" x14ac:dyDescent="0.35">
      <c r="A7024" s="12"/>
    </row>
    <row r="7025" spans="1:1" x14ac:dyDescent="0.35">
      <c r="A7025" s="12"/>
    </row>
    <row r="7026" spans="1:1" x14ac:dyDescent="0.35">
      <c r="A7026" s="12"/>
    </row>
    <row r="7027" spans="1:1" x14ac:dyDescent="0.35">
      <c r="A7027" s="12"/>
    </row>
    <row r="7028" spans="1:1" x14ac:dyDescent="0.35">
      <c r="A7028" s="12"/>
    </row>
    <row r="7029" spans="1:1" x14ac:dyDescent="0.35">
      <c r="A7029" s="12"/>
    </row>
    <row r="7030" spans="1:1" x14ac:dyDescent="0.35">
      <c r="A7030" s="12"/>
    </row>
    <row r="7031" spans="1:1" x14ac:dyDescent="0.35">
      <c r="A7031" s="12"/>
    </row>
    <row r="7032" spans="1:1" x14ac:dyDescent="0.35">
      <c r="A7032" s="12"/>
    </row>
    <row r="7033" spans="1:1" x14ac:dyDescent="0.35">
      <c r="A7033" s="12"/>
    </row>
    <row r="7034" spans="1:1" x14ac:dyDescent="0.35">
      <c r="A7034" s="12"/>
    </row>
    <row r="7035" spans="1:1" x14ac:dyDescent="0.35">
      <c r="A7035" s="12"/>
    </row>
    <row r="7036" spans="1:1" x14ac:dyDescent="0.35">
      <c r="A7036" s="12"/>
    </row>
    <row r="7037" spans="1:1" x14ac:dyDescent="0.35">
      <c r="A7037" s="12"/>
    </row>
    <row r="7038" spans="1:1" x14ac:dyDescent="0.35">
      <c r="A7038" s="12"/>
    </row>
    <row r="7039" spans="1:1" x14ac:dyDescent="0.35">
      <c r="A7039" s="12"/>
    </row>
    <row r="7040" spans="1:1" x14ac:dyDescent="0.35">
      <c r="A7040" s="12"/>
    </row>
    <row r="7041" spans="1:1" x14ac:dyDescent="0.35">
      <c r="A7041" s="12"/>
    </row>
    <row r="7042" spans="1:1" x14ac:dyDescent="0.35">
      <c r="A7042" s="12"/>
    </row>
    <row r="7043" spans="1:1" x14ac:dyDescent="0.35">
      <c r="A7043" s="12"/>
    </row>
    <row r="7044" spans="1:1" x14ac:dyDescent="0.35">
      <c r="A7044" s="12"/>
    </row>
    <row r="7045" spans="1:1" x14ac:dyDescent="0.35">
      <c r="A7045" s="12"/>
    </row>
    <row r="7046" spans="1:1" x14ac:dyDescent="0.35">
      <c r="A7046" s="12"/>
    </row>
    <row r="7047" spans="1:1" x14ac:dyDescent="0.35">
      <c r="A7047" s="12"/>
    </row>
    <row r="7048" spans="1:1" x14ac:dyDescent="0.35">
      <c r="A7048" s="12"/>
    </row>
    <row r="7049" spans="1:1" x14ac:dyDescent="0.35">
      <c r="A7049" s="12"/>
    </row>
    <row r="7050" spans="1:1" x14ac:dyDescent="0.35">
      <c r="A7050" s="12"/>
    </row>
    <row r="7051" spans="1:1" x14ac:dyDescent="0.35">
      <c r="A7051" s="12"/>
    </row>
    <row r="7052" spans="1:1" x14ac:dyDescent="0.35">
      <c r="A7052" s="12"/>
    </row>
    <row r="7053" spans="1:1" x14ac:dyDescent="0.35">
      <c r="A7053" s="12"/>
    </row>
    <row r="7054" spans="1:1" x14ac:dyDescent="0.35">
      <c r="A7054" s="12"/>
    </row>
    <row r="7055" spans="1:1" x14ac:dyDescent="0.35">
      <c r="A7055" s="12"/>
    </row>
    <row r="7056" spans="1:1" x14ac:dyDescent="0.35">
      <c r="A7056" s="12"/>
    </row>
    <row r="7057" spans="1:1" x14ac:dyDescent="0.35">
      <c r="A7057" s="12"/>
    </row>
    <row r="7058" spans="1:1" x14ac:dyDescent="0.35">
      <c r="A7058" s="12"/>
    </row>
    <row r="7059" spans="1:1" x14ac:dyDescent="0.35">
      <c r="A7059" s="12"/>
    </row>
    <row r="7060" spans="1:1" x14ac:dyDescent="0.35">
      <c r="A7060" s="12"/>
    </row>
    <row r="7061" spans="1:1" x14ac:dyDescent="0.35">
      <c r="A7061" s="12"/>
    </row>
    <row r="7062" spans="1:1" x14ac:dyDescent="0.35">
      <c r="A7062" s="12"/>
    </row>
    <row r="7063" spans="1:1" x14ac:dyDescent="0.35">
      <c r="A7063" s="12"/>
    </row>
    <row r="7064" spans="1:1" x14ac:dyDescent="0.35">
      <c r="A7064" s="12"/>
    </row>
    <row r="7065" spans="1:1" x14ac:dyDescent="0.35">
      <c r="A7065" s="12"/>
    </row>
    <row r="7066" spans="1:1" x14ac:dyDescent="0.35">
      <c r="A7066" s="12"/>
    </row>
    <row r="7067" spans="1:1" x14ac:dyDescent="0.35">
      <c r="A7067" s="12"/>
    </row>
    <row r="7068" spans="1:1" x14ac:dyDescent="0.35">
      <c r="A7068" s="12"/>
    </row>
    <row r="7069" spans="1:1" x14ac:dyDescent="0.35">
      <c r="A7069" s="12"/>
    </row>
    <row r="7070" spans="1:1" x14ac:dyDescent="0.35">
      <c r="A7070" s="12"/>
    </row>
    <row r="7071" spans="1:1" x14ac:dyDescent="0.35">
      <c r="A7071" s="12"/>
    </row>
    <row r="7072" spans="1:1" x14ac:dyDescent="0.35">
      <c r="A7072" s="12"/>
    </row>
    <row r="7073" spans="1:1" x14ac:dyDescent="0.35">
      <c r="A7073" s="12"/>
    </row>
    <row r="7074" spans="1:1" x14ac:dyDescent="0.35">
      <c r="A7074" s="12"/>
    </row>
    <row r="7075" spans="1:1" x14ac:dyDescent="0.35">
      <c r="A7075" s="12"/>
    </row>
    <row r="7076" spans="1:1" x14ac:dyDescent="0.35">
      <c r="A7076" s="12"/>
    </row>
    <row r="7077" spans="1:1" x14ac:dyDescent="0.35">
      <c r="A7077" s="12"/>
    </row>
    <row r="7078" spans="1:1" x14ac:dyDescent="0.35">
      <c r="A7078" s="12"/>
    </row>
    <row r="7079" spans="1:1" x14ac:dyDescent="0.35">
      <c r="A7079" s="12"/>
    </row>
    <row r="7080" spans="1:1" x14ac:dyDescent="0.35">
      <c r="A7080" s="12"/>
    </row>
    <row r="7081" spans="1:1" x14ac:dyDescent="0.35">
      <c r="A7081" s="12"/>
    </row>
    <row r="7082" spans="1:1" x14ac:dyDescent="0.35">
      <c r="A7082" s="12"/>
    </row>
    <row r="7083" spans="1:1" x14ac:dyDescent="0.35">
      <c r="A7083" s="12"/>
    </row>
    <row r="7084" spans="1:1" x14ac:dyDescent="0.35">
      <c r="A7084" s="12"/>
    </row>
    <row r="7085" spans="1:1" x14ac:dyDescent="0.35">
      <c r="A7085" s="12"/>
    </row>
    <row r="7086" spans="1:1" x14ac:dyDescent="0.35">
      <c r="A7086" s="12"/>
    </row>
    <row r="7087" spans="1:1" x14ac:dyDescent="0.35">
      <c r="A7087" s="12"/>
    </row>
    <row r="7088" spans="1:1" x14ac:dyDescent="0.35">
      <c r="A7088" s="12"/>
    </row>
    <row r="7089" spans="1:1" x14ac:dyDescent="0.35">
      <c r="A7089" s="12"/>
    </row>
    <row r="7090" spans="1:1" x14ac:dyDescent="0.35">
      <c r="A7090" s="12"/>
    </row>
    <row r="7091" spans="1:1" x14ac:dyDescent="0.35">
      <c r="A7091" s="12"/>
    </row>
    <row r="7092" spans="1:1" x14ac:dyDescent="0.35">
      <c r="A7092" s="12"/>
    </row>
    <row r="7093" spans="1:1" x14ac:dyDescent="0.35">
      <c r="A7093" s="12"/>
    </row>
    <row r="7094" spans="1:1" x14ac:dyDescent="0.35">
      <c r="A7094" s="12"/>
    </row>
    <row r="7095" spans="1:1" x14ac:dyDescent="0.35">
      <c r="A7095" s="12"/>
    </row>
    <row r="7096" spans="1:1" x14ac:dyDescent="0.35">
      <c r="A7096" s="12"/>
    </row>
    <row r="7097" spans="1:1" x14ac:dyDescent="0.35">
      <c r="A7097" s="12"/>
    </row>
    <row r="7098" spans="1:1" x14ac:dyDescent="0.35">
      <c r="A7098" s="12"/>
    </row>
    <row r="7099" spans="1:1" x14ac:dyDescent="0.35">
      <c r="A7099" s="12"/>
    </row>
    <row r="7100" spans="1:1" x14ac:dyDescent="0.35">
      <c r="A7100" s="12"/>
    </row>
    <row r="7101" spans="1:1" x14ac:dyDescent="0.35">
      <c r="A7101" s="12"/>
    </row>
    <row r="7102" spans="1:1" x14ac:dyDescent="0.35">
      <c r="A7102" s="12"/>
    </row>
    <row r="7103" spans="1:1" x14ac:dyDescent="0.35">
      <c r="A7103" s="12"/>
    </row>
    <row r="7104" spans="1:1" x14ac:dyDescent="0.35">
      <c r="A7104" s="12"/>
    </row>
    <row r="7105" spans="1:1" x14ac:dyDescent="0.35">
      <c r="A7105" s="12"/>
    </row>
    <row r="7106" spans="1:1" x14ac:dyDescent="0.35">
      <c r="A7106" s="12"/>
    </row>
    <row r="7107" spans="1:1" x14ac:dyDescent="0.35">
      <c r="A7107" s="12"/>
    </row>
    <row r="7108" spans="1:1" x14ac:dyDescent="0.35">
      <c r="A7108" s="12"/>
    </row>
    <row r="7109" spans="1:1" x14ac:dyDescent="0.35">
      <c r="A7109" s="12"/>
    </row>
    <row r="7110" spans="1:1" x14ac:dyDescent="0.35">
      <c r="A7110" s="12"/>
    </row>
    <row r="7111" spans="1:1" x14ac:dyDescent="0.35">
      <c r="A7111" s="12"/>
    </row>
    <row r="7112" spans="1:1" x14ac:dyDescent="0.35">
      <c r="A7112" s="12"/>
    </row>
    <row r="7113" spans="1:1" x14ac:dyDescent="0.35">
      <c r="A7113" s="12"/>
    </row>
    <row r="7114" spans="1:1" x14ac:dyDescent="0.35">
      <c r="A7114" s="12"/>
    </row>
    <row r="7115" spans="1:1" x14ac:dyDescent="0.35">
      <c r="A7115" s="12"/>
    </row>
    <row r="7116" spans="1:1" x14ac:dyDescent="0.35">
      <c r="A7116" s="12"/>
    </row>
    <row r="7117" spans="1:1" x14ac:dyDescent="0.35">
      <c r="A7117" s="12"/>
    </row>
    <row r="7118" spans="1:1" x14ac:dyDescent="0.35">
      <c r="A7118" s="12"/>
    </row>
    <row r="7119" spans="1:1" x14ac:dyDescent="0.35">
      <c r="A7119" s="12"/>
    </row>
    <row r="7120" spans="1:1" x14ac:dyDescent="0.35">
      <c r="A7120" s="12"/>
    </row>
    <row r="7121" spans="1:1" x14ac:dyDescent="0.35">
      <c r="A7121" s="12"/>
    </row>
    <row r="7122" spans="1:1" x14ac:dyDescent="0.35">
      <c r="A7122" s="12"/>
    </row>
    <row r="7123" spans="1:1" x14ac:dyDescent="0.35">
      <c r="A7123" s="12"/>
    </row>
    <row r="7124" spans="1:1" x14ac:dyDescent="0.35">
      <c r="A7124" s="12"/>
    </row>
    <row r="7125" spans="1:1" x14ac:dyDescent="0.35">
      <c r="A7125" s="12"/>
    </row>
    <row r="7126" spans="1:1" x14ac:dyDescent="0.35">
      <c r="A7126" s="12"/>
    </row>
    <row r="7127" spans="1:1" x14ac:dyDescent="0.35">
      <c r="A7127" s="12"/>
    </row>
    <row r="7128" spans="1:1" x14ac:dyDescent="0.35">
      <c r="A7128" s="12"/>
    </row>
    <row r="7129" spans="1:1" x14ac:dyDescent="0.35">
      <c r="A7129" s="12"/>
    </row>
    <row r="7130" spans="1:1" x14ac:dyDescent="0.35">
      <c r="A7130" s="12"/>
    </row>
    <row r="7131" spans="1:1" x14ac:dyDescent="0.35">
      <c r="A7131" s="12"/>
    </row>
    <row r="7132" spans="1:1" x14ac:dyDescent="0.35">
      <c r="A7132" s="12"/>
    </row>
    <row r="7133" spans="1:1" x14ac:dyDescent="0.35">
      <c r="A7133" s="12"/>
    </row>
    <row r="7134" spans="1:1" x14ac:dyDescent="0.35">
      <c r="A7134" s="12"/>
    </row>
    <row r="7135" spans="1:1" x14ac:dyDescent="0.35">
      <c r="A7135" s="12"/>
    </row>
    <row r="7136" spans="1:1" x14ac:dyDescent="0.35">
      <c r="A7136" s="12"/>
    </row>
    <row r="7137" spans="1:1" x14ac:dyDescent="0.35">
      <c r="A7137" s="12"/>
    </row>
    <row r="7138" spans="1:1" x14ac:dyDescent="0.35">
      <c r="A7138" s="12"/>
    </row>
    <row r="7139" spans="1:1" x14ac:dyDescent="0.35">
      <c r="A7139" s="12"/>
    </row>
    <row r="7140" spans="1:1" x14ac:dyDescent="0.35">
      <c r="A7140" s="12"/>
    </row>
    <row r="7141" spans="1:1" x14ac:dyDescent="0.35">
      <c r="A7141" s="12"/>
    </row>
    <row r="7142" spans="1:1" x14ac:dyDescent="0.35">
      <c r="A7142" s="12"/>
    </row>
    <row r="7143" spans="1:1" x14ac:dyDescent="0.35">
      <c r="A7143" s="12"/>
    </row>
    <row r="7144" spans="1:1" x14ac:dyDescent="0.35">
      <c r="A7144" s="12"/>
    </row>
    <row r="7145" spans="1:1" x14ac:dyDescent="0.35">
      <c r="A7145" s="12"/>
    </row>
    <row r="7146" spans="1:1" x14ac:dyDescent="0.35">
      <c r="A7146" s="12"/>
    </row>
    <row r="7147" spans="1:1" x14ac:dyDescent="0.35">
      <c r="A7147" s="12"/>
    </row>
    <row r="7148" spans="1:1" x14ac:dyDescent="0.35">
      <c r="A7148" s="12"/>
    </row>
    <row r="7149" spans="1:1" x14ac:dyDescent="0.35">
      <c r="A7149" s="12"/>
    </row>
    <row r="7150" spans="1:1" x14ac:dyDescent="0.35">
      <c r="A7150" s="12"/>
    </row>
    <row r="7151" spans="1:1" x14ac:dyDescent="0.35">
      <c r="A7151" s="12"/>
    </row>
    <row r="7152" spans="1:1" x14ac:dyDescent="0.35">
      <c r="A7152" s="12"/>
    </row>
    <row r="7153" spans="1:1" x14ac:dyDescent="0.35">
      <c r="A7153" s="12"/>
    </row>
    <row r="7154" spans="1:1" x14ac:dyDescent="0.35">
      <c r="A7154" s="12"/>
    </row>
    <row r="7155" spans="1:1" x14ac:dyDescent="0.35">
      <c r="A7155" s="12"/>
    </row>
    <row r="7156" spans="1:1" x14ac:dyDescent="0.35">
      <c r="A7156" s="12"/>
    </row>
    <row r="7157" spans="1:1" x14ac:dyDescent="0.35">
      <c r="A7157" s="12"/>
    </row>
    <row r="7158" spans="1:1" x14ac:dyDescent="0.35">
      <c r="A7158" s="12"/>
    </row>
    <row r="7159" spans="1:1" x14ac:dyDescent="0.35">
      <c r="A7159" s="12"/>
    </row>
    <row r="7160" spans="1:1" x14ac:dyDescent="0.35">
      <c r="A7160" s="12"/>
    </row>
    <row r="7161" spans="1:1" x14ac:dyDescent="0.35">
      <c r="A7161" s="12"/>
    </row>
    <row r="7162" spans="1:1" x14ac:dyDescent="0.35">
      <c r="A7162" s="12"/>
    </row>
    <row r="7163" spans="1:1" x14ac:dyDescent="0.35">
      <c r="A7163" s="12"/>
    </row>
    <row r="7164" spans="1:1" x14ac:dyDescent="0.35">
      <c r="A7164" s="12"/>
    </row>
    <row r="7165" spans="1:1" x14ac:dyDescent="0.35">
      <c r="A7165" s="12"/>
    </row>
    <row r="7166" spans="1:1" x14ac:dyDescent="0.35">
      <c r="A7166" s="12"/>
    </row>
    <row r="7167" spans="1:1" x14ac:dyDescent="0.35">
      <c r="A7167" s="12"/>
    </row>
    <row r="7168" spans="1:1" x14ac:dyDescent="0.35">
      <c r="A7168" s="12"/>
    </row>
    <row r="7169" spans="1:1" x14ac:dyDescent="0.35">
      <c r="A7169" s="12"/>
    </row>
    <row r="7170" spans="1:1" x14ac:dyDescent="0.35">
      <c r="A7170" s="12"/>
    </row>
    <row r="7171" spans="1:1" x14ac:dyDescent="0.35">
      <c r="A7171" s="12"/>
    </row>
    <row r="7172" spans="1:1" x14ac:dyDescent="0.35">
      <c r="A7172" s="12"/>
    </row>
    <row r="7173" spans="1:1" x14ac:dyDescent="0.35">
      <c r="A7173" s="12"/>
    </row>
    <row r="7174" spans="1:1" x14ac:dyDescent="0.35">
      <c r="A7174" s="12"/>
    </row>
    <row r="7175" spans="1:1" x14ac:dyDescent="0.35">
      <c r="A7175" s="12"/>
    </row>
    <row r="7176" spans="1:1" x14ac:dyDescent="0.35">
      <c r="A7176" s="12"/>
    </row>
    <row r="7177" spans="1:1" x14ac:dyDescent="0.35">
      <c r="A7177" s="12"/>
    </row>
    <row r="7178" spans="1:1" x14ac:dyDescent="0.35">
      <c r="A7178" s="12"/>
    </row>
    <row r="7179" spans="1:1" x14ac:dyDescent="0.35">
      <c r="A7179" s="12"/>
    </row>
    <row r="7180" spans="1:1" x14ac:dyDescent="0.35">
      <c r="A7180" s="12"/>
    </row>
    <row r="7181" spans="1:1" x14ac:dyDescent="0.35">
      <c r="A7181" s="12"/>
    </row>
    <row r="7182" spans="1:1" x14ac:dyDescent="0.35">
      <c r="A7182" s="12"/>
    </row>
    <row r="7183" spans="1:1" x14ac:dyDescent="0.35">
      <c r="A7183" s="12"/>
    </row>
    <row r="7184" spans="1:1" x14ac:dyDescent="0.35">
      <c r="A7184" s="12"/>
    </row>
    <row r="7185" spans="1:1" x14ac:dyDescent="0.35">
      <c r="A7185" s="12"/>
    </row>
    <row r="7186" spans="1:1" x14ac:dyDescent="0.35">
      <c r="A7186" s="12"/>
    </row>
    <row r="7187" spans="1:1" x14ac:dyDescent="0.35">
      <c r="A7187" s="12"/>
    </row>
    <row r="7188" spans="1:1" x14ac:dyDescent="0.35">
      <c r="A7188" s="12"/>
    </row>
    <row r="7189" spans="1:1" x14ac:dyDescent="0.35">
      <c r="A7189" s="12"/>
    </row>
    <row r="7190" spans="1:1" x14ac:dyDescent="0.35">
      <c r="A7190" s="12"/>
    </row>
    <row r="7191" spans="1:1" x14ac:dyDescent="0.35">
      <c r="A7191" s="12"/>
    </row>
    <row r="7192" spans="1:1" x14ac:dyDescent="0.35">
      <c r="A7192" s="12"/>
    </row>
    <row r="7193" spans="1:1" x14ac:dyDescent="0.35">
      <c r="A7193" s="12"/>
    </row>
    <row r="7194" spans="1:1" x14ac:dyDescent="0.35">
      <c r="A7194" s="12"/>
    </row>
    <row r="7195" spans="1:1" x14ac:dyDescent="0.35">
      <c r="A7195" s="12"/>
    </row>
    <row r="7196" spans="1:1" x14ac:dyDescent="0.35">
      <c r="A7196" s="12"/>
    </row>
    <row r="7197" spans="1:1" x14ac:dyDescent="0.35">
      <c r="A7197" s="12"/>
    </row>
    <row r="7198" spans="1:1" x14ac:dyDescent="0.35">
      <c r="A7198" s="12"/>
    </row>
    <row r="7199" spans="1:1" x14ac:dyDescent="0.35">
      <c r="A7199" s="12"/>
    </row>
    <row r="7200" spans="1:1" x14ac:dyDescent="0.35">
      <c r="A7200" s="12"/>
    </row>
    <row r="7201" spans="1:1" x14ac:dyDescent="0.35">
      <c r="A7201" s="12"/>
    </row>
    <row r="7202" spans="1:1" x14ac:dyDescent="0.35">
      <c r="A7202" s="12"/>
    </row>
    <row r="7203" spans="1:1" x14ac:dyDescent="0.35">
      <c r="A7203" s="12"/>
    </row>
    <row r="7204" spans="1:1" x14ac:dyDescent="0.35">
      <c r="A7204" s="12"/>
    </row>
    <row r="7205" spans="1:1" x14ac:dyDescent="0.35">
      <c r="A7205" s="12"/>
    </row>
    <row r="7206" spans="1:1" x14ac:dyDescent="0.35">
      <c r="A7206" s="12"/>
    </row>
    <row r="7207" spans="1:1" x14ac:dyDescent="0.35">
      <c r="A7207" s="12"/>
    </row>
    <row r="7208" spans="1:1" x14ac:dyDescent="0.35">
      <c r="A7208" s="12"/>
    </row>
    <row r="7209" spans="1:1" x14ac:dyDescent="0.35">
      <c r="A7209" s="12"/>
    </row>
    <row r="7210" spans="1:1" x14ac:dyDescent="0.35">
      <c r="A7210" s="12"/>
    </row>
    <row r="7211" spans="1:1" x14ac:dyDescent="0.35">
      <c r="A7211" s="12"/>
    </row>
    <row r="7212" spans="1:1" x14ac:dyDescent="0.35">
      <c r="A7212" s="12"/>
    </row>
    <row r="7213" spans="1:1" x14ac:dyDescent="0.35">
      <c r="A7213" s="12"/>
    </row>
    <row r="7214" spans="1:1" x14ac:dyDescent="0.35">
      <c r="A7214" s="12"/>
    </row>
    <row r="7215" spans="1:1" x14ac:dyDescent="0.35">
      <c r="A7215" s="12"/>
    </row>
    <row r="7216" spans="1:1" x14ac:dyDescent="0.35">
      <c r="A7216" s="12"/>
    </row>
    <row r="7217" spans="1:1" x14ac:dyDescent="0.35">
      <c r="A7217" s="12"/>
    </row>
    <row r="7218" spans="1:1" x14ac:dyDescent="0.35">
      <c r="A7218" s="12"/>
    </row>
    <row r="7219" spans="1:1" x14ac:dyDescent="0.35">
      <c r="A7219" s="12"/>
    </row>
    <row r="7220" spans="1:1" x14ac:dyDescent="0.35">
      <c r="A7220" s="12"/>
    </row>
    <row r="7221" spans="1:1" x14ac:dyDescent="0.35">
      <c r="A7221" s="12"/>
    </row>
    <row r="7222" spans="1:1" x14ac:dyDescent="0.35">
      <c r="A7222" s="12"/>
    </row>
    <row r="7223" spans="1:1" x14ac:dyDescent="0.35">
      <c r="A7223" s="12"/>
    </row>
    <row r="7224" spans="1:1" x14ac:dyDescent="0.35">
      <c r="A7224" s="12"/>
    </row>
    <row r="7225" spans="1:1" x14ac:dyDescent="0.35">
      <c r="A7225" s="12"/>
    </row>
    <row r="7226" spans="1:1" x14ac:dyDescent="0.35">
      <c r="A7226" s="12"/>
    </row>
    <row r="7227" spans="1:1" x14ac:dyDescent="0.35">
      <c r="A7227" s="12"/>
    </row>
    <row r="7228" spans="1:1" x14ac:dyDescent="0.35">
      <c r="A7228" s="12"/>
    </row>
    <row r="7229" spans="1:1" x14ac:dyDescent="0.35">
      <c r="A7229" s="12"/>
    </row>
    <row r="7230" spans="1:1" x14ac:dyDescent="0.35">
      <c r="A7230" s="12"/>
    </row>
    <row r="7231" spans="1:1" x14ac:dyDescent="0.35">
      <c r="A7231" s="12"/>
    </row>
    <row r="7232" spans="1:1" x14ac:dyDescent="0.35">
      <c r="A7232" s="12"/>
    </row>
    <row r="7233" spans="1:1" x14ac:dyDescent="0.35">
      <c r="A7233" s="12"/>
    </row>
    <row r="7234" spans="1:1" x14ac:dyDescent="0.35">
      <c r="A7234" s="12"/>
    </row>
    <row r="7235" spans="1:1" x14ac:dyDescent="0.35">
      <c r="A7235" s="12"/>
    </row>
    <row r="7236" spans="1:1" x14ac:dyDescent="0.35">
      <c r="A7236" s="12"/>
    </row>
    <row r="7237" spans="1:1" x14ac:dyDescent="0.35">
      <c r="A7237" s="12"/>
    </row>
    <row r="7238" spans="1:1" x14ac:dyDescent="0.35">
      <c r="A7238" s="12"/>
    </row>
    <row r="7239" spans="1:1" x14ac:dyDescent="0.35">
      <c r="A7239" s="12"/>
    </row>
    <row r="7240" spans="1:1" x14ac:dyDescent="0.35">
      <c r="A7240" s="12"/>
    </row>
    <row r="7241" spans="1:1" x14ac:dyDescent="0.35">
      <c r="A7241" s="12"/>
    </row>
    <row r="7242" spans="1:1" x14ac:dyDescent="0.35">
      <c r="A7242" s="12"/>
    </row>
    <row r="7243" spans="1:1" x14ac:dyDescent="0.35">
      <c r="A7243" s="12"/>
    </row>
    <row r="7244" spans="1:1" x14ac:dyDescent="0.35">
      <c r="A7244" s="12"/>
    </row>
    <row r="7245" spans="1:1" x14ac:dyDescent="0.35">
      <c r="A7245" s="12"/>
    </row>
    <row r="7246" spans="1:1" x14ac:dyDescent="0.35">
      <c r="A7246" s="12"/>
    </row>
    <row r="7247" spans="1:1" x14ac:dyDescent="0.35">
      <c r="A7247" s="12"/>
    </row>
    <row r="7248" spans="1:1" x14ac:dyDescent="0.35">
      <c r="A7248" s="12"/>
    </row>
    <row r="7249" spans="1:1" x14ac:dyDescent="0.35">
      <c r="A7249" s="12"/>
    </row>
    <row r="7250" spans="1:1" x14ac:dyDescent="0.35">
      <c r="A7250" s="12"/>
    </row>
    <row r="7251" spans="1:1" x14ac:dyDescent="0.35">
      <c r="A7251" s="12"/>
    </row>
    <row r="7252" spans="1:1" x14ac:dyDescent="0.35">
      <c r="A7252" s="12"/>
    </row>
    <row r="7253" spans="1:1" x14ac:dyDescent="0.35">
      <c r="A7253" s="12"/>
    </row>
    <row r="7254" spans="1:1" x14ac:dyDescent="0.35">
      <c r="A7254" s="12"/>
    </row>
    <row r="7255" spans="1:1" x14ac:dyDescent="0.35">
      <c r="A7255" s="12"/>
    </row>
    <row r="7256" spans="1:1" x14ac:dyDescent="0.35">
      <c r="A7256" s="12"/>
    </row>
    <row r="7257" spans="1:1" x14ac:dyDescent="0.35">
      <c r="A7257" s="12"/>
    </row>
    <row r="7258" spans="1:1" x14ac:dyDescent="0.35">
      <c r="A7258" s="12"/>
    </row>
    <row r="7259" spans="1:1" x14ac:dyDescent="0.35">
      <c r="A7259" s="12"/>
    </row>
    <row r="7260" spans="1:1" x14ac:dyDescent="0.35">
      <c r="A7260" s="12"/>
    </row>
    <row r="7261" spans="1:1" x14ac:dyDescent="0.35">
      <c r="A7261" s="12"/>
    </row>
    <row r="7262" spans="1:1" x14ac:dyDescent="0.35">
      <c r="A7262" s="12"/>
    </row>
    <row r="7263" spans="1:1" x14ac:dyDescent="0.35">
      <c r="A7263" s="12"/>
    </row>
    <row r="7264" spans="1:1" x14ac:dyDescent="0.35">
      <c r="A7264" s="12"/>
    </row>
    <row r="7265" spans="1:1" x14ac:dyDescent="0.35">
      <c r="A7265" s="12"/>
    </row>
    <row r="7266" spans="1:1" x14ac:dyDescent="0.35">
      <c r="A7266" s="12"/>
    </row>
    <row r="7267" spans="1:1" x14ac:dyDescent="0.35">
      <c r="A7267" s="12"/>
    </row>
    <row r="7268" spans="1:1" x14ac:dyDescent="0.35">
      <c r="A7268" s="12"/>
    </row>
    <row r="7269" spans="1:1" x14ac:dyDescent="0.35">
      <c r="A7269" s="12"/>
    </row>
    <row r="7270" spans="1:1" x14ac:dyDescent="0.35">
      <c r="A7270" s="12"/>
    </row>
    <row r="7271" spans="1:1" x14ac:dyDescent="0.35">
      <c r="A7271" s="12"/>
    </row>
    <row r="7272" spans="1:1" x14ac:dyDescent="0.35">
      <c r="A7272" s="12"/>
    </row>
    <row r="7273" spans="1:1" x14ac:dyDescent="0.35">
      <c r="A7273" s="12"/>
    </row>
    <row r="7274" spans="1:1" x14ac:dyDescent="0.35">
      <c r="A7274" s="12"/>
    </row>
    <row r="7275" spans="1:1" x14ac:dyDescent="0.35">
      <c r="A7275" s="12"/>
    </row>
    <row r="7276" spans="1:1" x14ac:dyDescent="0.35">
      <c r="A7276" s="12"/>
    </row>
    <row r="7277" spans="1:1" x14ac:dyDescent="0.35">
      <c r="A7277" s="12"/>
    </row>
    <row r="7278" spans="1:1" x14ac:dyDescent="0.35">
      <c r="A7278" s="12"/>
    </row>
    <row r="7279" spans="1:1" x14ac:dyDescent="0.35">
      <c r="A7279" s="12"/>
    </row>
    <row r="7280" spans="1:1" x14ac:dyDescent="0.35">
      <c r="A7280" s="12"/>
    </row>
    <row r="7281" spans="1:1" x14ac:dyDescent="0.35">
      <c r="A7281" s="12"/>
    </row>
    <row r="7282" spans="1:1" x14ac:dyDescent="0.35">
      <c r="A7282" s="12"/>
    </row>
    <row r="7283" spans="1:1" x14ac:dyDescent="0.35">
      <c r="A7283" s="12"/>
    </row>
    <row r="7284" spans="1:1" x14ac:dyDescent="0.35">
      <c r="A7284" s="12"/>
    </row>
    <row r="7285" spans="1:1" x14ac:dyDescent="0.35">
      <c r="A7285" s="12"/>
    </row>
    <row r="7286" spans="1:1" x14ac:dyDescent="0.35">
      <c r="A7286" s="12"/>
    </row>
    <row r="7287" spans="1:1" x14ac:dyDescent="0.35">
      <c r="A7287" s="12"/>
    </row>
    <row r="7288" spans="1:1" x14ac:dyDescent="0.35">
      <c r="A7288" s="12"/>
    </row>
    <row r="7289" spans="1:1" x14ac:dyDescent="0.35">
      <c r="A7289" s="12"/>
    </row>
    <row r="7290" spans="1:1" x14ac:dyDescent="0.35">
      <c r="A7290" s="12"/>
    </row>
    <row r="7291" spans="1:1" x14ac:dyDescent="0.35">
      <c r="A7291" s="12"/>
    </row>
    <row r="7292" spans="1:1" x14ac:dyDescent="0.35">
      <c r="A7292" s="12"/>
    </row>
    <row r="7293" spans="1:1" x14ac:dyDescent="0.35">
      <c r="A7293" s="12"/>
    </row>
    <row r="7294" spans="1:1" x14ac:dyDescent="0.35">
      <c r="A7294" s="12"/>
    </row>
    <row r="7295" spans="1:1" x14ac:dyDescent="0.35">
      <c r="A7295" s="12"/>
    </row>
    <row r="7296" spans="1:1" x14ac:dyDescent="0.35">
      <c r="A7296" s="12"/>
    </row>
    <row r="7297" spans="1:1" x14ac:dyDescent="0.35">
      <c r="A7297" s="12"/>
    </row>
    <row r="7298" spans="1:1" x14ac:dyDescent="0.35">
      <c r="A7298" s="12"/>
    </row>
    <row r="7299" spans="1:1" x14ac:dyDescent="0.35">
      <c r="A7299" s="12"/>
    </row>
    <row r="7300" spans="1:1" x14ac:dyDescent="0.35">
      <c r="A7300" s="12"/>
    </row>
    <row r="7301" spans="1:1" x14ac:dyDescent="0.35">
      <c r="A7301" s="12"/>
    </row>
    <row r="7302" spans="1:1" x14ac:dyDescent="0.35">
      <c r="A7302" s="12"/>
    </row>
    <row r="7303" spans="1:1" x14ac:dyDescent="0.35">
      <c r="A7303" s="12"/>
    </row>
    <row r="7304" spans="1:1" x14ac:dyDescent="0.35">
      <c r="A7304" s="12"/>
    </row>
    <row r="7305" spans="1:1" x14ac:dyDescent="0.35">
      <c r="A7305" s="12"/>
    </row>
    <row r="7306" spans="1:1" x14ac:dyDescent="0.35">
      <c r="A7306" s="12"/>
    </row>
    <row r="7307" spans="1:1" x14ac:dyDescent="0.35">
      <c r="A7307" s="12"/>
    </row>
    <row r="7308" spans="1:1" x14ac:dyDescent="0.35">
      <c r="A7308" s="12"/>
    </row>
    <row r="7309" spans="1:1" x14ac:dyDescent="0.35">
      <c r="A7309" s="12"/>
    </row>
    <row r="7310" spans="1:1" x14ac:dyDescent="0.35">
      <c r="A7310" s="12"/>
    </row>
    <row r="7311" spans="1:1" x14ac:dyDescent="0.35">
      <c r="A7311" s="12"/>
    </row>
    <row r="7312" spans="1:1" x14ac:dyDescent="0.35">
      <c r="A7312" s="12"/>
    </row>
    <row r="7313" spans="1:1" x14ac:dyDescent="0.35">
      <c r="A7313" s="12"/>
    </row>
    <row r="7314" spans="1:1" x14ac:dyDescent="0.35">
      <c r="A7314" s="12"/>
    </row>
    <row r="7315" spans="1:1" x14ac:dyDescent="0.35">
      <c r="A7315" s="12"/>
    </row>
    <row r="7316" spans="1:1" x14ac:dyDescent="0.35">
      <c r="A7316" s="12"/>
    </row>
    <row r="7317" spans="1:1" x14ac:dyDescent="0.35">
      <c r="A7317" s="12"/>
    </row>
    <row r="7318" spans="1:1" x14ac:dyDescent="0.35">
      <c r="A7318" s="12"/>
    </row>
    <row r="7319" spans="1:1" x14ac:dyDescent="0.35">
      <c r="A7319" s="12"/>
    </row>
    <row r="7320" spans="1:1" x14ac:dyDescent="0.35">
      <c r="A7320" s="12"/>
    </row>
    <row r="7321" spans="1:1" x14ac:dyDescent="0.35">
      <c r="A7321" s="12"/>
    </row>
    <row r="7322" spans="1:1" x14ac:dyDescent="0.35">
      <c r="A7322" s="12"/>
    </row>
    <row r="7323" spans="1:1" x14ac:dyDescent="0.35">
      <c r="A7323" s="12"/>
    </row>
    <row r="7324" spans="1:1" x14ac:dyDescent="0.35">
      <c r="A7324" s="12"/>
    </row>
    <row r="7325" spans="1:1" x14ac:dyDescent="0.35">
      <c r="A7325" s="12"/>
    </row>
    <row r="7326" spans="1:1" x14ac:dyDescent="0.35">
      <c r="A7326" s="12"/>
    </row>
    <row r="7327" spans="1:1" x14ac:dyDescent="0.35">
      <c r="A7327" s="12"/>
    </row>
    <row r="7328" spans="1:1" x14ac:dyDescent="0.35">
      <c r="A7328" s="12"/>
    </row>
    <row r="7329" spans="1:1" x14ac:dyDescent="0.35">
      <c r="A7329" s="12"/>
    </row>
    <row r="7330" spans="1:1" x14ac:dyDescent="0.35">
      <c r="A7330" s="12"/>
    </row>
    <row r="7331" spans="1:1" x14ac:dyDescent="0.35">
      <c r="A7331" s="12"/>
    </row>
    <row r="7332" spans="1:1" x14ac:dyDescent="0.35">
      <c r="A7332" s="12"/>
    </row>
    <row r="7333" spans="1:1" x14ac:dyDescent="0.35">
      <c r="A7333" s="12"/>
    </row>
    <row r="7334" spans="1:1" x14ac:dyDescent="0.35">
      <c r="A7334" s="12"/>
    </row>
    <row r="7335" spans="1:1" x14ac:dyDescent="0.35">
      <c r="A7335" s="12"/>
    </row>
    <row r="7336" spans="1:1" x14ac:dyDescent="0.35">
      <c r="A7336" s="12"/>
    </row>
    <row r="7337" spans="1:1" x14ac:dyDescent="0.35">
      <c r="A7337" s="12"/>
    </row>
    <row r="7338" spans="1:1" x14ac:dyDescent="0.35">
      <c r="A7338" s="12"/>
    </row>
    <row r="7339" spans="1:1" x14ac:dyDescent="0.35">
      <c r="A7339" s="12"/>
    </row>
    <row r="7340" spans="1:1" x14ac:dyDescent="0.35">
      <c r="A7340" s="12"/>
    </row>
    <row r="7341" spans="1:1" x14ac:dyDescent="0.35">
      <c r="A7341" s="12"/>
    </row>
    <row r="7342" spans="1:1" x14ac:dyDescent="0.35">
      <c r="A7342" s="12"/>
    </row>
    <row r="7343" spans="1:1" x14ac:dyDescent="0.35">
      <c r="A7343" s="12"/>
    </row>
    <row r="7344" spans="1:1" x14ac:dyDescent="0.35">
      <c r="A7344" s="12"/>
    </row>
    <row r="7345" spans="1:1" x14ac:dyDescent="0.35">
      <c r="A7345" s="12"/>
    </row>
    <row r="7346" spans="1:1" x14ac:dyDescent="0.35">
      <c r="A7346" s="12"/>
    </row>
    <row r="7347" spans="1:1" x14ac:dyDescent="0.35">
      <c r="A7347" s="12"/>
    </row>
    <row r="7348" spans="1:1" x14ac:dyDescent="0.35">
      <c r="A7348" s="12"/>
    </row>
    <row r="7349" spans="1:1" x14ac:dyDescent="0.35">
      <c r="A7349" s="12"/>
    </row>
    <row r="7350" spans="1:1" x14ac:dyDescent="0.35">
      <c r="A7350" s="12"/>
    </row>
    <row r="7351" spans="1:1" x14ac:dyDescent="0.35">
      <c r="A7351" s="12"/>
    </row>
    <row r="7352" spans="1:1" x14ac:dyDescent="0.35">
      <c r="A7352" s="12"/>
    </row>
    <row r="7353" spans="1:1" x14ac:dyDescent="0.35">
      <c r="A7353" s="12"/>
    </row>
    <row r="7354" spans="1:1" x14ac:dyDescent="0.35">
      <c r="A7354" s="12"/>
    </row>
    <row r="7355" spans="1:1" x14ac:dyDescent="0.35">
      <c r="A7355" s="12"/>
    </row>
    <row r="7356" spans="1:1" x14ac:dyDescent="0.35">
      <c r="A7356" s="12"/>
    </row>
    <row r="7357" spans="1:1" x14ac:dyDescent="0.35">
      <c r="A7357" s="12"/>
    </row>
    <row r="7358" spans="1:1" x14ac:dyDescent="0.35">
      <c r="A7358" s="12"/>
    </row>
    <row r="7359" spans="1:1" x14ac:dyDescent="0.35">
      <c r="A7359" s="12"/>
    </row>
    <row r="7360" spans="1:1" x14ac:dyDescent="0.35">
      <c r="A7360" s="12"/>
    </row>
    <row r="7361" spans="1:1" x14ac:dyDescent="0.35">
      <c r="A7361" s="12"/>
    </row>
    <row r="7362" spans="1:1" x14ac:dyDescent="0.35">
      <c r="A7362" s="12"/>
    </row>
    <row r="7363" spans="1:1" x14ac:dyDescent="0.35">
      <c r="A7363" s="12"/>
    </row>
    <row r="7364" spans="1:1" x14ac:dyDescent="0.35">
      <c r="A7364" s="12"/>
    </row>
    <row r="7365" spans="1:1" x14ac:dyDescent="0.35">
      <c r="A7365" s="12"/>
    </row>
    <row r="7366" spans="1:1" x14ac:dyDescent="0.35">
      <c r="A7366" s="12"/>
    </row>
    <row r="7367" spans="1:1" x14ac:dyDescent="0.35">
      <c r="A7367" s="12"/>
    </row>
    <row r="7368" spans="1:1" x14ac:dyDescent="0.35">
      <c r="A7368" s="12"/>
    </row>
    <row r="7369" spans="1:1" x14ac:dyDescent="0.35">
      <c r="A7369" s="12"/>
    </row>
    <row r="7370" spans="1:1" x14ac:dyDescent="0.35">
      <c r="A7370" s="12"/>
    </row>
    <row r="7371" spans="1:1" x14ac:dyDescent="0.35">
      <c r="A7371" s="12"/>
    </row>
    <row r="7372" spans="1:1" x14ac:dyDescent="0.35">
      <c r="A7372" s="12"/>
    </row>
    <row r="7373" spans="1:1" x14ac:dyDescent="0.35">
      <c r="A7373" s="12"/>
    </row>
    <row r="7374" spans="1:1" x14ac:dyDescent="0.35">
      <c r="A7374" s="12"/>
    </row>
    <row r="7375" spans="1:1" x14ac:dyDescent="0.35">
      <c r="A7375" s="12"/>
    </row>
    <row r="7376" spans="1:1" x14ac:dyDescent="0.35">
      <c r="A7376" s="12"/>
    </row>
    <row r="7377" spans="1:1" x14ac:dyDescent="0.35">
      <c r="A7377" s="12"/>
    </row>
    <row r="7378" spans="1:1" x14ac:dyDescent="0.35">
      <c r="A7378" s="12"/>
    </row>
    <row r="7379" spans="1:1" x14ac:dyDescent="0.35">
      <c r="A7379" s="12"/>
    </row>
    <row r="7380" spans="1:1" x14ac:dyDescent="0.35">
      <c r="A7380" s="12"/>
    </row>
    <row r="7381" spans="1:1" x14ac:dyDescent="0.35">
      <c r="A7381" s="12"/>
    </row>
    <row r="7382" spans="1:1" x14ac:dyDescent="0.35">
      <c r="A7382" s="12"/>
    </row>
    <row r="7383" spans="1:1" x14ac:dyDescent="0.35">
      <c r="A7383" s="12"/>
    </row>
    <row r="7384" spans="1:1" x14ac:dyDescent="0.35">
      <c r="A7384" s="12"/>
    </row>
    <row r="7385" spans="1:1" x14ac:dyDescent="0.35">
      <c r="A7385" s="12"/>
    </row>
    <row r="7386" spans="1:1" x14ac:dyDescent="0.35">
      <c r="A7386" s="12"/>
    </row>
    <row r="7387" spans="1:1" x14ac:dyDescent="0.35">
      <c r="A7387" s="12"/>
    </row>
    <row r="7388" spans="1:1" x14ac:dyDescent="0.35">
      <c r="A7388" s="12"/>
    </row>
    <row r="7389" spans="1:1" x14ac:dyDescent="0.35">
      <c r="A7389" s="12"/>
    </row>
    <row r="7390" spans="1:1" x14ac:dyDescent="0.35">
      <c r="A7390" s="12"/>
    </row>
    <row r="7391" spans="1:1" x14ac:dyDescent="0.35">
      <c r="A7391" s="12"/>
    </row>
    <row r="7392" spans="1:1" x14ac:dyDescent="0.35">
      <c r="A7392" s="12"/>
    </row>
    <row r="7393" spans="1:1" x14ac:dyDescent="0.35">
      <c r="A7393" s="12"/>
    </row>
    <row r="7394" spans="1:1" x14ac:dyDescent="0.35">
      <c r="A7394" s="12"/>
    </row>
    <row r="7395" spans="1:1" x14ac:dyDescent="0.35">
      <c r="A7395" s="12"/>
    </row>
    <row r="7396" spans="1:1" x14ac:dyDescent="0.35">
      <c r="A7396" s="12"/>
    </row>
    <row r="7397" spans="1:1" x14ac:dyDescent="0.35">
      <c r="A7397" s="12"/>
    </row>
    <row r="7398" spans="1:1" x14ac:dyDescent="0.35">
      <c r="A7398" s="12"/>
    </row>
    <row r="7399" spans="1:1" x14ac:dyDescent="0.35">
      <c r="A7399" s="12"/>
    </row>
    <row r="7400" spans="1:1" x14ac:dyDescent="0.35">
      <c r="A7400" s="12"/>
    </row>
    <row r="7401" spans="1:1" x14ac:dyDescent="0.35">
      <c r="A7401" s="12"/>
    </row>
    <row r="7402" spans="1:1" x14ac:dyDescent="0.35">
      <c r="A7402" s="12"/>
    </row>
    <row r="7403" spans="1:1" x14ac:dyDescent="0.35">
      <c r="A7403" s="12"/>
    </row>
    <row r="7404" spans="1:1" x14ac:dyDescent="0.35">
      <c r="A7404" s="12"/>
    </row>
    <row r="7405" spans="1:1" x14ac:dyDescent="0.35">
      <c r="A7405" s="12"/>
    </row>
    <row r="7406" spans="1:1" x14ac:dyDescent="0.35">
      <c r="A7406" s="12"/>
    </row>
    <row r="7407" spans="1:1" x14ac:dyDescent="0.35">
      <c r="A7407" s="12"/>
    </row>
    <row r="7408" spans="1:1" x14ac:dyDescent="0.35">
      <c r="A7408" s="12"/>
    </row>
    <row r="7409" spans="1:1" x14ac:dyDescent="0.35">
      <c r="A7409" s="12"/>
    </row>
    <row r="7410" spans="1:1" x14ac:dyDescent="0.35">
      <c r="A7410" s="12"/>
    </row>
    <row r="7411" spans="1:1" x14ac:dyDescent="0.35">
      <c r="A7411" s="12"/>
    </row>
    <row r="7412" spans="1:1" x14ac:dyDescent="0.35">
      <c r="A7412" s="12"/>
    </row>
    <row r="7413" spans="1:1" x14ac:dyDescent="0.35">
      <c r="A7413" s="12"/>
    </row>
    <row r="7414" spans="1:1" x14ac:dyDescent="0.35">
      <c r="A7414" s="12"/>
    </row>
    <row r="7415" spans="1:1" x14ac:dyDescent="0.35">
      <c r="A7415" s="12"/>
    </row>
    <row r="7416" spans="1:1" x14ac:dyDescent="0.35">
      <c r="A7416" s="12"/>
    </row>
    <row r="7417" spans="1:1" x14ac:dyDescent="0.35">
      <c r="A7417" s="12"/>
    </row>
    <row r="7418" spans="1:1" x14ac:dyDescent="0.35">
      <c r="A7418" s="12"/>
    </row>
    <row r="7419" spans="1:1" x14ac:dyDescent="0.35">
      <c r="A7419" s="12"/>
    </row>
    <row r="7420" spans="1:1" x14ac:dyDescent="0.35">
      <c r="A7420" s="12"/>
    </row>
    <row r="7421" spans="1:1" x14ac:dyDescent="0.35">
      <c r="A7421" s="12"/>
    </row>
    <row r="7422" spans="1:1" x14ac:dyDescent="0.35">
      <c r="A7422" s="12"/>
    </row>
    <row r="7423" spans="1:1" x14ac:dyDescent="0.35">
      <c r="A7423" s="12"/>
    </row>
    <row r="7424" spans="1:1" x14ac:dyDescent="0.35">
      <c r="A7424" s="12"/>
    </row>
    <row r="7425" spans="1:1" x14ac:dyDescent="0.35">
      <c r="A7425" s="12"/>
    </row>
    <row r="7426" spans="1:1" x14ac:dyDescent="0.35">
      <c r="A7426" s="12"/>
    </row>
    <row r="7427" spans="1:1" x14ac:dyDescent="0.35">
      <c r="A7427" s="12"/>
    </row>
    <row r="7428" spans="1:1" x14ac:dyDescent="0.35">
      <c r="A7428" s="12"/>
    </row>
    <row r="7429" spans="1:1" x14ac:dyDescent="0.35">
      <c r="A7429" s="12"/>
    </row>
    <row r="7430" spans="1:1" x14ac:dyDescent="0.35">
      <c r="A7430" s="12"/>
    </row>
    <row r="7431" spans="1:1" x14ac:dyDescent="0.35">
      <c r="A7431" s="12"/>
    </row>
    <row r="7432" spans="1:1" x14ac:dyDescent="0.35">
      <c r="A7432" s="12"/>
    </row>
    <row r="7433" spans="1:1" x14ac:dyDescent="0.35">
      <c r="A7433" s="12"/>
    </row>
    <row r="7434" spans="1:1" x14ac:dyDescent="0.35">
      <c r="A7434" s="12"/>
    </row>
    <row r="7435" spans="1:1" x14ac:dyDescent="0.35">
      <c r="A7435" s="12"/>
    </row>
    <row r="7436" spans="1:1" x14ac:dyDescent="0.35">
      <c r="A7436" s="12"/>
    </row>
    <row r="7437" spans="1:1" x14ac:dyDescent="0.35">
      <c r="A7437" s="12"/>
    </row>
    <row r="7438" spans="1:1" x14ac:dyDescent="0.35">
      <c r="A7438" s="12"/>
    </row>
    <row r="7439" spans="1:1" x14ac:dyDescent="0.35">
      <c r="A7439" s="12"/>
    </row>
    <row r="7440" spans="1:1" x14ac:dyDescent="0.35">
      <c r="A7440" s="12"/>
    </row>
    <row r="7441" spans="1:1" x14ac:dyDescent="0.35">
      <c r="A7441" s="12"/>
    </row>
    <row r="7442" spans="1:1" x14ac:dyDescent="0.35">
      <c r="A7442" s="12"/>
    </row>
    <row r="7443" spans="1:1" x14ac:dyDescent="0.35">
      <c r="A7443" s="12"/>
    </row>
    <row r="7444" spans="1:1" x14ac:dyDescent="0.35">
      <c r="A7444" s="12"/>
    </row>
    <row r="7445" spans="1:1" x14ac:dyDescent="0.35">
      <c r="A7445" s="12"/>
    </row>
    <row r="7446" spans="1:1" x14ac:dyDescent="0.35">
      <c r="A7446" s="12"/>
    </row>
    <row r="7447" spans="1:1" x14ac:dyDescent="0.35">
      <c r="A7447" s="12"/>
    </row>
    <row r="7448" spans="1:1" x14ac:dyDescent="0.35">
      <c r="A7448" s="12"/>
    </row>
    <row r="7449" spans="1:1" x14ac:dyDescent="0.35">
      <c r="A7449" s="12"/>
    </row>
    <row r="7450" spans="1:1" x14ac:dyDescent="0.35">
      <c r="A7450" s="12"/>
    </row>
    <row r="7451" spans="1:1" x14ac:dyDescent="0.35">
      <c r="A7451" s="12"/>
    </row>
    <row r="7452" spans="1:1" x14ac:dyDescent="0.35">
      <c r="A7452" s="12"/>
    </row>
    <row r="7453" spans="1:1" x14ac:dyDescent="0.35">
      <c r="A7453" s="12"/>
    </row>
    <row r="7454" spans="1:1" x14ac:dyDescent="0.35">
      <c r="A7454" s="12"/>
    </row>
    <row r="7455" spans="1:1" x14ac:dyDescent="0.35">
      <c r="A7455" s="12"/>
    </row>
    <row r="7456" spans="1:1" x14ac:dyDescent="0.35">
      <c r="A7456" s="12"/>
    </row>
    <row r="7457" spans="1:1" x14ac:dyDescent="0.35">
      <c r="A7457" s="12"/>
    </row>
    <row r="7458" spans="1:1" x14ac:dyDescent="0.35">
      <c r="A7458" s="12"/>
    </row>
    <row r="7459" spans="1:1" x14ac:dyDescent="0.35">
      <c r="A7459" s="12"/>
    </row>
    <row r="7460" spans="1:1" x14ac:dyDescent="0.35">
      <c r="A7460" s="12"/>
    </row>
    <row r="7461" spans="1:1" x14ac:dyDescent="0.35">
      <c r="A7461" s="12"/>
    </row>
    <row r="7462" spans="1:1" x14ac:dyDescent="0.35">
      <c r="A7462" s="12"/>
    </row>
    <row r="7463" spans="1:1" x14ac:dyDescent="0.35">
      <c r="A7463" s="12"/>
    </row>
    <row r="7464" spans="1:1" x14ac:dyDescent="0.35">
      <c r="A7464" s="12"/>
    </row>
    <row r="7465" spans="1:1" x14ac:dyDescent="0.35">
      <c r="A7465" s="12"/>
    </row>
    <row r="7466" spans="1:1" x14ac:dyDescent="0.35">
      <c r="A7466" s="12"/>
    </row>
    <row r="7467" spans="1:1" x14ac:dyDescent="0.35">
      <c r="A7467" s="12"/>
    </row>
    <row r="7468" spans="1:1" x14ac:dyDescent="0.35">
      <c r="A7468" s="12"/>
    </row>
    <row r="7469" spans="1:1" x14ac:dyDescent="0.35">
      <c r="A7469" s="12"/>
    </row>
    <row r="7470" spans="1:1" x14ac:dyDescent="0.35">
      <c r="A7470" s="12"/>
    </row>
    <row r="7471" spans="1:1" x14ac:dyDescent="0.35">
      <c r="A7471" s="12"/>
    </row>
    <row r="7472" spans="1:1" x14ac:dyDescent="0.35">
      <c r="A7472" s="12"/>
    </row>
    <row r="7473" spans="1:1" x14ac:dyDescent="0.35">
      <c r="A7473" s="12"/>
    </row>
    <row r="7474" spans="1:1" x14ac:dyDescent="0.35">
      <c r="A7474" s="12"/>
    </row>
    <row r="7475" spans="1:1" x14ac:dyDescent="0.35">
      <c r="A7475" s="12"/>
    </row>
    <row r="7476" spans="1:1" x14ac:dyDescent="0.35">
      <c r="A7476" s="12"/>
    </row>
    <row r="7477" spans="1:1" x14ac:dyDescent="0.35">
      <c r="A7477" s="12"/>
    </row>
    <row r="7478" spans="1:1" x14ac:dyDescent="0.35">
      <c r="A7478" s="12"/>
    </row>
    <row r="7479" spans="1:1" x14ac:dyDescent="0.35">
      <c r="A7479" s="12"/>
    </row>
    <row r="7480" spans="1:1" x14ac:dyDescent="0.35">
      <c r="A7480" s="12"/>
    </row>
    <row r="7481" spans="1:1" x14ac:dyDescent="0.35">
      <c r="A7481" s="12"/>
    </row>
    <row r="7482" spans="1:1" x14ac:dyDescent="0.35">
      <c r="A7482" s="12"/>
    </row>
    <row r="7483" spans="1:1" x14ac:dyDescent="0.35">
      <c r="A7483" s="12"/>
    </row>
    <row r="7484" spans="1:1" x14ac:dyDescent="0.35">
      <c r="A7484" s="12"/>
    </row>
    <row r="7485" spans="1:1" x14ac:dyDescent="0.35">
      <c r="A7485" s="12"/>
    </row>
    <row r="7486" spans="1:1" x14ac:dyDescent="0.35">
      <c r="A7486" s="12"/>
    </row>
    <row r="7487" spans="1:1" x14ac:dyDescent="0.35">
      <c r="A7487" s="12"/>
    </row>
    <row r="7488" spans="1:1" x14ac:dyDescent="0.35">
      <c r="A7488" s="12"/>
    </row>
    <row r="7489" spans="1:1" x14ac:dyDescent="0.35">
      <c r="A7489" s="12"/>
    </row>
    <row r="7490" spans="1:1" x14ac:dyDescent="0.35">
      <c r="A7490" s="12"/>
    </row>
    <row r="7491" spans="1:1" x14ac:dyDescent="0.35">
      <c r="A7491" s="12"/>
    </row>
    <row r="7492" spans="1:1" x14ac:dyDescent="0.35">
      <c r="A7492" s="12"/>
    </row>
    <row r="7493" spans="1:1" x14ac:dyDescent="0.35">
      <c r="A7493" s="12"/>
    </row>
    <row r="7494" spans="1:1" x14ac:dyDescent="0.35">
      <c r="A7494" s="12"/>
    </row>
    <row r="7495" spans="1:1" x14ac:dyDescent="0.35">
      <c r="A7495" s="12"/>
    </row>
    <row r="7496" spans="1:1" x14ac:dyDescent="0.35">
      <c r="A7496" s="12"/>
    </row>
    <row r="7497" spans="1:1" x14ac:dyDescent="0.35">
      <c r="A7497" s="12"/>
    </row>
    <row r="7498" spans="1:1" x14ac:dyDescent="0.35">
      <c r="A7498" s="12"/>
    </row>
    <row r="7499" spans="1:1" x14ac:dyDescent="0.35">
      <c r="A7499" s="12"/>
    </row>
    <row r="7500" spans="1:1" x14ac:dyDescent="0.35">
      <c r="A7500" s="12"/>
    </row>
    <row r="7501" spans="1:1" x14ac:dyDescent="0.35">
      <c r="A7501" s="12"/>
    </row>
    <row r="7502" spans="1:1" x14ac:dyDescent="0.35">
      <c r="A7502" s="12"/>
    </row>
    <row r="7503" spans="1:1" x14ac:dyDescent="0.35">
      <c r="A7503" s="12"/>
    </row>
    <row r="7504" spans="1:1" x14ac:dyDescent="0.35">
      <c r="A7504" s="12"/>
    </row>
    <row r="7505" spans="1:1" x14ac:dyDescent="0.35">
      <c r="A7505" s="12"/>
    </row>
    <row r="7506" spans="1:1" x14ac:dyDescent="0.35">
      <c r="A7506" s="12"/>
    </row>
    <row r="7507" spans="1:1" x14ac:dyDescent="0.35">
      <c r="A7507" s="12"/>
    </row>
    <row r="7508" spans="1:1" x14ac:dyDescent="0.35">
      <c r="A7508" s="12"/>
    </row>
    <row r="7509" spans="1:1" x14ac:dyDescent="0.35">
      <c r="A7509" s="12"/>
    </row>
    <row r="7510" spans="1:1" x14ac:dyDescent="0.35">
      <c r="A7510" s="12"/>
    </row>
    <row r="7511" spans="1:1" x14ac:dyDescent="0.35">
      <c r="A7511" s="12"/>
    </row>
    <row r="7512" spans="1:1" x14ac:dyDescent="0.35">
      <c r="A7512" s="12"/>
    </row>
    <row r="7513" spans="1:1" x14ac:dyDescent="0.35">
      <c r="A7513" s="12"/>
    </row>
    <row r="7514" spans="1:1" x14ac:dyDescent="0.35">
      <c r="A7514" s="12"/>
    </row>
    <row r="7515" spans="1:1" x14ac:dyDescent="0.35">
      <c r="A7515" s="12"/>
    </row>
    <row r="7516" spans="1:1" x14ac:dyDescent="0.35">
      <c r="A7516" s="12"/>
    </row>
    <row r="7517" spans="1:1" x14ac:dyDescent="0.35">
      <c r="A7517" s="12"/>
    </row>
    <row r="7518" spans="1:1" x14ac:dyDescent="0.35">
      <c r="A7518" s="12"/>
    </row>
    <row r="7519" spans="1:1" x14ac:dyDescent="0.35">
      <c r="A7519" s="12"/>
    </row>
    <row r="7520" spans="1:1" x14ac:dyDescent="0.35">
      <c r="A7520" s="12"/>
    </row>
    <row r="7521" spans="1:1" x14ac:dyDescent="0.35">
      <c r="A7521" s="12"/>
    </row>
    <row r="7522" spans="1:1" x14ac:dyDescent="0.35">
      <c r="A7522" s="12"/>
    </row>
    <row r="7523" spans="1:1" x14ac:dyDescent="0.35">
      <c r="A7523" s="12"/>
    </row>
    <row r="7524" spans="1:1" x14ac:dyDescent="0.35">
      <c r="A7524" s="12"/>
    </row>
    <row r="7525" spans="1:1" x14ac:dyDescent="0.35">
      <c r="A7525" s="12"/>
    </row>
    <row r="7526" spans="1:1" x14ac:dyDescent="0.35">
      <c r="A7526" s="12"/>
    </row>
    <row r="7527" spans="1:1" x14ac:dyDescent="0.35">
      <c r="A7527" s="12"/>
    </row>
    <row r="7528" spans="1:1" x14ac:dyDescent="0.35">
      <c r="A7528" s="12"/>
    </row>
    <row r="7529" spans="1:1" x14ac:dyDescent="0.35">
      <c r="A7529" s="12"/>
    </row>
    <row r="7530" spans="1:1" x14ac:dyDescent="0.35">
      <c r="A7530" s="12"/>
    </row>
    <row r="7531" spans="1:1" x14ac:dyDescent="0.35">
      <c r="A7531" s="12"/>
    </row>
    <row r="7532" spans="1:1" x14ac:dyDescent="0.35">
      <c r="A7532" s="12"/>
    </row>
    <row r="7533" spans="1:1" x14ac:dyDescent="0.35">
      <c r="A7533" s="12"/>
    </row>
    <row r="7534" spans="1:1" x14ac:dyDescent="0.35">
      <c r="A7534" s="12"/>
    </row>
    <row r="7535" spans="1:1" x14ac:dyDescent="0.35">
      <c r="A7535" s="12"/>
    </row>
    <row r="7536" spans="1:1" x14ac:dyDescent="0.35">
      <c r="A7536" s="12"/>
    </row>
    <row r="7537" spans="1:1" x14ac:dyDescent="0.35">
      <c r="A7537" s="12"/>
    </row>
    <row r="7538" spans="1:1" x14ac:dyDescent="0.35">
      <c r="A7538" s="12"/>
    </row>
    <row r="7539" spans="1:1" x14ac:dyDescent="0.35">
      <c r="A7539" s="12"/>
    </row>
    <row r="7540" spans="1:1" x14ac:dyDescent="0.35">
      <c r="A7540" s="12"/>
    </row>
    <row r="7541" spans="1:1" x14ac:dyDescent="0.35">
      <c r="A7541" s="12"/>
    </row>
    <row r="7542" spans="1:1" x14ac:dyDescent="0.35">
      <c r="A7542" s="12"/>
    </row>
    <row r="7543" spans="1:1" x14ac:dyDescent="0.35">
      <c r="A7543" s="12"/>
    </row>
    <row r="7544" spans="1:1" x14ac:dyDescent="0.35">
      <c r="A7544" s="12"/>
    </row>
    <row r="7545" spans="1:1" x14ac:dyDescent="0.35">
      <c r="A7545" s="12"/>
    </row>
    <row r="7546" spans="1:1" x14ac:dyDescent="0.35">
      <c r="A7546" s="12"/>
    </row>
    <row r="7547" spans="1:1" x14ac:dyDescent="0.35">
      <c r="A7547" s="12"/>
    </row>
    <row r="7548" spans="1:1" x14ac:dyDescent="0.35">
      <c r="A7548" s="12"/>
    </row>
    <row r="7549" spans="1:1" x14ac:dyDescent="0.35">
      <c r="A7549" s="12"/>
    </row>
    <row r="7550" spans="1:1" x14ac:dyDescent="0.35">
      <c r="A7550" s="12"/>
    </row>
    <row r="7551" spans="1:1" x14ac:dyDescent="0.35">
      <c r="A7551" s="12"/>
    </row>
    <row r="7552" spans="1:1" x14ac:dyDescent="0.35">
      <c r="A7552" s="12"/>
    </row>
    <row r="7553" spans="1:1" x14ac:dyDescent="0.35">
      <c r="A7553" s="12"/>
    </row>
    <row r="7554" spans="1:1" x14ac:dyDescent="0.35">
      <c r="A7554" s="12"/>
    </row>
    <row r="7555" spans="1:1" x14ac:dyDescent="0.35">
      <c r="A7555" s="12"/>
    </row>
    <row r="7556" spans="1:1" x14ac:dyDescent="0.35">
      <c r="A7556" s="12"/>
    </row>
    <row r="7557" spans="1:1" x14ac:dyDescent="0.35">
      <c r="A7557" s="12"/>
    </row>
    <row r="7558" spans="1:1" x14ac:dyDescent="0.35">
      <c r="A7558" s="12"/>
    </row>
    <row r="7559" spans="1:1" x14ac:dyDescent="0.35">
      <c r="A7559" s="12"/>
    </row>
    <row r="7560" spans="1:1" x14ac:dyDescent="0.35">
      <c r="A7560" s="12"/>
    </row>
    <row r="7561" spans="1:1" x14ac:dyDescent="0.35">
      <c r="A7561" s="12"/>
    </row>
    <row r="7562" spans="1:1" x14ac:dyDescent="0.35">
      <c r="A7562" s="12"/>
    </row>
    <row r="7563" spans="1:1" x14ac:dyDescent="0.35">
      <c r="A7563" s="12"/>
    </row>
    <row r="7564" spans="1:1" x14ac:dyDescent="0.35">
      <c r="A7564" s="12"/>
    </row>
    <row r="7565" spans="1:1" x14ac:dyDescent="0.35">
      <c r="A7565" s="12"/>
    </row>
    <row r="7566" spans="1:1" x14ac:dyDescent="0.35">
      <c r="A7566" s="12"/>
    </row>
    <row r="7567" spans="1:1" x14ac:dyDescent="0.35">
      <c r="A7567" s="12"/>
    </row>
    <row r="7568" spans="1:1" x14ac:dyDescent="0.35">
      <c r="A7568" s="12"/>
    </row>
    <row r="7569" spans="1:1" x14ac:dyDescent="0.35">
      <c r="A7569" s="12"/>
    </row>
    <row r="7570" spans="1:1" x14ac:dyDescent="0.35">
      <c r="A7570" s="12"/>
    </row>
    <row r="7571" spans="1:1" x14ac:dyDescent="0.35">
      <c r="A7571" s="12"/>
    </row>
    <row r="7572" spans="1:1" x14ac:dyDescent="0.35">
      <c r="A7572" s="12"/>
    </row>
    <row r="7573" spans="1:1" x14ac:dyDescent="0.35">
      <c r="A7573" s="12"/>
    </row>
    <row r="7574" spans="1:1" x14ac:dyDescent="0.35">
      <c r="A7574" s="12"/>
    </row>
    <row r="7575" spans="1:1" x14ac:dyDescent="0.35">
      <c r="A7575" s="12"/>
    </row>
    <row r="7576" spans="1:1" x14ac:dyDescent="0.35">
      <c r="A7576" s="12"/>
    </row>
    <row r="7577" spans="1:1" x14ac:dyDescent="0.35">
      <c r="A7577" s="12"/>
    </row>
    <row r="7578" spans="1:1" x14ac:dyDescent="0.35">
      <c r="A7578" s="12"/>
    </row>
    <row r="7579" spans="1:1" x14ac:dyDescent="0.35">
      <c r="A7579" s="12"/>
    </row>
    <row r="7580" spans="1:1" x14ac:dyDescent="0.35">
      <c r="A7580" s="12"/>
    </row>
    <row r="7581" spans="1:1" x14ac:dyDescent="0.35">
      <c r="A7581" s="12"/>
    </row>
    <row r="7582" spans="1:1" x14ac:dyDescent="0.35">
      <c r="A7582" s="12"/>
    </row>
    <row r="7583" spans="1:1" x14ac:dyDescent="0.35">
      <c r="A7583" s="12"/>
    </row>
    <row r="7584" spans="1:1" x14ac:dyDescent="0.35">
      <c r="A7584" s="12"/>
    </row>
    <row r="7585" spans="1:1" x14ac:dyDescent="0.35">
      <c r="A7585" s="12"/>
    </row>
    <row r="7586" spans="1:1" x14ac:dyDescent="0.35">
      <c r="A7586" s="12"/>
    </row>
    <row r="7587" spans="1:1" x14ac:dyDescent="0.35">
      <c r="A7587" s="12"/>
    </row>
    <row r="7588" spans="1:1" x14ac:dyDescent="0.35">
      <c r="A7588" s="12"/>
    </row>
    <row r="7589" spans="1:1" x14ac:dyDescent="0.35">
      <c r="A7589" s="12"/>
    </row>
    <row r="7590" spans="1:1" x14ac:dyDescent="0.35">
      <c r="A7590" s="12"/>
    </row>
    <row r="7591" spans="1:1" x14ac:dyDescent="0.35">
      <c r="A7591" s="12"/>
    </row>
    <row r="7592" spans="1:1" x14ac:dyDescent="0.35">
      <c r="A7592" s="12"/>
    </row>
    <row r="7593" spans="1:1" x14ac:dyDescent="0.35">
      <c r="A7593" s="12"/>
    </row>
    <row r="7594" spans="1:1" x14ac:dyDescent="0.35">
      <c r="A7594" s="12"/>
    </row>
    <row r="7595" spans="1:1" x14ac:dyDescent="0.35">
      <c r="A7595" s="12"/>
    </row>
    <row r="7596" spans="1:1" x14ac:dyDescent="0.35">
      <c r="A7596" s="12"/>
    </row>
    <row r="7597" spans="1:1" x14ac:dyDescent="0.35">
      <c r="A7597" s="12"/>
    </row>
    <row r="7598" spans="1:1" x14ac:dyDescent="0.35">
      <c r="A7598" s="12"/>
    </row>
    <row r="7599" spans="1:1" x14ac:dyDescent="0.35">
      <c r="A7599" s="12"/>
    </row>
    <row r="7600" spans="1:1" x14ac:dyDescent="0.35">
      <c r="A7600" s="12"/>
    </row>
    <row r="7601" spans="1:1" x14ac:dyDescent="0.35">
      <c r="A7601" s="12"/>
    </row>
    <row r="7602" spans="1:1" x14ac:dyDescent="0.35">
      <c r="A7602" s="12"/>
    </row>
    <row r="7603" spans="1:1" x14ac:dyDescent="0.35">
      <c r="A7603" s="12"/>
    </row>
    <row r="7604" spans="1:1" x14ac:dyDescent="0.35">
      <c r="A7604" s="12"/>
    </row>
    <row r="7605" spans="1:1" x14ac:dyDescent="0.35">
      <c r="A7605" s="12"/>
    </row>
    <row r="7606" spans="1:1" x14ac:dyDescent="0.35">
      <c r="A7606" s="12"/>
    </row>
    <row r="7607" spans="1:1" x14ac:dyDescent="0.35">
      <c r="A7607" s="12"/>
    </row>
    <row r="7608" spans="1:1" x14ac:dyDescent="0.35">
      <c r="A7608" s="12"/>
    </row>
    <row r="7609" spans="1:1" x14ac:dyDescent="0.35">
      <c r="A7609" s="12"/>
    </row>
    <row r="7610" spans="1:1" x14ac:dyDescent="0.35">
      <c r="A7610" s="12"/>
    </row>
    <row r="7611" spans="1:1" x14ac:dyDescent="0.35">
      <c r="A7611" s="12"/>
    </row>
    <row r="7612" spans="1:1" x14ac:dyDescent="0.35">
      <c r="A7612" s="12"/>
    </row>
    <row r="7613" spans="1:1" x14ac:dyDescent="0.35">
      <c r="A7613" s="12"/>
    </row>
    <row r="7614" spans="1:1" x14ac:dyDescent="0.35">
      <c r="A7614" s="12"/>
    </row>
    <row r="7615" spans="1:1" x14ac:dyDescent="0.35">
      <c r="A7615" s="12"/>
    </row>
    <row r="7616" spans="1:1" x14ac:dyDescent="0.35">
      <c r="A7616" s="12"/>
    </row>
    <row r="7617" spans="1:1" x14ac:dyDescent="0.35">
      <c r="A7617" s="12"/>
    </row>
    <row r="7618" spans="1:1" x14ac:dyDescent="0.35">
      <c r="A7618" s="12"/>
    </row>
    <row r="7619" spans="1:1" x14ac:dyDescent="0.35">
      <c r="A7619" s="12"/>
    </row>
    <row r="7620" spans="1:1" x14ac:dyDescent="0.35">
      <c r="A7620" s="12"/>
    </row>
    <row r="7621" spans="1:1" x14ac:dyDescent="0.35">
      <c r="A7621" s="12"/>
    </row>
    <row r="7622" spans="1:1" x14ac:dyDescent="0.35">
      <c r="A7622" s="12"/>
    </row>
    <row r="7623" spans="1:1" x14ac:dyDescent="0.35">
      <c r="A7623" s="12"/>
    </row>
    <row r="7624" spans="1:1" x14ac:dyDescent="0.35">
      <c r="A7624" s="12"/>
    </row>
    <row r="7625" spans="1:1" x14ac:dyDescent="0.35">
      <c r="A7625" s="12"/>
    </row>
    <row r="7626" spans="1:1" x14ac:dyDescent="0.35">
      <c r="A7626" s="12"/>
    </row>
    <row r="7627" spans="1:1" x14ac:dyDescent="0.35">
      <c r="A7627" s="12"/>
    </row>
    <row r="7628" spans="1:1" x14ac:dyDescent="0.35">
      <c r="A7628" s="12"/>
    </row>
    <row r="7629" spans="1:1" x14ac:dyDescent="0.35">
      <c r="A7629" s="12"/>
    </row>
    <row r="7630" spans="1:1" x14ac:dyDescent="0.35">
      <c r="A7630" s="12"/>
    </row>
    <row r="7631" spans="1:1" x14ac:dyDescent="0.35">
      <c r="A7631" s="12"/>
    </row>
    <row r="7632" spans="1:1" x14ac:dyDescent="0.35">
      <c r="A7632" s="12"/>
    </row>
    <row r="7633" spans="1:1" x14ac:dyDescent="0.35">
      <c r="A7633" s="12"/>
    </row>
    <row r="7634" spans="1:1" x14ac:dyDescent="0.35">
      <c r="A7634" s="12"/>
    </row>
    <row r="7635" spans="1:1" x14ac:dyDescent="0.35">
      <c r="A7635" s="12"/>
    </row>
    <row r="7636" spans="1:1" x14ac:dyDescent="0.35">
      <c r="A7636" s="12"/>
    </row>
    <row r="7637" spans="1:1" x14ac:dyDescent="0.35">
      <c r="A7637" s="12"/>
    </row>
    <row r="7638" spans="1:1" x14ac:dyDescent="0.35">
      <c r="A7638" s="12"/>
    </row>
    <row r="7639" spans="1:1" x14ac:dyDescent="0.35">
      <c r="A7639" s="12"/>
    </row>
    <row r="7640" spans="1:1" x14ac:dyDescent="0.35">
      <c r="A7640" s="12"/>
    </row>
    <row r="7641" spans="1:1" x14ac:dyDescent="0.35">
      <c r="A7641" s="12"/>
    </row>
    <row r="7642" spans="1:1" x14ac:dyDescent="0.35">
      <c r="A7642" s="12"/>
    </row>
    <row r="7643" spans="1:1" x14ac:dyDescent="0.35">
      <c r="A7643" s="12"/>
    </row>
    <row r="7644" spans="1:1" x14ac:dyDescent="0.35">
      <c r="A7644" s="12"/>
    </row>
    <row r="7645" spans="1:1" x14ac:dyDescent="0.35">
      <c r="A7645" s="12"/>
    </row>
    <row r="7646" spans="1:1" x14ac:dyDescent="0.35">
      <c r="A7646" s="12"/>
    </row>
    <row r="7647" spans="1:1" x14ac:dyDescent="0.35">
      <c r="A7647" s="12"/>
    </row>
    <row r="7648" spans="1:1" x14ac:dyDescent="0.35">
      <c r="A7648" s="12"/>
    </row>
    <row r="7649" spans="1:1" x14ac:dyDescent="0.35">
      <c r="A7649" s="12"/>
    </row>
    <row r="7650" spans="1:1" x14ac:dyDescent="0.35">
      <c r="A7650" s="12"/>
    </row>
    <row r="7651" spans="1:1" x14ac:dyDescent="0.35">
      <c r="A7651" s="12"/>
    </row>
    <row r="7652" spans="1:1" x14ac:dyDescent="0.35">
      <c r="A7652" s="12"/>
    </row>
    <row r="7653" spans="1:1" x14ac:dyDescent="0.35">
      <c r="A7653" s="12"/>
    </row>
    <row r="7654" spans="1:1" x14ac:dyDescent="0.35">
      <c r="A7654" s="12"/>
    </row>
    <row r="7655" spans="1:1" x14ac:dyDescent="0.35">
      <c r="A7655" s="12"/>
    </row>
    <row r="7656" spans="1:1" x14ac:dyDescent="0.35">
      <c r="A7656" s="12"/>
    </row>
    <row r="7657" spans="1:1" x14ac:dyDescent="0.35">
      <c r="A7657" s="12"/>
    </row>
    <row r="7658" spans="1:1" x14ac:dyDescent="0.35">
      <c r="A7658" s="12"/>
    </row>
    <row r="7659" spans="1:1" x14ac:dyDescent="0.35">
      <c r="A7659" s="12"/>
    </row>
    <row r="7660" spans="1:1" x14ac:dyDescent="0.35">
      <c r="A7660" s="12"/>
    </row>
    <row r="7661" spans="1:1" x14ac:dyDescent="0.35">
      <c r="A7661" s="12"/>
    </row>
    <row r="7662" spans="1:1" x14ac:dyDescent="0.35">
      <c r="A7662" s="12"/>
    </row>
    <row r="7663" spans="1:1" x14ac:dyDescent="0.35">
      <c r="A7663" s="12"/>
    </row>
    <row r="7664" spans="1:1" x14ac:dyDescent="0.35">
      <c r="A7664" s="12"/>
    </row>
    <row r="7665" spans="1:1" x14ac:dyDescent="0.35">
      <c r="A7665" s="12"/>
    </row>
    <row r="7666" spans="1:1" x14ac:dyDescent="0.35">
      <c r="A7666" s="12"/>
    </row>
    <row r="7667" spans="1:1" x14ac:dyDescent="0.35">
      <c r="A7667" s="12"/>
    </row>
    <row r="7668" spans="1:1" x14ac:dyDescent="0.35">
      <c r="A7668" s="12"/>
    </row>
    <row r="7669" spans="1:1" x14ac:dyDescent="0.35">
      <c r="A7669" s="12"/>
    </row>
    <row r="7670" spans="1:1" x14ac:dyDescent="0.35">
      <c r="A7670" s="12"/>
    </row>
    <row r="7671" spans="1:1" x14ac:dyDescent="0.35">
      <c r="A7671" s="12"/>
    </row>
    <row r="7672" spans="1:1" x14ac:dyDescent="0.35">
      <c r="A7672" s="12"/>
    </row>
    <row r="7673" spans="1:1" x14ac:dyDescent="0.35">
      <c r="A7673" s="12"/>
    </row>
    <row r="7674" spans="1:1" x14ac:dyDescent="0.35">
      <c r="A7674" s="12"/>
    </row>
    <row r="7675" spans="1:1" x14ac:dyDescent="0.35">
      <c r="A7675" s="12"/>
    </row>
    <row r="7676" spans="1:1" x14ac:dyDescent="0.35">
      <c r="A7676" s="12"/>
    </row>
    <row r="7677" spans="1:1" x14ac:dyDescent="0.35">
      <c r="A7677" s="12"/>
    </row>
    <row r="7678" spans="1:1" x14ac:dyDescent="0.35">
      <c r="A7678" s="12"/>
    </row>
    <row r="7679" spans="1:1" x14ac:dyDescent="0.35">
      <c r="A7679" s="12"/>
    </row>
    <row r="7680" spans="1:1" x14ac:dyDescent="0.35">
      <c r="A7680" s="12"/>
    </row>
    <row r="7681" spans="1:1" x14ac:dyDescent="0.35">
      <c r="A7681" s="12"/>
    </row>
    <row r="7682" spans="1:1" x14ac:dyDescent="0.35">
      <c r="A7682" s="12"/>
    </row>
    <row r="7683" spans="1:1" x14ac:dyDescent="0.35">
      <c r="A7683" s="12"/>
    </row>
    <row r="7684" spans="1:1" x14ac:dyDescent="0.35">
      <c r="A7684" s="12"/>
    </row>
    <row r="7685" spans="1:1" x14ac:dyDescent="0.35">
      <c r="A7685" s="12"/>
    </row>
    <row r="7686" spans="1:1" x14ac:dyDescent="0.35">
      <c r="A7686" s="12"/>
    </row>
    <row r="7687" spans="1:1" x14ac:dyDescent="0.35">
      <c r="A7687" s="12"/>
    </row>
    <row r="7688" spans="1:1" x14ac:dyDescent="0.35">
      <c r="A7688" s="12"/>
    </row>
    <row r="7689" spans="1:1" x14ac:dyDescent="0.35">
      <c r="A7689" s="12"/>
    </row>
    <row r="7690" spans="1:1" x14ac:dyDescent="0.35">
      <c r="A7690" s="12"/>
    </row>
    <row r="7691" spans="1:1" x14ac:dyDescent="0.35">
      <c r="A7691" s="12"/>
    </row>
    <row r="7692" spans="1:1" x14ac:dyDescent="0.35">
      <c r="A7692" s="12"/>
    </row>
    <row r="7693" spans="1:1" x14ac:dyDescent="0.35">
      <c r="A7693" s="12"/>
    </row>
    <row r="7694" spans="1:1" x14ac:dyDescent="0.35">
      <c r="A7694" s="12"/>
    </row>
    <row r="7695" spans="1:1" x14ac:dyDescent="0.35">
      <c r="A7695" s="12"/>
    </row>
    <row r="7696" spans="1:1" x14ac:dyDescent="0.35">
      <c r="A7696" s="12"/>
    </row>
    <row r="7697" spans="1:1" x14ac:dyDescent="0.35">
      <c r="A7697" s="12"/>
    </row>
    <row r="7698" spans="1:1" x14ac:dyDescent="0.35">
      <c r="A7698" s="12"/>
    </row>
    <row r="7699" spans="1:1" x14ac:dyDescent="0.35">
      <c r="A7699" s="12"/>
    </row>
    <row r="7700" spans="1:1" x14ac:dyDescent="0.35">
      <c r="A7700" s="12"/>
    </row>
    <row r="7701" spans="1:1" x14ac:dyDescent="0.35">
      <c r="A7701" s="12"/>
    </row>
    <row r="7702" spans="1:1" x14ac:dyDescent="0.35">
      <c r="A7702" s="12"/>
    </row>
    <row r="7703" spans="1:1" x14ac:dyDescent="0.35">
      <c r="A7703" s="12"/>
    </row>
    <row r="7704" spans="1:1" x14ac:dyDescent="0.35">
      <c r="A7704" s="12"/>
    </row>
    <row r="7705" spans="1:1" x14ac:dyDescent="0.35">
      <c r="A7705" s="12"/>
    </row>
    <row r="7706" spans="1:1" x14ac:dyDescent="0.35">
      <c r="A7706" s="12"/>
    </row>
    <row r="7707" spans="1:1" x14ac:dyDescent="0.35">
      <c r="A7707" s="12"/>
    </row>
    <row r="7708" spans="1:1" x14ac:dyDescent="0.35">
      <c r="A7708" s="12"/>
    </row>
    <row r="7709" spans="1:1" x14ac:dyDescent="0.35">
      <c r="A7709" s="12"/>
    </row>
    <row r="7710" spans="1:1" x14ac:dyDescent="0.35">
      <c r="A7710" s="12"/>
    </row>
    <row r="7711" spans="1:1" x14ac:dyDescent="0.35">
      <c r="A7711" s="12"/>
    </row>
    <row r="7712" spans="1:1" x14ac:dyDescent="0.35">
      <c r="A7712" s="12"/>
    </row>
    <row r="7713" spans="1:1" x14ac:dyDescent="0.35">
      <c r="A7713" s="12"/>
    </row>
    <row r="7714" spans="1:1" x14ac:dyDescent="0.35">
      <c r="A7714" s="12"/>
    </row>
    <row r="7715" spans="1:1" x14ac:dyDescent="0.35">
      <c r="A7715" s="12"/>
    </row>
    <row r="7716" spans="1:1" x14ac:dyDescent="0.35">
      <c r="A7716" s="12"/>
    </row>
    <row r="7717" spans="1:1" x14ac:dyDescent="0.35">
      <c r="A7717" s="12"/>
    </row>
    <row r="7718" spans="1:1" x14ac:dyDescent="0.35">
      <c r="A7718" s="12"/>
    </row>
    <row r="7719" spans="1:1" x14ac:dyDescent="0.35">
      <c r="A7719" s="12"/>
    </row>
    <row r="7720" spans="1:1" x14ac:dyDescent="0.35">
      <c r="A7720" s="12"/>
    </row>
    <row r="7721" spans="1:1" x14ac:dyDescent="0.35">
      <c r="A7721" s="12"/>
    </row>
    <row r="7722" spans="1:1" x14ac:dyDescent="0.35">
      <c r="A7722" s="12"/>
    </row>
    <row r="7723" spans="1:1" x14ac:dyDescent="0.35">
      <c r="A7723" s="12"/>
    </row>
    <row r="7724" spans="1:1" x14ac:dyDescent="0.35">
      <c r="A7724" s="12"/>
    </row>
    <row r="7725" spans="1:1" x14ac:dyDescent="0.35">
      <c r="A7725" s="12"/>
    </row>
    <row r="7726" spans="1:1" x14ac:dyDescent="0.35">
      <c r="A7726" s="12"/>
    </row>
    <row r="7727" spans="1:1" x14ac:dyDescent="0.35">
      <c r="A7727" s="12"/>
    </row>
    <row r="7728" spans="1:1" x14ac:dyDescent="0.35">
      <c r="A7728" s="12"/>
    </row>
    <row r="7729" spans="1:1" x14ac:dyDescent="0.35">
      <c r="A7729" s="12"/>
    </row>
    <row r="7730" spans="1:1" x14ac:dyDescent="0.35">
      <c r="A7730" s="12"/>
    </row>
    <row r="7731" spans="1:1" x14ac:dyDescent="0.35">
      <c r="A7731" s="12"/>
    </row>
    <row r="7732" spans="1:1" x14ac:dyDescent="0.35">
      <c r="A7732" s="12"/>
    </row>
    <row r="7733" spans="1:1" x14ac:dyDescent="0.35">
      <c r="A7733" s="12"/>
    </row>
    <row r="7734" spans="1:1" x14ac:dyDescent="0.35">
      <c r="A7734" s="12"/>
    </row>
    <row r="7735" spans="1:1" x14ac:dyDescent="0.35">
      <c r="A7735" s="12"/>
    </row>
    <row r="7736" spans="1:1" x14ac:dyDescent="0.35">
      <c r="A7736" s="12"/>
    </row>
    <row r="7737" spans="1:1" x14ac:dyDescent="0.35">
      <c r="A7737" s="12"/>
    </row>
    <row r="7738" spans="1:1" x14ac:dyDescent="0.35">
      <c r="A7738" s="12"/>
    </row>
    <row r="7739" spans="1:1" x14ac:dyDescent="0.35">
      <c r="A7739" s="12"/>
    </row>
    <row r="7740" spans="1:1" x14ac:dyDescent="0.35">
      <c r="A7740" s="12"/>
    </row>
    <row r="7741" spans="1:1" x14ac:dyDescent="0.35">
      <c r="A7741" s="12"/>
    </row>
    <row r="7742" spans="1:1" x14ac:dyDescent="0.35">
      <c r="A7742" s="12"/>
    </row>
    <row r="7743" spans="1:1" x14ac:dyDescent="0.35">
      <c r="A7743" s="12"/>
    </row>
    <row r="7744" spans="1:1" x14ac:dyDescent="0.35">
      <c r="A7744" s="12"/>
    </row>
    <row r="7745" spans="1:1" x14ac:dyDescent="0.35">
      <c r="A7745" s="12"/>
    </row>
    <row r="7746" spans="1:1" x14ac:dyDescent="0.35">
      <c r="A7746" s="12"/>
    </row>
    <row r="7747" spans="1:1" x14ac:dyDescent="0.35">
      <c r="A7747" s="12"/>
    </row>
    <row r="7748" spans="1:1" x14ac:dyDescent="0.35">
      <c r="A7748" s="12"/>
    </row>
    <row r="7749" spans="1:1" x14ac:dyDescent="0.35">
      <c r="A7749" s="12"/>
    </row>
    <row r="7750" spans="1:1" x14ac:dyDescent="0.35">
      <c r="A7750" s="12"/>
    </row>
    <row r="7751" spans="1:1" x14ac:dyDescent="0.35">
      <c r="A7751" s="12"/>
    </row>
    <row r="7752" spans="1:1" x14ac:dyDescent="0.35">
      <c r="A7752" s="12"/>
    </row>
    <row r="7753" spans="1:1" x14ac:dyDescent="0.35">
      <c r="A7753" s="12"/>
    </row>
    <row r="7754" spans="1:1" x14ac:dyDescent="0.35">
      <c r="A7754" s="12"/>
    </row>
    <row r="7755" spans="1:1" x14ac:dyDescent="0.35">
      <c r="A7755" s="12"/>
    </row>
    <row r="7756" spans="1:1" x14ac:dyDescent="0.35">
      <c r="A7756" s="12"/>
    </row>
    <row r="7757" spans="1:1" x14ac:dyDescent="0.35">
      <c r="A7757" s="12"/>
    </row>
    <row r="7758" spans="1:1" x14ac:dyDescent="0.35">
      <c r="A7758" s="12"/>
    </row>
    <row r="7759" spans="1:1" x14ac:dyDescent="0.35">
      <c r="A7759" s="12"/>
    </row>
    <row r="7760" spans="1:1" x14ac:dyDescent="0.35">
      <c r="A7760" s="12"/>
    </row>
    <row r="7761" spans="1:1" x14ac:dyDescent="0.35">
      <c r="A7761" s="12"/>
    </row>
    <row r="7762" spans="1:1" x14ac:dyDescent="0.35">
      <c r="A7762" s="12"/>
    </row>
    <row r="7763" spans="1:1" x14ac:dyDescent="0.35">
      <c r="A7763" s="12"/>
    </row>
    <row r="7764" spans="1:1" x14ac:dyDescent="0.35">
      <c r="A7764" s="12"/>
    </row>
    <row r="7765" spans="1:1" x14ac:dyDescent="0.35">
      <c r="A7765" s="12"/>
    </row>
    <row r="7766" spans="1:1" x14ac:dyDescent="0.35">
      <c r="A7766" s="12"/>
    </row>
    <row r="7767" spans="1:1" x14ac:dyDescent="0.35">
      <c r="A7767" s="12"/>
    </row>
    <row r="7768" spans="1:1" x14ac:dyDescent="0.35">
      <c r="A7768" s="12"/>
    </row>
    <row r="7769" spans="1:1" x14ac:dyDescent="0.35">
      <c r="A7769" s="12"/>
    </row>
    <row r="7770" spans="1:1" x14ac:dyDescent="0.35">
      <c r="A7770" s="12"/>
    </row>
    <row r="7771" spans="1:1" x14ac:dyDescent="0.35">
      <c r="A7771" s="12"/>
    </row>
    <row r="7772" spans="1:1" x14ac:dyDescent="0.35">
      <c r="A7772" s="12"/>
    </row>
    <row r="7773" spans="1:1" x14ac:dyDescent="0.35">
      <c r="A7773" s="12"/>
    </row>
    <row r="7774" spans="1:1" x14ac:dyDescent="0.35">
      <c r="A7774" s="12"/>
    </row>
    <row r="7775" spans="1:1" x14ac:dyDescent="0.35">
      <c r="A7775" s="12"/>
    </row>
    <row r="7776" spans="1:1" x14ac:dyDescent="0.35">
      <c r="A7776" s="12"/>
    </row>
    <row r="7777" spans="1:1" x14ac:dyDescent="0.35">
      <c r="A7777" s="12"/>
    </row>
    <row r="7778" spans="1:1" x14ac:dyDescent="0.35">
      <c r="A7778" s="12"/>
    </row>
    <row r="7779" spans="1:1" x14ac:dyDescent="0.35">
      <c r="A7779" s="12"/>
    </row>
    <row r="7780" spans="1:1" x14ac:dyDescent="0.35">
      <c r="A7780" s="12"/>
    </row>
    <row r="7781" spans="1:1" x14ac:dyDescent="0.35">
      <c r="A7781" s="12"/>
    </row>
    <row r="7782" spans="1:1" x14ac:dyDescent="0.35">
      <c r="A7782" s="12"/>
    </row>
    <row r="7783" spans="1:1" x14ac:dyDescent="0.35">
      <c r="A7783" s="12"/>
    </row>
    <row r="7784" spans="1:1" x14ac:dyDescent="0.35">
      <c r="A7784" s="12"/>
    </row>
    <row r="7785" spans="1:1" x14ac:dyDescent="0.35">
      <c r="A7785" s="12"/>
    </row>
    <row r="7786" spans="1:1" x14ac:dyDescent="0.35">
      <c r="A7786" s="12"/>
    </row>
    <row r="7787" spans="1:1" x14ac:dyDescent="0.35">
      <c r="A7787" s="12"/>
    </row>
    <row r="7788" spans="1:1" x14ac:dyDescent="0.35">
      <c r="A7788" s="12"/>
    </row>
    <row r="7789" spans="1:1" x14ac:dyDescent="0.35">
      <c r="A7789" s="12"/>
    </row>
    <row r="7790" spans="1:1" x14ac:dyDescent="0.35">
      <c r="A7790" s="12"/>
    </row>
    <row r="7791" spans="1:1" x14ac:dyDescent="0.35">
      <c r="A7791" s="12"/>
    </row>
    <row r="7792" spans="1:1" x14ac:dyDescent="0.35">
      <c r="A7792" s="12"/>
    </row>
    <row r="7793" spans="1:1" x14ac:dyDescent="0.35">
      <c r="A7793" s="12"/>
    </row>
    <row r="7794" spans="1:1" x14ac:dyDescent="0.35">
      <c r="A7794" s="12"/>
    </row>
    <row r="7795" spans="1:1" x14ac:dyDescent="0.35">
      <c r="A7795" s="12"/>
    </row>
    <row r="7796" spans="1:1" x14ac:dyDescent="0.35">
      <c r="A7796" s="12"/>
    </row>
    <row r="7797" spans="1:1" x14ac:dyDescent="0.35">
      <c r="A7797" s="12"/>
    </row>
    <row r="7798" spans="1:1" x14ac:dyDescent="0.35">
      <c r="A7798" s="12"/>
    </row>
    <row r="7799" spans="1:1" x14ac:dyDescent="0.35">
      <c r="A7799" s="12"/>
    </row>
    <row r="7800" spans="1:1" x14ac:dyDescent="0.35">
      <c r="A7800" s="12"/>
    </row>
    <row r="7801" spans="1:1" x14ac:dyDescent="0.35">
      <c r="A7801" s="12"/>
    </row>
    <row r="7802" spans="1:1" x14ac:dyDescent="0.35">
      <c r="A7802" s="12"/>
    </row>
    <row r="7803" spans="1:1" x14ac:dyDescent="0.35">
      <c r="A7803" s="12"/>
    </row>
    <row r="7804" spans="1:1" x14ac:dyDescent="0.35">
      <c r="A7804" s="12"/>
    </row>
    <row r="7805" spans="1:1" x14ac:dyDescent="0.35">
      <c r="A7805" s="12"/>
    </row>
    <row r="7806" spans="1:1" x14ac:dyDescent="0.35">
      <c r="A7806" s="12"/>
    </row>
    <row r="7807" spans="1:1" x14ac:dyDescent="0.35">
      <c r="A7807" s="12"/>
    </row>
    <row r="7808" spans="1:1" x14ac:dyDescent="0.35">
      <c r="A7808" s="12"/>
    </row>
    <row r="7809" spans="1:1" x14ac:dyDescent="0.35">
      <c r="A7809" s="12"/>
    </row>
    <row r="7810" spans="1:1" x14ac:dyDescent="0.35">
      <c r="A7810" s="12"/>
    </row>
    <row r="7811" spans="1:1" x14ac:dyDescent="0.35">
      <c r="A7811" s="12"/>
    </row>
    <row r="7812" spans="1:1" x14ac:dyDescent="0.35">
      <c r="A7812" s="12"/>
    </row>
    <row r="7813" spans="1:1" x14ac:dyDescent="0.35">
      <c r="A7813" s="12"/>
    </row>
    <row r="7814" spans="1:1" x14ac:dyDescent="0.35">
      <c r="A7814" s="12"/>
    </row>
    <row r="7815" spans="1:1" x14ac:dyDescent="0.35">
      <c r="A7815" s="12"/>
    </row>
    <row r="7816" spans="1:1" x14ac:dyDescent="0.35">
      <c r="A7816" s="12"/>
    </row>
    <row r="7817" spans="1:1" x14ac:dyDescent="0.35">
      <c r="A7817" s="12"/>
    </row>
    <row r="7818" spans="1:1" x14ac:dyDescent="0.35">
      <c r="A7818" s="12"/>
    </row>
    <row r="7819" spans="1:1" x14ac:dyDescent="0.35">
      <c r="A7819" s="12"/>
    </row>
    <row r="7820" spans="1:1" x14ac:dyDescent="0.35">
      <c r="A7820" s="12"/>
    </row>
    <row r="7821" spans="1:1" x14ac:dyDescent="0.35">
      <c r="A7821" s="12"/>
    </row>
    <row r="7822" spans="1:1" x14ac:dyDescent="0.35">
      <c r="A7822" s="12"/>
    </row>
    <row r="7823" spans="1:1" x14ac:dyDescent="0.35">
      <c r="A7823" s="12"/>
    </row>
    <row r="7824" spans="1:1" x14ac:dyDescent="0.35">
      <c r="A7824" s="12"/>
    </row>
    <row r="7825" spans="1:1" x14ac:dyDescent="0.35">
      <c r="A7825" s="12"/>
    </row>
    <row r="7826" spans="1:1" x14ac:dyDescent="0.35">
      <c r="A7826" s="12"/>
    </row>
    <row r="7827" spans="1:1" x14ac:dyDescent="0.35">
      <c r="A7827" s="12"/>
    </row>
    <row r="7828" spans="1:1" x14ac:dyDescent="0.35">
      <c r="A7828" s="12"/>
    </row>
    <row r="7829" spans="1:1" x14ac:dyDescent="0.35">
      <c r="A7829" s="12"/>
    </row>
    <row r="7830" spans="1:1" x14ac:dyDescent="0.35">
      <c r="A7830" s="12"/>
    </row>
    <row r="7831" spans="1:1" x14ac:dyDescent="0.35">
      <c r="A7831" s="12"/>
    </row>
    <row r="7832" spans="1:1" x14ac:dyDescent="0.35">
      <c r="A7832" s="12"/>
    </row>
    <row r="7833" spans="1:1" x14ac:dyDescent="0.35">
      <c r="A7833" s="12"/>
    </row>
    <row r="7834" spans="1:1" x14ac:dyDescent="0.35">
      <c r="A7834" s="12"/>
    </row>
    <row r="7835" spans="1:1" x14ac:dyDescent="0.35">
      <c r="A7835" s="12"/>
    </row>
    <row r="7836" spans="1:1" x14ac:dyDescent="0.35">
      <c r="A7836" s="12"/>
    </row>
    <row r="7837" spans="1:1" x14ac:dyDescent="0.35">
      <c r="A7837" s="12"/>
    </row>
    <row r="7838" spans="1:1" x14ac:dyDescent="0.35">
      <c r="A7838" s="12"/>
    </row>
    <row r="7839" spans="1:1" x14ac:dyDescent="0.35">
      <c r="A7839" s="12"/>
    </row>
    <row r="7840" spans="1:1" x14ac:dyDescent="0.35">
      <c r="A7840" s="12"/>
    </row>
    <row r="7841" spans="1:1" x14ac:dyDescent="0.35">
      <c r="A7841" s="12"/>
    </row>
    <row r="7842" spans="1:1" x14ac:dyDescent="0.35">
      <c r="A7842" s="12"/>
    </row>
    <row r="7843" spans="1:1" x14ac:dyDescent="0.35">
      <c r="A7843" s="12"/>
    </row>
    <row r="7844" spans="1:1" x14ac:dyDescent="0.35">
      <c r="A7844" s="12"/>
    </row>
    <row r="7845" spans="1:1" x14ac:dyDescent="0.35">
      <c r="A7845" s="12"/>
    </row>
    <row r="7846" spans="1:1" x14ac:dyDescent="0.35">
      <c r="A7846" s="12"/>
    </row>
    <row r="7847" spans="1:1" x14ac:dyDescent="0.35">
      <c r="A7847" s="12"/>
    </row>
    <row r="7848" spans="1:1" x14ac:dyDescent="0.35">
      <c r="A7848" s="12"/>
    </row>
    <row r="7849" spans="1:1" x14ac:dyDescent="0.35">
      <c r="A7849" s="12"/>
    </row>
    <row r="7850" spans="1:1" x14ac:dyDescent="0.35">
      <c r="A7850" s="12"/>
    </row>
    <row r="7851" spans="1:1" x14ac:dyDescent="0.35">
      <c r="A7851" s="12"/>
    </row>
    <row r="7852" spans="1:1" x14ac:dyDescent="0.35">
      <c r="A7852" s="12"/>
    </row>
    <row r="7853" spans="1:1" x14ac:dyDescent="0.35">
      <c r="A7853" s="12"/>
    </row>
    <row r="7854" spans="1:1" x14ac:dyDescent="0.35">
      <c r="A7854" s="12"/>
    </row>
    <row r="7855" spans="1:1" x14ac:dyDescent="0.35">
      <c r="A7855" s="12"/>
    </row>
    <row r="7856" spans="1:1" x14ac:dyDescent="0.35">
      <c r="A7856" s="12"/>
    </row>
    <row r="7857" spans="1:1" x14ac:dyDescent="0.35">
      <c r="A7857" s="12"/>
    </row>
    <row r="7858" spans="1:1" x14ac:dyDescent="0.35">
      <c r="A7858" s="12"/>
    </row>
    <row r="7859" spans="1:1" x14ac:dyDescent="0.35">
      <c r="A7859" s="12"/>
    </row>
    <row r="7860" spans="1:1" x14ac:dyDescent="0.35">
      <c r="A7860" s="12"/>
    </row>
    <row r="7861" spans="1:1" x14ac:dyDescent="0.35">
      <c r="A7861" s="12"/>
    </row>
    <row r="7862" spans="1:1" x14ac:dyDescent="0.35">
      <c r="A7862" s="12"/>
    </row>
    <row r="7863" spans="1:1" x14ac:dyDescent="0.35">
      <c r="A7863" s="12"/>
    </row>
    <row r="7864" spans="1:1" x14ac:dyDescent="0.35">
      <c r="A7864" s="12"/>
    </row>
    <row r="7865" spans="1:1" x14ac:dyDescent="0.35">
      <c r="A7865" s="12"/>
    </row>
    <row r="7866" spans="1:1" x14ac:dyDescent="0.35">
      <c r="A7866" s="12"/>
    </row>
    <row r="7867" spans="1:1" x14ac:dyDescent="0.35">
      <c r="A7867" s="12"/>
    </row>
    <row r="7868" spans="1:1" x14ac:dyDescent="0.35">
      <c r="A7868" s="12"/>
    </row>
    <row r="7869" spans="1:1" x14ac:dyDescent="0.35">
      <c r="A7869" s="12"/>
    </row>
    <row r="7870" spans="1:1" x14ac:dyDescent="0.35">
      <c r="A7870" s="12"/>
    </row>
    <row r="7871" spans="1:1" x14ac:dyDescent="0.35">
      <c r="A7871" s="12"/>
    </row>
    <row r="7872" spans="1:1" x14ac:dyDescent="0.35">
      <c r="A7872" s="12"/>
    </row>
    <row r="7873" spans="1:1" x14ac:dyDescent="0.35">
      <c r="A7873" s="12"/>
    </row>
    <row r="7874" spans="1:1" x14ac:dyDescent="0.35">
      <c r="A7874" s="12"/>
    </row>
    <row r="7875" spans="1:1" x14ac:dyDescent="0.35">
      <c r="A7875" s="12"/>
    </row>
    <row r="7876" spans="1:1" x14ac:dyDescent="0.35">
      <c r="A7876" s="12"/>
    </row>
    <row r="7877" spans="1:1" x14ac:dyDescent="0.35">
      <c r="A7877" s="12"/>
    </row>
    <row r="7878" spans="1:1" x14ac:dyDescent="0.35">
      <c r="A7878" s="12"/>
    </row>
    <row r="7879" spans="1:1" x14ac:dyDescent="0.35">
      <c r="A7879" s="12"/>
    </row>
    <row r="7880" spans="1:1" x14ac:dyDescent="0.35">
      <c r="A7880" s="12"/>
    </row>
    <row r="7881" spans="1:1" x14ac:dyDescent="0.35">
      <c r="A7881" s="12"/>
    </row>
    <row r="7882" spans="1:1" x14ac:dyDescent="0.35">
      <c r="A7882" s="12"/>
    </row>
    <row r="7883" spans="1:1" x14ac:dyDescent="0.35">
      <c r="A7883" s="12"/>
    </row>
    <row r="7884" spans="1:1" x14ac:dyDescent="0.35">
      <c r="A7884" s="12"/>
    </row>
    <row r="7885" spans="1:1" x14ac:dyDescent="0.35">
      <c r="A7885" s="12"/>
    </row>
    <row r="7886" spans="1:1" x14ac:dyDescent="0.35">
      <c r="A7886" s="12"/>
    </row>
    <row r="7887" spans="1:1" x14ac:dyDescent="0.35">
      <c r="A7887" s="12"/>
    </row>
    <row r="7888" spans="1:1" x14ac:dyDescent="0.35">
      <c r="A7888" s="12"/>
    </row>
    <row r="7889" spans="1:1" x14ac:dyDescent="0.35">
      <c r="A7889" s="12"/>
    </row>
    <row r="7890" spans="1:1" x14ac:dyDescent="0.35">
      <c r="A7890" s="12"/>
    </row>
    <row r="7891" spans="1:1" x14ac:dyDescent="0.35">
      <c r="A7891" s="12"/>
    </row>
    <row r="7892" spans="1:1" x14ac:dyDescent="0.35">
      <c r="A7892" s="12"/>
    </row>
    <row r="7893" spans="1:1" x14ac:dyDescent="0.35">
      <c r="A7893" s="12"/>
    </row>
    <row r="7894" spans="1:1" x14ac:dyDescent="0.35">
      <c r="A7894" s="12"/>
    </row>
    <row r="7895" spans="1:1" x14ac:dyDescent="0.35">
      <c r="A7895" s="12"/>
    </row>
    <row r="7896" spans="1:1" x14ac:dyDescent="0.35">
      <c r="A7896" s="12"/>
    </row>
    <row r="7897" spans="1:1" x14ac:dyDescent="0.35">
      <c r="A7897" s="12"/>
    </row>
    <row r="7898" spans="1:1" x14ac:dyDescent="0.35">
      <c r="A7898" s="12"/>
    </row>
    <row r="7899" spans="1:1" x14ac:dyDescent="0.35">
      <c r="A7899" s="12"/>
    </row>
    <row r="7900" spans="1:1" x14ac:dyDescent="0.35">
      <c r="A7900" s="12"/>
    </row>
    <row r="7901" spans="1:1" x14ac:dyDescent="0.35">
      <c r="A7901" s="12"/>
    </row>
    <row r="7902" spans="1:1" x14ac:dyDescent="0.35">
      <c r="A7902" s="12"/>
    </row>
    <row r="7903" spans="1:1" x14ac:dyDescent="0.35">
      <c r="A7903" s="12"/>
    </row>
    <row r="7904" spans="1:1" x14ac:dyDescent="0.35">
      <c r="A7904" s="12"/>
    </row>
    <row r="7905" spans="1:1" x14ac:dyDescent="0.35">
      <c r="A7905" s="12"/>
    </row>
    <row r="7906" spans="1:1" x14ac:dyDescent="0.35">
      <c r="A7906" s="12"/>
    </row>
    <row r="7907" spans="1:1" x14ac:dyDescent="0.35">
      <c r="A7907" s="12"/>
    </row>
    <row r="7908" spans="1:1" x14ac:dyDescent="0.35">
      <c r="A7908" s="12"/>
    </row>
    <row r="7909" spans="1:1" x14ac:dyDescent="0.35">
      <c r="A7909" s="12"/>
    </row>
    <row r="7910" spans="1:1" x14ac:dyDescent="0.35">
      <c r="A7910" s="12"/>
    </row>
    <row r="7911" spans="1:1" x14ac:dyDescent="0.35">
      <c r="A7911" s="12"/>
    </row>
    <row r="7912" spans="1:1" x14ac:dyDescent="0.35">
      <c r="A7912" s="12"/>
    </row>
    <row r="7913" spans="1:1" x14ac:dyDescent="0.35">
      <c r="A7913" s="12"/>
    </row>
    <row r="7914" spans="1:1" x14ac:dyDescent="0.35">
      <c r="A7914" s="12"/>
    </row>
    <row r="7915" spans="1:1" x14ac:dyDescent="0.35">
      <c r="A7915" s="12"/>
    </row>
    <row r="7916" spans="1:1" x14ac:dyDescent="0.35">
      <c r="A7916" s="12"/>
    </row>
    <row r="7917" spans="1:1" x14ac:dyDescent="0.35">
      <c r="A7917" s="12"/>
    </row>
    <row r="7918" spans="1:1" x14ac:dyDescent="0.35">
      <c r="A7918" s="12"/>
    </row>
    <row r="7919" spans="1:1" x14ac:dyDescent="0.35">
      <c r="A7919" s="12"/>
    </row>
    <row r="7920" spans="1:1" x14ac:dyDescent="0.35">
      <c r="A7920" s="12"/>
    </row>
    <row r="7921" spans="1:1" x14ac:dyDescent="0.35">
      <c r="A7921" s="12"/>
    </row>
    <row r="7922" spans="1:1" x14ac:dyDescent="0.35">
      <c r="A7922" s="12"/>
    </row>
    <row r="7923" spans="1:1" x14ac:dyDescent="0.35">
      <c r="A7923" s="12"/>
    </row>
    <row r="7924" spans="1:1" x14ac:dyDescent="0.35">
      <c r="A7924" s="12"/>
    </row>
    <row r="7925" spans="1:1" x14ac:dyDescent="0.35">
      <c r="A7925" s="12"/>
    </row>
    <row r="7926" spans="1:1" x14ac:dyDescent="0.35">
      <c r="A7926" s="12"/>
    </row>
    <row r="7927" spans="1:1" x14ac:dyDescent="0.35">
      <c r="A7927" s="12"/>
    </row>
    <row r="7928" spans="1:1" x14ac:dyDescent="0.35">
      <c r="A7928" s="12"/>
    </row>
    <row r="7929" spans="1:1" x14ac:dyDescent="0.35">
      <c r="A7929" s="12"/>
    </row>
    <row r="7930" spans="1:1" x14ac:dyDescent="0.35">
      <c r="A7930" s="12"/>
    </row>
    <row r="7931" spans="1:1" x14ac:dyDescent="0.35">
      <c r="A7931" s="12"/>
    </row>
    <row r="7932" spans="1:1" x14ac:dyDescent="0.35">
      <c r="A7932" s="12"/>
    </row>
    <row r="7933" spans="1:1" x14ac:dyDescent="0.35">
      <c r="A7933" s="12"/>
    </row>
    <row r="7934" spans="1:1" x14ac:dyDescent="0.35">
      <c r="A7934" s="12"/>
    </row>
    <row r="7935" spans="1:1" x14ac:dyDescent="0.35">
      <c r="A7935" s="12"/>
    </row>
    <row r="7936" spans="1:1" x14ac:dyDescent="0.35">
      <c r="A7936" s="12"/>
    </row>
    <row r="7937" spans="1:1" x14ac:dyDescent="0.35">
      <c r="A7937" s="12"/>
    </row>
    <row r="7938" spans="1:1" x14ac:dyDescent="0.35">
      <c r="A7938" s="12"/>
    </row>
    <row r="7939" spans="1:1" x14ac:dyDescent="0.35">
      <c r="A7939" s="12"/>
    </row>
    <row r="7940" spans="1:1" x14ac:dyDescent="0.35">
      <c r="A7940" s="12"/>
    </row>
    <row r="7941" spans="1:1" x14ac:dyDescent="0.35">
      <c r="A7941" s="12"/>
    </row>
    <row r="7942" spans="1:1" x14ac:dyDescent="0.35">
      <c r="A7942" s="12"/>
    </row>
    <row r="7943" spans="1:1" x14ac:dyDescent="0.35">
      <c r="A7943" s="12"/>
    </row>
    <row r="7944" spans="1:1" x14ac:dyDescent="0.35">
      <c r="A7944" s="12"/>
    </row>
    <row r="7945" spans="1:1" x14ac:dyDescent="0.35">
      <c r="A7945" s="12"/>
    </row>
    <row r="7946" spans="1:1" x14ac:dyDescent="0.35">
      <c r="A7946" s="12"/>
    </row>
    <row r="7947" spans="1:1" x14ac:dyDescent="0.35">
      <c r="A7947" s="12"/>
    </row>
    <row r="7948" spans="1:1" x14ac:dyDescent="0.35">
      <c r="A7948" s="12"/>
    </row>
    <row r="7949" spans="1:1" x14ac:dyDescent="0.35">
      <c r="A7949" s="12"/>
    </row>
    <row r="7950" spans="1:1" x14ac:dyDescent="0.35">
      <c r="A7950" s="12"/>
    </row>
    <row r="7951" spans="1:1" x14ac:dyDescent="0.35">
      <c r="A7951" s="12"/>
    </row>
    <row r="7952" spans="1:1" x14ac:dyDescent="0.35">
      <c r="A7952" s="12"/>
    </row>
    <row r="7953" spans="1:1" x14ac:dyDescent="0.35">
      <c r="A7953" s="12"/>
    </row>
    <row r="7954" spans="1:1" x14ac:dyDescent="0.35">
      <c r="A7954" s="12"/>
    </row>
    <row r="7955" spans="1:1" x14ac:dyDescent="0.35">
      <c r="A7955" s="12"/>
    </row>
    <row r="7956" spans="1:1" x14ac:dyDescent="0.35">
      <c r="A7956" s="12"/>
    </row>
    <row r="7957" spans="1:1" x14ac:dyDescent="0.35">
      <c r="A7957" s="12"/>
    </row>
    <row r="7958" spans="1:1" x14ac:dyDescent="0.35">
      <c r="A7958" s="12"/>
    </row>
    <row r="7959" spans="1:1" x14ac:dyDescent="0.35">
      <c r="A7959" s="12"/>
    </row>
    <row r="7960" spans="1:1" x14ac:dyDescent="0.35">
      <c r="A7960" s="12"/>
    </row>
    <row r="7961" spans="1:1" x14ac:dyDescent="0.35">
      <c r="A7961" s="12"/>
    </row>
    <row r="7962" spans="1:1" x14ac:dyDescent="0.35">
      <c r="A7962" s="12"/>
    </row>
    <row r="7963" spans="1:1" x14ac:dyDescent="0.35">
      <c r="A7963" s="12"/>
    </row>
    <row r="7964" spans="1:1" x14ac:dyDescent="0.35">
      <c r="A7964" s="12"/>
    </row>
    <row r="7965" spans="1:1" x14ac:dyDescent="0.35">
      <c r="A7965" s="12"/>
    </row>
    <row r="7966" spans="1:1" x14ac:dyDescent="0.35">
      <c r="A7966" s="12"/>
    </row>
    <row r="7967" spans="1:1" x14ac:dyDescent="0.35">
      <c r="A7967" s="12"/>
    </row>
    <row r="7968" spans="1:1" x14ac:dyDescent="0.35">
      <c r="A7968" s="12"/>
    </row>
    <row r="7969" spans="1:1" x14ac:dyDescent="0.35">
      <c r="A7969" s="12"/>
    </row>
    <row r="7970" spans="1:1" x14ac:dyDescent="0.35">
      <c r="A7970" s="12"/>
    </row>
    <row r="7971" spans="1:1" x14ac:dyDescent="0.35">
      <c r="A7971" s="12"/>
    </row>
    <row r="7972" spans="1:1" x14ac:dyDescent="0.35">
      <c r="A7972" s="12"/>
    </row>
    <row r="7973" spans="1:1" x14ac:dyDescent="0.35">
      <c r="A7973" s="12"/>
    </row>
    <row r="7974" spans="1:1" x14ac:dyDescent="0.35">
      <c r="A7974" s="12"/>
    </row>
    <row r="7975" spans="1:1" x14ac:dyDescent="0.35">
      <c r="A7975" s="12"/>
    </row>
    <row r="7976" spans="1:1" x14ac:dyDescent="0.35">
      <c r="A7976" s="12"/>
    </row>
    <row r="7977" spans="1:1" x14ac:dyDescent="0.35">
      <c r="A7977" s="12"/>
    </row>
    <row r="7978" spans="1:1" x14ac:dyDescent="0.35">
      <c r="A7978" s="12"/>
    </row>
    <row r="7979" spans="1:1" x14ac:dyDescent="0.35">
      <c r="A7979" s="12"/>
    </row>
    <row r="7980" spans="1:1" x14ac:dyDescent="0.35">
      <c r="A7980" s="12"/>
    </row>
    <row r="7981" spans="1:1" x14ac:dyDescent="0.35">
      <c r="A7981" s="12"/>
    </row>
    <row r="7982" spans="1:1" x14ac:dyDescent="0.35">
      <c r="A7982" s="12"/>
    </row>
    <row r="7983" spans="1:1" x14ac:dyDescent="0.35">
      <c r="A7983" s="12"/>
    </row>
    <row r="7984" spans="1:1" x14ac:dyDescent="0.35">
      <c r="A7984" s="12"/>
    </row>
    <row r="7985" spans="1:1" x14ac:dyDescent="0.35">
      <c r="A7985" s="12"/>
    </row>
    <row r="7986" spans="1:1" x14ac:dyDescent="0.35">
      <c r="A7986" s="12"/>
    </row>
    <row r="7987" spans="1:1" x14ac:dyDescent="0.35">
      <c r="A7987" s="12"/>
    </row>
    <row r="7988" spans="1:1" x14ac:dyDescent="0.35">
      <c r="A7988" s="12"/>
    </row>
    <row r="7989" spans="1:1" x14ac:dyDescent="0.35">
      <c r="A7989" s="12"/>
    </row>
    <row r="7990" spans="1:1" x14ac:dyDescent="0.35">
      <c r="A7990" s="12"/>
    </row>
    <row r="7991" spans="1:1" x14ac:dyDescent="0.35">
      <c r="A7991" s="12"/>
    </row>
    <row r="7992" spans="1:1" x14ac:dyDescent="0.35">
      <c r="A7992" s="12"/>
    </row>
    <row r="7993" spans="1:1" x14ac:dyDescent="0.35">
      <c r="A7993" s="12"/>
    </row>
    <row r="7994" spans="1:1" x14ac:dyDescent="0.35">
      <c r="A7994" s="12"/>
    </row>
    <row r="7995" spans="1:1" x14ac:dyDescent="0.35">
      <c r="A7995" s="12"/>
    </row>
    <row r="7996" spans="1:1" x14ac:dyDescent="0.35">
      <c r="A7996" s="12"/>
    </row>
    <row r="7997" spans="1:1" x14ac:dyDescent="0.35">
      <c r="A7997" s="12"/>
    </row>
    <row r="7998" spans="1:1" x14ac:dyDescent="0.35">
      <c r="A7998" s="12"/>
    </row>
    <row r="7999" spans="1:1" x14ac:dyDescent="0.35">
      <c r="A7999" s="12"/>
    </row>
    <row r="8000" spans="1:1" x14ac:dyDescent="0.35">
      <c r="A8000" s="12"/>
    </row>
    <row r="8001" spans="1:1" x14ac:dyDescent="0.35">
      <c r="A8001" s="12"/>
    </row>
    <row r="8002" spans="1:1" x14ac:dyDescent="0.35">
      <c r="A8002" s="12"/>
    </row>
    <row r="8003" spans="1:1" x14ac:dyDescent="0.35">
      <c r="A8003" s="12"/>
    </row>
    <row r="8004" spans="1:1" x14ac:dyDescent="0.35">
      <c r="A8004" s="12"/>
    </row>
    <row r="8005" spans="1:1" x14ac:dyDescent="0.35">
      <c r="A8005" s="12"/>
    </row>
    <row r="8006" spans="1:1" x14ac:dyDescent="0.35">
      <c r="A8006" s="12"/>
    </row>
    <row r="8007" spans="1:1" x14ac:dyDescent="0.35">
      <c r="A8007" s="12"/>
    </row>
    <row r="8008" spans="1:1" x14ac:dyDescent="0.35">
      <c r="A8008" s="12"/>
    </row>
    <row r="8009" spans="1:1" x14ac:dyDescent="0.35">
      <c r="A8009" s="12"/>
    </row>
    <row r="8010" spans="1:1" x14ac:dyDescent="0.35">
      <c r="A8010" s="12"/>
    </row>
    <row r="8011" spans="1:1" x14ac:dyDescent="0.35">
      <c r="A8011" s="12"/>
    </row>
    <row r="8012" spans="1:1" x14ac:dyDescent="0.35">
      <c r="A8012" s="12"/>
    </row>
    <row r="8013" spans="1:1" x14ac:dyDescent="0.35">
      <c r="A8013" s="12"/>
    </row>
    <row r="8014" spans="1:1" x14ac:dyDescent="0.35">
      <c r="A8014" s="12"/>
    </row>
    <row r="8015" spans="1:1" x14ac:dyDescent="0.35">
      <c r="A8015" s="12"/>
    </row>
    <row r="8016" spans="1:1" x14ac:dyDescent="0.35">
      <c r="A8016" s="12"/>
    </row>
    <row r="8017" spans="1:1" x14ac:dyDescent="0.35">
      <c r="A8017" s="12"/>
    </row>
    <row r="8018" spans="1:1" x14ac:dyDescent="0.35">
      <c r="A8018" s="12"/>
    </row>
    <row r="8019" spans="1:1" x14ac:dyDescent="0.35">
      <c r="A8019" s="12"/>
    </row>
    <row r="8020" spans="1:1" x14ac:dyDescent="0.35">
      <c r="A8020" s="12"/>
    </row>
    <row r="8021" spans="1:1" x14ac:dyDescent="0.35">
      <c r="A8021" s="12"/>
    </row>
    <row r="8022" spans="1:1" x14ac:dyDescent="0.35">
      <c r="A8022" s="12"/>
    </row>
    <row r="8023" spans="1:1" x14ac:dyDescent="0.35">
      <c r="A8023" s="12"/>
    </row>
    <row r="8024" spans="1:1" x14ac:dyDescent="0.35">
      <c r="A8024" s="12"/>
    </row>
    <row r="8025" spans="1:1" x14ac:dyDescent="0.35">
      <c r="A8025" s="12"/>
    </row>
    <row r="8026" spans="1:1" x14ac:dyDescent="0.35">
      <c r="A8026" s="12"/>
    </row>
    <row r="8027" spans="1:1" x14ac:dyDescent="0.35">
      <c r="A8027" s="12"/>
    </row>
    <row r="8028" spans="1:1" x14ac:dyDescent="0.35">
      <c r="A8028" s="12"/>
    </row>
    <row r="8029" spans="1:1" x14ac:dyDescent="0.35">
      <c r="A8029" s="12"/>
    </row>
    <row r="8030" spans="1:1" x14ac:dyDescent="0.35">
      <c r="A8030" s="12"/>
    </row>
    <row r="8031" spans="1:1" x14ac:dyDescent="0.35">
      <c r="A8031" s="12"/>
    </row>
    <row r="8032" spans="1:1" x14ac:dyDescent="0.35">
      <c r="A8032" s="12"/>
    </row>
    <row r="8033" spans="1:1" x14ac:dyDescent="0.35">
      <c r="A8033" s="12"/>
    </row>
    <row r="8034" spans="1:1" x14ac:dyDescent="0.35">
      <c r="A8034" s="12"/>
    </row>
    <row r="8035" spans="1:1" x14ac:dyDescent="0.35">
      <c r="A8035" s="12"/>
    </row>
    <row r="8036" spans="1:1" x14ac:dyDescent="0.35">
      <c r="A8036" s="12"/>
    </row>
    <row r="8037" spans="1:1" x14ac:dyDescent="0.35">
      <c r="A8037" s="12"/>
    </row>
    <row r="8038" spans="1:1" x14ac:dyDescent="0.35">
      <c r="A8038" s="12"/>
    </row>
    <row r="8039" spans="1:1" x14ac:dyDescent="0.35">
      <c r="A8039" s="12"/>
    </row>
    <row r="8040" spans="1:1" x14ac:dyDescent="0.35">
      <c r="A8040" s="12"/>
    </row>
    <row r="8041" spans="1:1" x14ac:dyDescent="0.35">
      <c r="A8041" s="12"/>
    </row>
    <row r="8042" spans="1:1" x14ac:dyDescent="0.35">
      <c r="A8042" s="12"/>
    </row>
    <row r="8043" spans="1:1" x14ac:dyDescent="0.35">
      <c r="A8043" s="12"/>
    </row>
    <row r="8044" spans="1:1" x14ac:dyDescent="0.35">
      <c r="A8044" s="12"/>
    </row>
    <row r="8045" spans="1:1" x14ac:dyDescent="0.35">
      <c r="A8045" s="12"/>
    </row>
    <row r="8046" spans="1:1" x14ac:dyDescent="0.35">
      <c r="A8046" s="12"/>
    </row>
    <row r="8047" spans="1:1" x14ac:dyDescent="0.35">
      <c r="A8047" s="12"/>
    </row>
    <row r="8048" spans="1:1" x14ac:dyDescent="0.35">
      <c r="A8048" s="12"/>
    </row>
    <row r="8049" spans="1:1" x14ac:dyDescent="0.35">
      <c r="A8049" s="12"/>
    </row>
    <row r="8050" spans="1:1" x14ac:dyDescent="0.35">
      <c r="A8050" s="12"/>
    </row>
    <row r="8051" spans="1:1" x14ac:dyDescent="0.35">
      <c r="A8051" s="12"/>
    </row>
    <row r="8052" spans="1:1" x14ac:dyDescent="0.35">
      <c r="A8052" s="12"/>
    </row>
    <row r="8053" spans="1:1" x14ac:dyDescent="0.35">
      <c r="A8053" s="12"/>
    </row>
    <row r="8054" spans="1:1" x14ac:dyDescent="0.35">
      <c r="A8054" s="12"/>
    </row>
    <row r="8055" spans="1:1" x14ac:dyDescent="0.35">
      <c r="A8055" s="12"/>
    </row>
    <row r="8056" spans="1:1" x14ac:dyDescent="0.35">
      <c r="A8056" s="12"/>
    </row>
    <row r="8057" spans="1:1" x14ac:dyDescent="0.35">
      <c r="A8057" s="12"/>
    </row>
    <row r="8058" spans="1:1" x14ac:dyDescent="0.35">
      <c r="A8058" s="12"/>
    </row>
    <row r="8059" spans="1:1" x14ac:dyDescent="0.35">
      <c r="A8059" s="12"/>
    </row>
    <row r="8060" spans="1:1" x14ac:dyDescent="0.35">
      <c r="A8060" s="12"/>
    </row>
    <row r="8061" spans="1:1" x14ac:dyDescent="0.35">
      <c r="A8061" s="12"/>
    </row>
    <row r="8062" spans="1:1" x14ac:dyDescent="0.35">
      <c r="A8062" s="12"/>
    </row>
    <row r="8063" spans="1:1" x14ac:dyDescent="0.35">
      <c r="A8063" s="12"/>
    </row>
    <row r="8064" spans="1:1" x14ac:dyDescent="0.35">
      <c r="A8064" s="12"/>
    </row>
    <row r="8065" spans="1:1" x14ac:dyDescent="0.35">
      <c r="A8065" s="12"/>
    </row>
    <row r="8066" spans="1:1" x14ac:dyDescent="0.35">
      <c r="A8066" s="12"/>
    </row>
    <row r="8067" spans="1:1" x14ac:dyDescent="0.35">
      <c r="A8067" s="12"/>
    </row>
    <row r="8068" spans="1:1" x14ac:dyDescent="0.35">
      <c r="A8068" s="12"/>
    </row>
    <row r="8069" spans="1:1" x14ac:dyDescent="0.35">
      <c r="A8069" s="12"/>
    </row>
    <row r="8070" spans="1:1" x14ac:dyDescent="0.35">
      <c r="A8070" s="12"/>
    </row>
    <row r="8071" spans="1:1" x14ac:dyDescent="0.35">
      <c r="A8071" s="12"/>
    </row>
    <row r="8072" spans="1:1" x14ac:dyDescent="0.35">
      <c r="A8072" s="12"/>
    </row>
    <row r="8073" spans="1:1" x14ac:dyDescent="0.35">
      <c r="A8073" s="12"/>
    </row>
    <row r="8074" spans="1:1" x14ac:dyDescent="0.35">
      <c r="A8074" s="12"/>
    </row>
    <row r="8075" spans="1:1" x14ac:dyDescent="0.35">
      <c r="A8075" s="12"/>
    </row>
    <row r="8076" spans="1:1" x14ac:dyDescent="0.35">
      <c r="A8076" s="12"/>
    </row>
    <row r="8077" spans="1:1" x14ac:dyDescent="0.35">
      <c r="A8077" s="12"/>
    </row>
    <row r="8078" spans="1:1" x14ac:dyDescent="0.35">
      <c r="A8078" s="12"/>
    </row>
    <row r="8079" spans="1:1" x14ac:dyDescent="0.35">
      <c r="A8079" s="12"/>
    </row>
    <row r="8080" spans="1:1" x14ac:dyDescent="0.35">
      <c r="A8080" s="12"/>
    </row>
    <row r="8081" spans="1:1" x14ac:dyDescent="0.35">
      <c r="A8081" s="12"/>
    </row>
    <row r="8082" spans="1:1" x14ac:dyDescent="0.35">
      <c r="A8082" s="12"/>
    </row>
    <row r="8083" spans="1:1" x14ac:dyDescent="0.35">
      <c r="A8083" s="12"/>
    </row>
    <row r="8084" spans="1:1" x14ac:dyDescent="0.35">
      <c r="A8084" s="12"/>
    </row>
    <row r="8085" spans="1:1" x14ac:dyDescent="0.35">
      <c r="A8085" s="12"/>
    </row>
    <row r="8086" spans="1:1" x14ac:dyDescent="0.35">
      <c r="A8086" s="12"/>
    </row>
    <row r="8087" spans="1:1" x14ac:dyDescent="0.35">
      <c r="A8087" s="12"/>
    </row>
    <row r="8088" spans="1:1" x14ac:dyDescent="0.35">
      <c r="A8088" s="12"/>
    </row>
    <row r="8089" spans="1:1" x14ac:dyDescent="0.35">
      <c r="A8089" s="12"/>
    </row>
    <row r="8090" spans="1:1" x14ac:dyDescent="0.35">
      <c r="A8090" s="12"/>
    </row>
    <row r="8091" spans="1:1" x14ac:dyDescent="0.35">
      <c r="A8091" s="12"/>
    </row>
    <row r="8092" spans="1:1" x14ac:dyDescent="0.35">
      <c r="A8092" s="12"/>
    </row>
    <row r="8093" spans="1:1" x14ac:dyDescent="0.35">
      <c r="A8093" s="12"/>
    </row>
    <row r="8094" spans="1:1" x14ac:dyDescent="0.35">
      <c r="A8094" s="12"/>
    </row>
    <row r="8095" spans="1:1" x14ac:dyDescent="0.35">
      <c r="A8095" s="12"/>
    </row>
    <row r="8096" spans="1:1" x14ac:dyDescent="0.35">
      <c r="A8096" s="12"/>
    </row>
    <row r="8097" spans="1:1" x14ac:dyDescent="0.35">
      <c r="A8097" s="12"/>
    </row>
    <row r="8098" spans="1:1" x14ac:dyDescent="0.35">
      <c r="A8098" s="12"/>
    </row>
    <row r="8099" spans="1:1" x14ac:dyDescent="0.35">
      <c r="A8099" s="12"/>
    </row>
    <row r="8100" spans="1:1" x14ac:dyDescent="0.35">
      <c r="A8100" s="12"/>
    </row>
    <row r="8101" spans="1:1" x14ac:dyDescent="0.35">
      <c r="A8101" s="12"/>
    </row>
    <row r="8102" spans="1:1" x14ac:dyDescent="0.35">
      <c r="A8102" s="12"/>
    </row>
    <row r="8103" spans="1:1" x14ac:dyDescent="0.35">
      <c r="A8103" s="12"/>
    </row>
    <row r="8104" spans="1:1" x14ac:dyDescent="0.35">
      <c r="A8104" s="12"/>
    </row>
    <row r="8105" spans="1:1" x14ac:dyDescent="0.35">
      <c r="A8105" s="12"/>
    </row>
    <row r="8106" spans="1:1" x14ac:dyDescent="0.35">
      <c r="A8106" s="12"/>
    </row>
    <row r="8107" spans="1:1" x14ac:dyDescent="0.35">
      <c r="A8107" s="12"/>
    </row>
    <row r="8108" spans="1:1" x14ac:dyDescent="0.35">
      <c r="A8108" s="12"/>
    </row>
    <row r="8109" spans="1:1" x14ac:dyDescent="0.35">
      <c r="A8109" s="12"/>
    </row>
    <row r="8110" spans="1:1" x14ac:dyDescent="0.35">
      <c r="A8110" s="12"/>
    </row>
    <row r="8111" spans="1:1" x14ac:dyDescent="0.35">
      <c r="A8111" s="12"/>
    </row>
    <row r="8112" spans="1:1" x14ac:dyDescent="0.35">
      <c r="A8112" s="12"/>
    </row>
    <row r="8113" spans="1:1" x14ac:dyDescent="0.35">
      <c r="A8113" s="12"/>
    </row>
    <row r="8114" spans="1:1" x14ac:dyDescent="0.35">
      <c r="A8114" s="12"/>
    </row>
    <row r="8115" spans="1:1" x14ac:dyDescent="0.35">
      <c r="A8115" s="12"/>
    </row>
    <row r="8116" spans="1:1" x14ac:dyDescent="0.35">
      <c r="A8116" s="12"/>
    </row>
    <row r="8117" spans="1:1" x14ac:dyDescent="0.35">
      <c r="A8117" s="12"/>
    </row>
    <row r="8118" spans="1:1" x14ac:dyDescent="0.35">
      <c r="A8118" s="12"/>
    </row>
    <row r="8119" spans="1:1" x14ac:dyDescent="0.35">
      <c r="A8119" s="12"/>
    </row>
    <row r="8120" spans="1:1" x14ac:dyDescent="0.35">
      <c r="A8120" s="12"/>
    </row>
    <row r="8121" spans="1:1" x14ac:dyDescent="0.35">
      <c r="A8121" s="12"/>
    </row>
    <row r="8122" spans="1:1" x14ac:dyDescent="0.35">
      <c r="A8122" s="12"/>
    </row>
    <row r="8123" spans="1:1" x14ac:dyDescent="0.35">
      <c r="A8123" s="12"/>
    </row>
    <row r="8124" spans="1:1" x14ac:dyDescent="0.35">
      <c r="A8124" s="12"/>
    </row>
    <row r="8125" spans="1:1" x14ac:dyDescent="0.35">
      <c r="A8125" s="12"/>
    </row>
    <row r="8126" spans="1:1" x14ac:dyDescent="0.35">
      <c r="A8126" s="12"/>
    </row>
    <row r="8127" spans="1:1" x14ac:dyDescent="0.35">
      <c r="A8127" s="12"/>
    </row>
    <row r="8128" spans="1:1" x14ac:dyDescent="0.35">
      <c r="A8128" s="12"/>
    </row>
    <row r="8129" spans="1:1" x14ac:dyDescent="0.35">
      <c r="A8129" s="12"/>
    </row>
    <row r="8130" spans="1:1" x14ac:dyDescent="0.35">
      <c r="A8130" s="12"/>
    </row>
    <row r="8131" spans="1:1" x14ac:dyDescent="0.35">
      <c r="A8131" s="12"/>
    </row>
    <row r="8132" spans="1:1" x14ac:dyDescent="0.35">
      <c r="A8132" s="12"/>
    </row>
    <row r="8133" spans="1:1" x14ac:dyDescent="0.35">
      <c r="A8133" s="12"/>
    </row>
    <row r="8134" spans="1:1" x14ac:dyDescent="0.35">
      <c r="A8134" s="12"/>
    </row>
    <row r="8135" spans="1:1" x14ac:dyDescent="0.35">
      <c r="A8135" s="12"/>
    </row>
    <row r="8136" spans="1:1" x14ac:dyDescent="0.35">
      <c r="A8136" s="12"/>
    </row>
    <row r="8137" spans="1:1" x14ac:dyDescent="0.35">
      <c r="A8137" s="12"/>
    </row>
    <row r="8138" spans="1:1" x14ac:dyDescent="0.35">
      <c r="A8138" s="12"/>
    </row>
    <row r="8139" spans="1:1" x14ac:dyDescent="0.35">
      <c r="A8139" s="12"/>
    </row>
    <row r="8140" spans="1:1" x14ac:dyDescent="0.35">
      <c r="A8140" s="12"/>
    </row>
    <row r="8141" spans="1:1" x14ac:dyDescent="0.35">
      <c r="A8141" s="12"/>
    </row>
    <row r="8142" spans="1:1" x14ac:dyDescent="0.35">
      <c r="A8142" s="12"/>
    </row>
    <row r="8143" spans="1:1" x14ac:dyDescent="0.35">
      <c r="A8143" s="12"/>
    </row>
    <row r="8144" spans="1:1" x14ac:dyDescent="0.35">
      <c r="A8144" s="12"/>
    </row>
    <row r="8145" spans="1:1" x14ac:dyDescent="0.35">
      <c r="A8145" s="12"/>
    </row>
    <row r="8146" spans="1:1" x14ac:dyDescent="0.35">
      <c r="A8146" s="12"/>
    </row>
    <row r="8147" spans="1:1" x14ac:dyDescent="0.35">
      <c r="A8147" s="12"/>
    </row>
    <row r="8148" spans="1:1" x14ac:dyDescent="0.35">
      <c r="A8148" s="12"/>
    </row>
    <row r="8149" spans="1:1" x14ac:dyDescent="0.35">
      <c r="A8149" s="12"/>
    </row>
    <row r="8150" spans="1:1" x14ac:dyDescent="0.35">
      <c r="A8150" s="12"/>
    </row>
    <row r="8151" spans="1:1" x14ac:dyDescent="0.35">
      <c r="A8151" s="12"/>
    </row>
    <row r="8152" spans="1:1" x14ac:dyDescent="0.35">
      <c r="A8152" s="12"/>
    </row>
    <row r="8153" spans="1:1" x14ac:dyDescent="0.35">
      <c r="A8153" s="12"/>
    </row>
    <row r="8154" spans="1:1" x14ac:dyDescent="0.35">
      <c r="A8154" s="12"/>
    </row>
    <row r="8155" spans="1:1" x14ac:dyDescent="0.35">
      <c r="A8155" s="12"/>
    </row>
    <row r="8156" spans="1:1" x14ac:dyDescent="0.35">
      <c r="A8156" s="12"/>
    </row>
    <row r="8157" spans="1:1" x14ac:dyDescent="0.35">
      <c r="A8157" s="12"/>
    </row>
    <row r="8158" spans="1:1" x14ac:dyDescent="0.35">
      <c r="A8158" s="12"/>
    </row>
    <row r="8159" spans="1:1" x14ac:dyDescent="0.35">
      <c r="A8159" s="12"/>
    </row>
    <row r="8160" spans="1:1" x14ac:dyDescent="0.35">
      <c r="A8160" s="12"/>
    </row>
    <row r="8161" spans="1:1" x14ac:dyDescent="0.35">
      <c r="A8161" s="12"/>
    </row>
    <row r="8162" spans="1:1" x14ac:dyDescent="0.35">
      <c r="A8162" s="12"/>
    </row>
    <row r="8163" spans="1:1" x14ac:dyDescent="0.35">
      <c r="A8163" s="12"/>
    </row>
    <row r="8164" spans="1:1" x14ac:dyDescent="0.35">
      <c r="A8164" s="12"/>
    </row>
    <row r="8165" spans="1:1" x14ac:dyDescent="0.35">
      <c r="A8165" s="12"/>
    </row>
    <row r="8166" spans="1:1" x14ac:dyDescent="0.35">
      <c r="A8166" s="12"/>
    </row>
    <row r="8167" spans="1:1" x14ac:dyDescent="0.35">
      <c r="A8167" s="12"/>
    </row>
    <row r="8168" spans="1:1" x14ac:dyDescent="0.35">
      <c r="A8168" s="12"/>
    </row>
    <row r="8169" spans="1:1" x14ac:dyDescent="0.35">
      <c r="A8169" s="12"/>
    </row>
    <row r="8170" spans="1:1" x14ac:dyDescent="0.35">
      <c r="A8170" s="12"/>
    </row>
    <row r="8171" spans="1:1" x14ac:dyDescent="0.35">
      <c r="A8171" s="12"/>
    </row>
    <row r="8172" spans="1:1" x14ac:dyDescent="0.35">
      <c r="A8172" s="12"/>
    </row>
    <row r="8173" spans="1:1" x14ac:dyDescent="0.35">
      <c r="A8173" s="12"/>
    </row>
    <row r="8174" spans="1:1" x14ac:dyDescent="0.35">
      <c r="A8174" s="12"/>
    </row>
    <row r="8175" spans="1:1" x14ac:dyDescent="0.35">
      <c r="A8175" s="12"/>
    </row>
    <row r="8176" spans="1:1" x14ac:dyDescent="0.35">
      <c r="A8176" s="12"/>
    </row>
    <row r="8177" spans="1:1" x14ac:dyDescent="0.35">
      <c r="A8177" s="12"/>
    </row>
    <row r="8178" spans="1:1" x14ac:dyDescent="0.35">
      <c r="A8178" s="12"/>
    </row>
    <row r="8179" spans="1:1" x14ac:dyDescent="0.35">
      <c r="A8179" s="12"/>
    </row>
    <row r="8180" spans="1:1" x14ac:dyDescent="0.35">
      <c r="A8180" s="12"/>
    </row>
    <row r="8181" spans="1:1" x14ac:dyDescent="0.35">
      <c r="A8181" s="12"/>
    </row>
    <row r="8182" spans="1:1" x14ac:dyDescent="0.35">
      <c r="A8182" s="12"/>
    </row>
    <row r="8183" spans="1:1" x14ac:dyDescent="0.35">
      <c r="A8183" s="12"/>
    </row>
    <row r="8184" spans="1:1" x14ac:dyDescent="0.35">
      <c r="A8184" s="12"/>
    </row>
    <row r="8185" spans="1:1" x14ac:dyDescent="0.35">
      <c r="A8185" s="12"/>
    </row>
    <row r="8186" spans="1:1" x14ac:dyDescent="0.35">
      <c r="A8186" s="12"/>
    </row>
    <row r="8187" spans="1:1" x14ac:dyDescent="0.35">
      <c r="A8187" s="12"/>
    </row>
    <row r="8188" spans="1:1" x14ac:dyDescent="0.35">
      <c r="A8188" s="12"/>
    </row>
    <row r="8189" spans="1:1" x14ac:dyDescent="0.35">
      <c r="A8189" s="12"/>
    </row>
    <row r="8190" spans="1:1" x14ac:dyDescent="0.35">
      <c r="A8190" s="12"/>
    </row>
    <row r="8191" spans="1:1" x14ac:dyDescent="0.35">
      <c r="A8191" s="12"/>
    </row>
    <row r="8192" spans="1:1" x14ac:dyDescent="0.35">
      <c r="A8192" s="12"/>
    </row>
    <row r="8193" spans="1:1" x14ac:dyDescent="0.35">
      <c r="A8193" s="12"/>
    </row>
    <row r="8194" spans="1:1" x14ac:dyDescent="0.35">
      <c r="A8194" s="12"/>
    </row>
    <row r="8195" spans="1:1" x14ac:dyDescent="0.35">
      <c r="A8195" s="12"/>
    </row>
    <row r="8196" spans="1:1" x14ac:dyDescent="0.35">
      <c r="A8196" s="12"/>
    </row>
    <row r="8197" spans="1:1" x14ac:dyDescent="0.35">
      <c r="A8197" s="12"/>
    </row>
    <row r="8198" spans="1:1" x14ac:dyDescent="0.35">
      <c r="A8198" s="12"/>
    </row>
    <row r="8199" spans="1:1" x14ac:dyDescent="0.35">
      <c r="A8199" s="12"/>
    </row>
    <row r="8200" spans="1:1" x14ac:dyDescent="0.35">
      <c r="A8200" s="12"/>
    </row>
    <row r="8201" spans="1:1" x14ac:dyDescent="0.35">
      <c r="A8201" s="12"/>
    </row>
    <row r="8202" spans="1:1" x14ac:dyDescent="0.35">
      <c r="A8202" s="12"/>
    </row>
    <row r="8203" spans="1:1" x14ac:dyDescent="0.35">
      <c r="A8203" s="12"/>
    </row>
    <row r="8204" spans="1:1" x14ac:dyDescent="0.35">
      <c r="A8204" s="12"/>
    </row>
    <row r="8205" spans="1:1" x14ac:dyDescent="0.35">
      <c r="A8205" s="12"/>
    </row>
    <row r="8206" spans="1:1" x14ac:dyDescent="0.35">
      <c r="A8206" s="12"/>
    </row>
    <row r="8207" spans="1:1" x14ac:dyDescent="0.35">
      <c r="A8207" s="12"/>
    </row>
    <row r="8208" spans="1:1" x14ac:dyDescent="0.35">
      <c r="A8208" s="12"/>
    </row>
    <row r="8209" spans="1:1" x14ac:dyDescent="0.35">
      <c r="A8209" s="12"/>
    </row>
    <row r="8210" spans="1:1" x14ac:dyDescent="0.35">
      <c r="A8210" s="12"/>
    </row>
    <row r="8211" spans="1:1" x14ac:dyDescent="0.35">
      <c r="A8211" s="12"/>
    </row>
    <row r="8212" spans="1:1" x14ac:dyDescent="0.35">
      <c r="A8212" s="12"/>
    </row>
    <row r="8213" spans="1:1" x14ac:dyDescent="0.35">
      <c r="A8213" s="12"/>
    </row>
    <row r="8214" spans="1:1" x14ac:dyDescent="0.35">
      <c r="A8214" s="12"/>
    </row>
    <row r="8215" spans="1:1" x14ac:dyDescent="0.35">
      <c r="A8215" s="12"/>
    </row>
    <row r="8216" spans="1:1" x14ac:dyDescent="0.35">
      <c r="A8216" s="12"/>
    </row>
    <row r="8217" spans="1:1" x14ac:dyDescent="0.35">
      <c r="A8217" s="12"/>
    </row>
    <row r="8218" spans="1:1" x14ac:dyDescent="0.35">
      <c r="A8218" s="12"/>
    </row>
    <row r="8219" spans="1:1" x14ac:dyDescent="0.35">
      <c r="A8219" s="12"/>
    </row>
    <row r="8220" spans="1:1" x14ac:dyDescent="0.35">
      <c r="A8220" s="12"/>
    </row>
    <row r="8221" spans="1:1" x14ac:dyDescent="0.35">
      <c r="A8221" s="12"/>
    </row>
    <row r="8222" spans="1:1" x14ac:dyDescent="0.35">
      <c r="A8222" s="12"/>
    </row>
    <row r="8223" spans="1:1" x14ac:dyDescent="0.35">
      <c r="A8223" s="12"/>
    </row>
    <row r="8224" spans="1:1" x14ac:dyDescent="0.35">
      <c r="A8224" s="12"/>
    </row>
    <row r="8225" spans="1:1" x14ac:dyDescent="0.35">
      <c r="A8225" s="12"/>
    </row>
    <row r="8226" spans="1:1" x14ac:dyDescent="0.35">
      <c r="A8226" s="12"/>
    </row>
    <row r="8227" spans="1:1" x14ac:dyDescent="0.35">
      <c r="A8227" s="12"/>
    </row>
    <row r="8228" spans="1:1" x14ac:dyDescent="0.35">
      <c r="A8228" s="12"/>
    </row>
    <row r="8229" spans="1:1" x14ac:dyDescent="0.35">
      <c r="A8229" s="12"/>
    </row>
    <row r="8230" spans="1:1" x14ac:dyDescent="0.35">
      <c r="A8230" s="12"/>
    </row>
    <row r="8231" spans="1:1" x14ac:dyDescent="0.35">
      <c r="A8231" s="12"/>
    </row>
    <row r="8232" spans="1:1" x14ac:dyDescent="0.35">
      <c r="A8232" s="12"/>
    </row>
    <row r="8233" spans="1:1" x14ac:dyDescent="0.35">
      <c r="A8233" s="12"/>
    </row>
    <row r="8234" spans="1:1" x14ac:dyDescent="0.35">
      <c r="A8234" s="12"/>
    </row>
    <row r="8235" spans="1:1" x14ac:dyDescent="0.35">
      <c r="A8235" s="12"/>
    </row>
    <row r="8236" spans="1:1" x14ac:dyDescent="0.35">
      <c r="A8236" s="12"/>
    </row>
    <row r="8237" spans="1:1" x14ac:dyDescent="0.35">
      <c r="A8237" s="12"/>
    </row>
    <row r="8238" spans="1:1" x14ac:dyDescent="0.35">
      <c r="A8238" s="12"/>
    </row>
    <row r="8239" spans="1:1" x14ac:dyDescent="0.35">
      <c r="A8239" s="12"/>
    </row>
    <row r="8240" spans="1:1" x14ac:dyDescent="0.35">
      <c r="A8240" s="12"/>
    </row>
    <row r="8241" spans="1:1" x14ac:dyDescent="0.35">
      <c r="A8241" s="12"/>
    </row>
    <row r="8242" spans="1:1" x14ac:dyDescent="0.35">
      <c r="A8242" s="12"/>
    </row>
    <row r="8243" spans="1:1" x14ac:dyDescent="0.35">
      <c r="A8243" s="12"/>
    </row>
    <row r="8244" spans="1:1" x14ac:dyDescent="0.35">
      <c r="A8244" s="12"/>
    </row>
    <row r="8245" spans="1:1" x14ac:dyDescent="0.35">
      <c r="A8245" s="12"/>
    </row>
    <row r="8246" spans="1:1" x14ac:dyDescent="0.35">
      <c r="A8246" s="12"/>
    </row>
    <row r="8247" spans="1:1" x14ac:dyDescent="0.35">
      <c r="A8247" s="12"/>
    </row>
    <row r="8248" spans="1:1" x14ac:dyDescent="0.35">
      <c r="A8248" s="12"/>
    </row>
    <row r="8249" spans="1:1" x14ac:dyDescent="0.35">
      <c r="A8249" s="12"/>
    </row>
    <row r="8250" spans="1:1" x14ac:dyDescent="0.35">
      <c r="A8250" s="12"/>
    </row>
    <row r="8251" spans="1:1" x14ac:dyDescent="0.35">
      <c r="A8251" s="12"/>
    </row>
    <row r="8252" spans="1:1" x14ac:dyDescent="0.35">
      <c r="A8252" s="12"/>
    </row>
    <row r="8253" spans="1:1" x14ac:dyDescent="0.35">
      <c r="A8253" s="12"/>
    </row>
    <row r="8254" spans="1:1" x14ac:dyDescent="0.35">
      <c r="A8254" s="12"/>
    </row>
    <row r="8255" spans="1:1" x14ac:dyDescent="0.35">
      <c r="A8255" s="12"/>
    </row>
    <row r="8256" spans="1:1" x14ac:dyDescent="0.35">
      <c r="A8256" s="12"/>
    </row>
    <row r="8257" spans="1:1" x14ac:dyDescent="0.35">
      <c r="A8257" s="12"/>
    </row>
    <row r="8258" spans="1:1" x14ac:dyDescent="0.35">
      <c r="A8258" s="12"/>
    </row>
    <row r="8259" spans="1:1" x14ac:dyDescent="0.35">
      <c r="A8259" s="12"/>
    </row>
    <row r="8260" spans="1:1" x14ac:dyDescent="0.35">
      <c r="A8260" s="12"/>
    </row>
    <row r="8261" spans="1:1" x14ac:dyDescent="0.35">
      <c r="A8261" s="12"/>
    </row>
    <row r="8262" spans="1:1" x14ac:dyDescent="0.35">
      <c r="A8262" s="12"/>
    </row>
    <row r="8263" spans="1:1" x14ac:dyDescent="0.35">
      <c r="A8263" s="12"/>
    </row>
    <row r="8264" spans="1:1" x14ac:dyDescent="0.35">
      <c r="A8264" s="12"/>
    </row>
    <row r="8265" spans="1:1" x14ac:dyDescent="0.35">
      <c r="A8265" s="12"/>
    </row>
    <row r="8266" spans="1:1" x14ac:dyDescent="0.35">
      <c r="A8266" s="12"/>
    </row>
    <row r="8267" spans="1:1" x14ac:dyDescent="0.35">
      <c r="A8267" s="12"/>
    </row>
    <row r="8268" spans="1:1" x14ac:dyDescent="0.35">
      <c r="A8268" s="12"/>
    </row>
    <row r="8269" spans="1:1" x14ac:dyDescent="0.35">
      <c r="A8269" s="12"/>
    </row>
    <row r="8270" spans="1:1" x14ac:dyDescent="0.35">
      <c r="A8270" s="12"/>
    </row>
    <row r="8271" spans="1:1" x14ac:dyDescent="0.35">
      <c r="A8271" s="12"/>
    </row>
    <row r="8272" spans="1:1" x14ac:dyDescent="0.35">
      <c r="A8272" s="12"/>
    </row>
    <row r="8273" spans="1:1" x14ac:dyDescent="0.35">
      <c r="A8273" s="12"/>
    </row>
    <row r="8274" spans="1:1" x14ac:dyDescent="0.35">
      <c r="A8274" s="12"/>
    </row>
    <row r="8275" spans="1:1" x14ac:dyDescent="0.35">
      <c r="A8275" s="12"/>
    </row>
    <row r="8276" spans="1:1" x14ac:dyDescent="0.35">
      <c r="A8276" s="12"/>
    </row>
    <row r="8277" spans="1:1" x14ac:dyDescent="0.35">
      <c r="A8277" s="12"/>
    </row>
    <row r="8278" spans="1:1" x14ac:dyDescent="0.35">
      <c r="A8278" s="12"/>
    </row>
    <row r="8279" spans="1:1" x14ac:dyDescent="0.35">
      <c r="A8279" s="12"/>
    </row>
    <row r="8280" spans="1:1" x14ac:dyDescent="0.35">
      <c r="A8280" s="12"/>
    </row>
    <row r="8281" spans="1:1" x14ac:dyDescent="0.35">
      <c r="A8281" s="12"/>
    </row>
    <row r="8282" spans="1:1" x14ac:dyDescent="0.35">
      <c r="A8282" s="12"/>
    </row>
    <row r="8283" spans="1:1" x14ac:dyDescent="0.35">
      <c r="A8283" s="12"/>
    </row>
    <row r="8284" spans="1:1" x14ac:dyDescent="0.35">
      <c r="A8284" s="12"/>
    </row>
    <row r="8285" spans="1:1" x14ac:dyDescent="0.35">
      <c r="A8285" s="12"/>
    </row>
    <row r="8286" spans="1:1" x14ac:dyDescent="0.35">
      <c r="A8286" s="12"/>
    </row>
    <row r="8287" spans="1:1" x14ac:dyDescent="0.35">
      <c r="A8287" s="12"/>
    </row>
    <row r="8288" spans="1:1" x14ac:dyDescent="0.35">
      <c r="A8288" s="12"/>
    </row>
    <row r="8289" spans="1:1" x14ac:dyDescent="0.35">
      <c r="A8289" s="12"/>
    </row>
    <row r="8290" spans="1:1" x14ac:dyDescent="0.35">
      <c r="A8290" s="12"/>
    </row>
    <row r="8291" spans="1:1" x14ac:dyDescent="0.35">
      <c r="A8291" s="12"/>
    </row>
    <row r="8292" spans="1:1" x14ac:dyDescent="0.35">
      <c r="A8292" s="12"/>
    </row>
    <row r="8293" spans="1:1" x14ac:dyDescent="0.35">
      <c r="A8293" s="12"/>
    </row>
    <row r="8294" spans="1:1" x14ac:dyDescent="0.35">
      <c r="A8294" s="12"/>
    </row>
    <row r="8295" spans="1:1" x14ac:dyDescent="0.35">
      <c r="A8295" s="12"/>
    </row>
    <row r="8296" spans="1:1" x14ac:dyDescent="0.35">
      <c r="A8296" s="12"/>
    </row>
    <row r="8297" spans="1:1" x14ac:dyDescent="0.35">
      <c r="A8297" s="12"/>
    </row>
    <row r="8298" spans="1:1" x14ac:dyDescent="0.35">
      <c r="A8298" s="12"/>
    </row>
    <row r="8299" spans="1:1" x14ac:dyDescent="0.35">
      <c r="A8299" s="12"/>
    </row>
    <row r="8300" spans="1:1" x14ac:dyDescent="0.35">
      <c r="A8300" s="12"/>
    </row>
    <row r="8301" spans="1:1" x14ac:dyDescent="0.35">
      <c r="A8301" s="12"/>
    </row>
    <row r="8302" spans="1:1" x14ac:dyDescent="0.35">
      <c r="A8302" s="12"/>
    </row>
    <row r="8303" spans="1:1" x14ac:dyDescent="0.35">
      <c r="A8303" s="12"/>
    </row>
    <row r="8304" spans="1:1" x14ac:dyDescent="0.35">
      <c r="A8304" s="12"/>
    </row>
    <row r="8305" spans="1:1" x14ac:dyDescent="0.35">
      <c r="A8305" s="12"/>
    </row>
    <row r="8306" spans="1:1" x14ac:dyDescent="0.35">
      <c r="A8306" s="12"/>
    </row>
    <row r="8307" spans="1:1" x14ac:dyDescent="0.35">
      <c r="A8307" s="12"/>
    </row>
    <row r="8308" spans="1:1" x14ac:dyDescent="0.35">
      <c r="A8308" s="12"/>
    </row>
    <row r="8309" spans="1:1" x14ac:dyDescent="0.35">
      <c r="A8309" s="12"/>
    </row>
    <row r="8310" spans="1:1" x14ac:dyDescent="0.35">
      <c r="A8310" s="12"/>
    </row>
    <row r="8311" spans="1:1" x14ac:dyDescent="0.35">
      <c r="A8311" s="12"/>
    </row>
    <row r="8312" spans="1:1" x14ac:dyDescent="0.35">
      <c r="A8312" s="12"/>
    </row>
    <row r="8313" spans="1:1" x14ac:dyDescent="0.35">
      <c r="A8313" s="12"/>
    </row>
    <row r="8314" spans="1:1" x14ac:dyDescent="0.35">
      <c r="A8314" s="12"/>
    </row>
    <row r="8315" spans="1:1" x14ac:dyDescent="0.35">
      <c r="A8315" s="12"/>
    </row>
    <row r="8316" spans="1:1" x14ac:dyDescent="0.35">
      <c r="A8316" s="12"/>
    </row>
    <row r="8317" spans="1:1" x14ac:dyDescent="0.35">
      <c r="A8317" s="12"/>
    </row>
    <row r="8318" spans="1:1" x14ac:dyDescent="0.35">
      <c r="A8318" s="12"/>
    </row>
    <row r="8319" spans="1:1" x14ac:dyDescent="0.35">
      <c r="A8319" s="12"/>
    </row>
    <row r="8320" spans="1:1" x14ac:dyDescent="0.35">
      <c r="A8320" s="12"/>
    </row>
    <row r="8321" spans="1:1" x14ac:dyDescent="0.35">
      <c r="A8321" s="12"/>
    </row>
    <row r="8322" spans="1:1" x14ac:dyDescent="0.35">
      <c r="A8322" s="12"/>
    </row>
    <row r="8323" spans="1:1" x14ac:dyDescent="0.35">
      <c r="A8323" s="12"/>
    </row>
    <row r="8324" spans="1:1" x14ac:dyDescent="0.35">
      <c r="A8324" s="12"/>
    </row>
    <row r="8325" spans="1:1" x14ac:dyDescent="0.35">
      <c r="A8325" s="12"/>
    </row>
    <row r="8326" spans="1:1" x14ac:dyDescent="0.35">
      <c r="A8326" s="12"/>
    </row>
    <row r="8327" spans="1:1" x14ac:dyDescent="0.35">
      <c r="A8327" s="12"/>
    </row>
    <row r="8328" spans="1:1" x14ac:dyDescent="0.35">
      <c r="A8328" s="12"/>
    </row>
    <row r="8329" spans="1:1" x14ac:dyDescent="0.35">
      <c r="A8329" s="12"/>
    </row>
    <row r="8330" spans="1:1" x14ac:dyDescent="0.35">
      <c r="A8330" s="12"/>
    </row>
    <row r="8331" spans="1:1" x14ac:dyDescent="0.35">
      <c r="A8331" s="12"/>
    </row>
    <row r="8332" spans="1:1" x14ac:dyDescent="0.35">
      <c r="A8332" s="12"/>
    </row>
    <row r="8333" spans="1:1" x14ac:dyDescent="0.35">
      <c r="A8333" s="12"/>
    </row>
    <row r="8334" spans="1:1" x14ac:dyDescent="0.35">
      <c r="A8334" s="12"/>
    </row>
    <row r="8335" spans="1:1" x14ac:dyDescent="0.35">
      <c r="A8335" s="12"/>
    </row>
    <row r="8336" spans="1:1" x14ac:dyDescent="0.35">
      <c r="A8336" s="12"/>
    </row>
    <row r="8337" spans="1:1" x14ac:dyDescent="0.35">
      <c r="A8337" s="12"/>
    </row>
    <row r="8338" spans="1:1" x14ac:dyDescent="0.35">
      <c r="A8338" s="12"/>
    </row>
    <row r="8339" spans="1:1" x14ac:dyDescent="0.35">
      <c r="A8339" s="12"/>
    </row>
    <row r="8340" spans="1:1" x14ac:dyDescent="0.35">
      <c r="A8340" s="12"/>
    </row>
    <row r="8341" spans="1:1" x14ac:dyDescent="0.35">
      <c r="A8341" s="12"/>
    </row>
    <row r="8342" spans="1:1" x14ac:dyDescent="0.35">
      <c r="A8342" s="12"/>
    </row>
    <row r="8343" spans="1:1" x14ac:dyDescent="0.35">
      <c r="A8343" s="12"/>
    </row>
    <row r="8344" spans="1:1" x14ac:dyDescent="0.35">
      <c r="A8344" s="12"/>
    </row>
    <row r="8345" spans="1:1" x14ac:dyDescent="0.35">
      <c r="A8345" s="12"/>
    </row>
    <row r="8346" spans="1:1" x14ac:dyDescent="0.35">
      <c r="A8346" s="12"/>
    </row>
    <row r="8347" spans="1:1" x14ac:dyDescent="0.35">
      <c r="A8347" s="12"/>
    </row>
    <row r="8348" spans="1:1" x14ac:dyDescent="0.35">
      <c r="A8348" s="12"/>
    </row>
    <row r="8349" spans="1:1" x14ac:dyDescent="0.35">
      <c r="A8349" s="12"/>
    </row>
    <row r="8350" spans="1:1" x14ac:dyDescent="0.35">
      <c r="A8350" s="12"/>
    </row>
    <row r="8351" spans="1:1" x14ac:dyDescent="0.35">
      <c r="A8351" s="12"/>
    </row>
    <row r="8352" spans="1:1" x14ac:dyDescent="0.35">
      <c r="A8352" s="12"/>
    </row>
    <row r="8353" spans="1:1" x14ac:dyDescent="0.35">
      <c r="A8353" s="12"/>
    </row>
    <row r="8354" spans="1:1" x14ac:dyDescent="0.35">
      <c r="A8354" s="12"/>
    </row>
    <row r="8355" spans="1:1" x14ac:dyDescent="0.35">
      <c r="A8355" s="12"/>
    </row>
    <row r="8356" spans="1:1" x14ac:dyDescent="0.35">
      <c r="A8356" s="12"/>
    </row>
    <row r="8357" spans="1:1" x14ac:dyDescent="0.35">
      <c r="A8357" s="12"/>
    </row>
    <row r="8358" spans="1:1" x14ac:dyDescent="0.35">
      <c r="A8358" s="12"/>
    </row>
    <row r="8359" spans="1:1" x14ac:dyDescent="0.35">
      <c r="A8359" s="12"/>
    </row>
    <row r="8360" spans="1:1" x14ac:dyDescent="0.35">
      <c r="A8360" s="12"/>
    </row>
    <row r="8361" spans="1:1" x14ac:dyDescent="0.35">
      <c r="A8361" s="12"/>
    </row>
    <row r="8362" spans="1:1" x14ac:dyDescent="0.35">
      <c r="A8362" s="12"/>
    </row>
    <row r="8363" spans="1:1" x14ac:dyDescent="0.35">
      <c r="A8363" s="12"/>
    </row>
    <row r="8364" spans="1:1" x14ac:dyDescent="0.35">
      <c r="A8364" s="12"/>
    </row>
    <row r="8365" spans="1:1" x14ac:dyDescent="0.35">
      <c r="A8365" s="12"/>
    </row>
    <row r="8366" spans="1:1" x14ac:dyDescent="0.35">
      <c r="A8366" s="12"/>
    </row>
    <row r="8367" spans="1:1" x14ac:dyDescent="0.35">
      <c r="A8367" s="12"/>
    </row>
    <row r="8368" spans="1:1" x14ac:dyDescent="0.35">
      <c r="A8368" s="12"/>
    </row>
    <row r="8369" spans="1:1" x14ac:dyDescent="0.35">
      <c r="A8369" s="12"/>
    </row>
    <row r="8370" spans="1:1" x14ac:dyDescent="0.35">
      <c r="A8370" s="12"/>
    </row>
    <row r="8371" spans="1:1" x14ac:dyDescent="0.35">
      <c r="A8371" s="12"/>
    </row>
    <row r="8372" spans="1:1" x14ac:dyDescent="0.35">
      <c r="A8372" s="12"/>
    </row>
    <row r="8373" spans="1:1" x14ac:dyDescent="0.35">
      <c r="A8373" s="12"/>
    </row>
    <row r="8374" spans="1:1" x14ac:dyDescent="0.35">
      <c r="A8374" s="12"/>
    </row>
    <row r="8375" spans="1:1" x14ac:dyDescent="0.35">
      <c r="A8375" s="12"/>
    </row>
    <row r="8376" spans="1:1" x14ac:dyDescent="0.35">
      <c r="A8376" s="12"/>
    </row>
    <row r="8377" spans="1:1" x14ac:dyDescent="0.35">
      <c r="A8377" s="12"/>
    </row>
    <row r="8378" spans="1:1" x14ac:dyDescent="0.35">
      <c r="A8378" s="12"/>
    </row>
    <row r="8379" spans="1:1" x14ac:dyDescent="0.35">
      <c r="A8379" s="12"/>
    </row>
    <row r="8380" spans="1:1" x14ac:dyDescent="0.35">
      <c r="A8380" s="12"/>
    </row>
    <row r="8381" spans="1:1" x14ac:dyDescent="0.35">
      <c r="A8381" s="12"/>
    </row>
    <row r="8382" spans="1:1" x14ac:dyDescent="0.35">
      <c r="A8382" s="12"/>
    </row>
    <row r="8383" spans="1:1" x14ac:dyDescent="0.35">
      <c r="A8383" s="12"/>
    </row>
    <row r="8384" spans="1:1" x14ac:dyDescent="0.35">
      <c r="A8384" s="12"/>
    </row>
    <row r="8385" spans="1:1" x14ac:dyDescent="0.35">
      <c r="A8385" s="12"/>
    </row>
    <row r="8386" spans="1:1" x14ac:dyDescent="0.35">
      <c r="A8386" s="12"/>
    </row>
    <row r="8387" spans="1:1" x14ac:dyDescent="0.35">
      <c r="A8387" s="12"/>
    </row>
    <row r="8388" spans="1:1" x14ac:dyDescent="0.35">
      <c r="A8388" s="12"/>
    </row>
    <row r="8389" spans="1:1" x14ac:dyDescent="0.35">
      <c r="A8389" s="12"/>
    </row>
    <row r="8390" spans="1:1" x14ac:dyDescent="0.35">
      <c r="A8390" s="12"/>
    </row>
    <row r="8391" spans="1:1" x14ac:dyDescent="0.35">
      <c r="A8391" s="12"/>
    </row>
    <row r="8392" spans="1:1" x14ac:dyDescent="0.35">
      <c r="A8392" s="12"/>
    </row>
    <row r="8393" spans="1:1" x14ac:dyDescent="0.35">
      <c r="A8393" s="12"/>
    </row>
    <row r="8394" spans="1:1" x14ac:dyDescent="0.35">
      <c r="A8394" s="12"/>
    </row>
    <row r="8395" spans="1:1" x14ac:dyDescent="0.35">
      <c r="A8395" s="12"/>
    </row>
    <row r="8396" spans="1:1" x14ac:dyDescent="0.35">
      <c r="A8396" s="12"/>
    </row>
    <row r="8397" spans="1:1" x14ac:dyDescent="0.35">
      <c r="A8397" s="12"/>
    </row>
    <row r="8398" spans="1:1" x14ac:dyDescent="0.35">
      <c r="A8398" s="12"/>
    </row>
    <row r="8399" spans="1:1" x14ac:dyDescent="0.35">
      <c r="A8399" s="12"/>
    </row>
    <row r="8400" spans="1:1" x14ac:dyDescent="0.35">
      <c r="A8400" s="12"/>
    </row>
    <row r="8401" spans="1:1" x14ac:dyDescent="0.35">
      <c r="A8401" s="12"/>
    </row>
    <row r="8402" spans="1:1" x14ac:dyDescent="0.35">
      <c r="A8402" s="12"/>
    </row>
    <row r="8403" spans="1:1" x14ac:dyDescent="0.35">
      <c r="A8403" s="12"/>
    </row>
    <row r="8404" spans="1:1" x14ac:dyDescent="0.35">
      <c r="A8404" s="12"/>
    </row>
    <row r="8405" spans="1:1" x14ac:dyDescent="0.35">
      <c r="A8405" s="12"/>
    </row>
    <row r="8406" spans="1:1" x14ac:dyDescent="0.35">
      <c r="A8406" s="12"/>
    </row>
    <row r="8407" spans="1:1" x14ac:dyDescent="0.35">
      <c r="A8407" s="12"/>
    </row>
    <row r="8408" spans="1:1" x14ac:dyDescent="0.35">
      <c r="A8408" s="12"/>
    </row>
    <row r="8409" spans="1:1" x14ac:dyDescent="0.35">
      <c r="A8409" s="12"/>
    </row>
    <row r="8410" spans="1:1" x14ac:dyDescent="0.35">
      <c r="A8410" s="12"/>
    </row>
    <row r="8411" spans="1:1" x14ac:dyDescent="0.35">
      <c r="A8411" s="12"/>
    </row>
    <row r="8412" spans="1:1" x14ac:dyDescent="0.35">
      <c r="A8412" s="12"/>
    </row>
    <row r="8413" spans="1:1" x14ac:dyDescent="0.35">
      <c r="A8413" s="12"/>
    </row>
    <row r="8414" spans="1:1" x14ac:dyDescent="0.35">
      <c r="A8414" s="12"/>
    </row>
    <row r="8415" spans="1:1" x14ac:dyDescent="0.35">
      <c r="A8415" s="12"/>
    </row>
    <row r="8416" spans="1:1" x14ac:dyDescent="0.35">
      <c r="A8416" s="12"/>
    </row>
    <row r="8417" spans="1:1" x14ac:dyDescent="0.35">
      <c r="A8417" s="12"/>
    </row>
    <row r="8418" spans="1:1" x14ac:dyDescent="0.35">
      <c r="A8418" s="12"/>
    </row>
    <row r="8419" spans="1:1" x14ac:dyDescent="0.35">
      <c r="A8419" s="12"/>
    </row>
    <row r="8420" spans="1:1" x14ac:dyDescent="0.35">
      <c r="A8420" s="12"/>
    </row>
    <row r="8421" spans="1:1" x14ac:dyDescent="0.35">
      <c r="A8421" s="12"/>
    </row>
    <row r="8422" spans="1:1" x14ac:dyDescent="0.35">
      <c r="A8422" s="12"/>
    </row>
    <row r="8423" spans="1:1" x14ac:dyDescent="0.35">
      <c r="A8423" s="12"/>
    </row>
    <row r="8424" spans="1:1" x14ac:dyDescent="0.35">
      <c r="A8424" s="12"/>
    </row>
    <row r="8425" spans="1:1" x14ac:dyDescent="0.35">
      <c r="A8425" s="12"/>
    </row>
    <row r="8426" spans="1:1" x14ac:dyDescent="0.35">
      <c r="A8426" s="12"/>
    </row>
    <row r="8427" spans="1:1" x14ac:dyDescent="0.35">
      <c r="A8427" s="12"/>
    </row>
    <row r="8428" spans="1:1" x14ac:dyDescent="0.35">
      <c r="A8428" s="12"/>
    </row>
    <row r="8429" spans="1:1" x14ac:dyDescent="0.35">
      <c r="A8429" s="12"/>
    </row>
    <row r="8430" spans="1:1" x14ac:dyDescent="0.35">
      <c r="A8430" s="12"/>
    </row>
    <row r="8431" spans="1:1" x14ac:dyDescent="0.35">
      <c r="A8431" s="12"/>
    </row>
    <row r="8432" spans="1:1" x14ac:dyDescent="0.35">
      <c r="A8432" s="12"/>
    </row>
    <row r="8433" spans="1:1" x14ac:dyDescent="0.35">
      <c r="A8433" s="12"/>
    </row>
    <row r="8434" spans="1:1" x14ac:dyDescent="0.35">
      <c r="A8434" s="12"/>
    </row>
    <row r="8435" spans="1:1" x14ac:dyDescent="0.35">
      <c r="A8435" s="12"/>
    </row>
    <row r="8436" spans="1:1" x14ac:dyDescent="0.35">
      <c r="A8436" s="12"/>
    </row>
    <row r="8437" spans="1:1" x14ac:dyDescent="0.35">
      <c r="A8437" s="12"/>
    </row>
    <row r="8438" spans="1:1" x14ac:dyDescent="0.35">
      <c r="A8438" s="12"/>
    </row>
    <row r="8439" spans="1:1" x14ac:dyDescent="0.35">
      <c r="A8439" s="12"/>
    </row>
    <row r="8440" spans="1:1" x14ac:dyDescent="0.35">
      <c r="A8440" s="12"/>
    </row>
    <row r="8441" spans="1:1" x14ac:dyDescent="0.35">
      <c r="A8441" s="12"/>
    </row>
    <row r="8442" spans="1:1" x14ac:dyDescent="0.35">
      <c r="A8442" s="12"/>
    </row>
    <row r="8443" spans="1:1" x14ac:dyDescent="0.35">
      <c r="A8443" s="12"/>
    </row>
    <row r="8444" spans="1:1" x14ac:dyDescent="0.35">
      <c r="A8444" s="12"/>
    </row>
    <row r="8445" spans="1:1" x14ac:dyDescent="0.35">
      <c r="A8445" s="12"/>
    </row>
    <row r="8446" spans="1:1" x14ac:dyDescent="0.35">
      <c r="A8446" s="12"/>
    </row>
    <row r="8447" spans="1:1" x14ac:dyDescent="0.35">
      <c r="A8447" s="12"/>
    </row>
    <row r="8448" spans="1:1" x14ac:dyDescent="0.35">
      <c r="A8448" s="12"/>
    </row>
    <row r="8449" spans="1:1" x14ac:dyDescent="0.35">
      <c r="A8449" s="12"/>
    </row>
    <row r="8450" spans="1:1" x14ac:dyDescent="0.35">
      <c r="A8450" s="12"/>
    </row>
    <row r="8451" spans="1:1" x14ac:dyDescent="0.35">
      <c r="A8451" s="12"/>
    </row>
    <row r="8452" spans="1:1" x14ac:dyDescent="0.35">
      <c r="A8452" s="12"/>
    </row>
    <row r="8453" spans="1:1" x14ac:dyDescent="0.35">
      <c r="A8453" s="12"/>
    </row>
    <row r="8454" spans="1:1" x14ac:dyDescent="0.35">
      <c r="A8454" s="12"/>
    </row>
    <row r="8455" spans="1:1" x14ac:dyDescent="0.35">
      <c r="A8455" s="12"/>
    </row>
    <row r="8456" spans="1:1" x14ac:dyDescent="0.35">
      <c r="A8456" s="12"/>
    </row>
    <row r="8457" spans="1:1" x14ac:dyDescent="0.35">
      <c r="A8457" s="12"/>
    </row>
    <row r="8458" spans="1:1" x14ac:dyDescent="0.35">
      <c r="A8458" s="12"/>
    </row>
    <row r="8459" spans="1:1" x14ac:dyDescent="0.35">
      <c r="A8459" s="12"/>
    </row>
    <row r="8460" spans="1:1" x14ac:dyDescent="0.35">
      <c r="A8460" s="12"/>
    </row>
    <row r="8461" spans="1:1" x14ac:dyDescent="0.35">
      <c r="A8461" s="12"/>
    </row>
    <row r="8462" spans="1:1" x14ac:dyDescent="0.35">
      <c r="A8462" s="12"/>
    </row>
    <row r="8463" spans="1:1" x14ac:dyDescent="0.35">
      <c r="A8463" s="12"/>
    </row>
    <row r="8464" spans="1:1" x14ac:dyDescent="0.35">
      <c r="A8464" s="12"/>
    </row>
    <row r="8465" spans="1:1" x14ac:dyDescent="0.35">
      <c r="A8465" s="12"/>
    </row>
    <row r="8466" spans="1:1" x14ac:dyDescent="0.35">
      <c r="A8466" s="12"/>
    </row>
    <row r="8467" spans="1:1" x14ac:dyDescent="0.35">
      <c r="A8467" s="12"/>
    </row>
    <row r="8468" spans="1:1" x14ac:dyDescent="0.35">
      <c r="A8468" s="12"/>
    </row>
    <row r="8469" spans="1:1" x14ac:dyDescent="0.35">
      <c r="A8469" s="12"/>
    </row>
    <row r="8470" spans="1:1" x14ac:dyDescent="0.35">
      <c r="A8470" s="12"/>
    </row>
    <row r="8471" spans="1:1" x14ac:dyDescent="0.35">
      <c r="A8471" s="12"/>
    </row>
    <row r="8472" spans="1:1" x14ac:dyDescent="0.35">
      <c r="A8472" s="12"/>
    </row>
    <row r="8473" spans="1:1" x14ac:dyDescent="0.35">
      <c r="A8473" s="12"/>
    </row>
    <row r="8474" spans="1:1" x14ac:dyDescent="0.35">
      <c r="A8474" s="12"/>
    </row>
    <row r="8475" spans="1:1" x14ac:dyDescent="0.35">
      <c r="A8475" s="12"/>
    </row>
    <row r="8476" spans="1:1" x14ac:dyDescent="0.35">
      <c r="A8476" s="12"/>
    </row>
    <row r="8477" spans="1:1" x14ac:dyDescent="0.35">
      <c r="A8477" s="12"/>
    </row>
    <row r="8478" spans="1:1" x14ac:dyDescent="0.35">
      <c r="A8478" s="12"/>
    </row>
    <row r="8479" spans="1:1" x14ac:dyDescent="0.35">
      <c r="A8479" s="12"/>
    </row>
    <row r="8480" spans="1:1" x14ac:dyDescent="0.35">
      <c r="A8480" s="12"/>
    </row>
    <row r="8481" spans="1:1" x14ac:dyDescent="0.35">
      <c r="A8481" s="12"/>
    </row>
    <row r="8482" spans="1:1" x14ac:dyDescent="0.35">
      <c r="A8482" s="12"/>
    </row>
    <row r="8483" spans="1:1" x14ac:dyDescent="0.35">
      <c r="A8483" s="12"/>
    </row>
    <row r="8484" spans="1:1" x14ac:dyDescent="0.35">
      <c r="A8484" s="12"/>
    </row>
    <row r="8485" spans="1:1" x14ac:dyDescent="0.35">
      <c r="A8485" s="12"/>
    </row>
    <row r="8486" spans="1:1" x14ac:dyDescent="0.35">
      <c r="A8486" s="12"/>
    </row>
    <row r="8487" spans="1:1" x14ac:dyDescent="0.35">
      <c r="A8487" s="12"/>
    </row>
    <row r="8488" spans="1:1" x14ac:dyDescent="0.35">
      <c r="A8488" s="12"/>
    </row>
    <row r="8489" spans="1:1" x14ac:dyDescent="0.35">
      <c r="A8489" s="12"/>
    </row>
    <row r="8490" spans="1:1" x14ac:dyDescent="0.35">
      <c r="A8490" s="12"/>
    </row>
    <row r="8491" spans="1:1" x14ac:dyDescent="0.35">
      <c r="A8491" s="12"/>
    </row>
    <row r="8492" spans="1:1" x14ac:dyDescent="0.35">
      <c r="A8492" s="12"/>
    </row>
    <row r="8493" spans="1:1" x14ac:dyDescent="0.35">
      <c r="A8493" s="12"/>
    </row>
    <row r="8494" spans="1:1" x14ac:dyDescent="0.35">
      <c r="A8494" s="12"/>
    </row>
    <row r="8495" spans="1:1" x14ac:dyDescent="0.35">
      <c r="A8495" s="12"/>
    </row>
    <row r="8496" spans="1:1" x14ac:dyDescent="0.35">
      <c r="A8496" s="12"/>
    </row>
    <row r="8497" spans="1:1" x14ac:dyDescent="0.35">
      <c r="A8497" s="12"/>
    </row>
    <row r="8498" spans="1:1" x14ac:dyDescent="0.35">
      <c r="A8498" s="12"/>
    </row>
    <row r="8499" spans="1:1" x14ac:dyDescent="0.35">
      <c r="A8499" s="12"/>
    </row>
    <row r="8500" spans="1:1" x14ac:dyDescent="0.35">
      <c r="A8500" s="12"/>
    </row>
    <row r="8501" spans="1:1" x14ac:dyDescent="0.35">
      <c r="A8501" s="12"/>
    </row>
    <row r="8502" spans="1:1" x14ac:dyDescent="0.35">
      <c r="A8502" s="12"/>
    </row>
    <row r="8503" spans="1:1" x14ac:dyDescent="0.35">
      <c r="A8503" s="12"/>
    </row>
    <row r="8504" spans="1:1" x14ac:dyDescent="0.35">
      <c r="A8504" s="12"/>
    </row>
    <row r="8505" spans="1:1" x14ac:dyDescent="0.35">
      <c r="A8505" s="12"/>
    </row>
    <row r="8506" spans="1:1" x14ac:dyDescent="0.35">
      <c r="A8506" s="12"/>
    </row>
    <row r="8507" spans="1:1" x14ac:dyDescent="0.35">
      <c r="A8507" s="12"/>
    </row>
    <row r="8508" spans="1:1" x14ac:dyDescent="0.35">
      <c r="A8508" s="12"/>
    </row>
    <row r="8509" spans="1:1" x14ac:dyDescent="0.35">
      <c r="A8509" s="12"/>
    </row>
    <row r="8510" spans="1:1" x14ac:dyDescent="0.35">
      <c r="A8510" s="12"/>
    </row>
    <row r="8511" spans="1:1" x14ac:dyDescent="0.35">
      <c r="A8511" s="12"/>
    </row>
    <row r="8512" spans="1:1" x14ac:dyDescent="0.35">
      <c r="A8512" s="12"/>
    </row>
    <row r="8513" spans="1:1" x14ac:dyDescent="0.35">
      <c r="A8513" s="12"/>
    </row>
    <row r="8514" spans="1:1" x14ac:dyDescent="0.35">
      <c r="A8514" s="12"/>
    </row>
    <row r="8515" spans="1:1" x14ac:dyDescent="0.35">
      <c r="A8515" s="12"/>
    </row>
    <row r="8516" spans="1:1" x14ac:dyDescent="0.35">
      <c r="A8516" s="12"/>
    </row>
    <row r="8517" spans="1:1" x14ac:dyDescent="0.35">
      <c r="A8517" s="12"/>
    </row>
    <row r="8518" spans="1:1" x14ac:dyDescent="0.35">
      <c r="A8518" s="12"/>
    </row>
    <row r="8519" spans="1:1" x14ac:dyDescent="0.35">
      <c r="A8519" s="12"/>
    </row>
    <row r="8520" spans="1:1" x14ac:dyDescent="0.35">
      <c r="A8520" s="12"/>
    </row>
    <row r="8521" spans="1:1" x14ac:dyDescent="0.35">
      <c r="A8521" s="12"/>
    </row>
    <row r="8522" spans="1:1" x14ac:dyDescent="0.35">
      <c r="A8522" s="12"/>
    </row>
    <row r="8523" spans="1:1" x14ac:dyDescent="0.35">
      <c r="A8523" s="12"/>
    </row>
    <row r="8524" spans="1:1" x14ac:dyDescent="0.35">
      <c r="A8524" s="12"/>
    </row>
    <row r="8525" spans="1:1" x14ac:dyDescent="0.35">
      <c r="A8525" s="12"/>
    </row>
    <row r="8526" spans="1:1" x14ac:dyDescent="0.35">
      <c r="A8526" s="12"/>
    </row>
    <row r="8527" spans="1:1" x14ac:dyDescent="0.35">
      <c r="A8527" s="12"/>
    </row>
    <row r="8528" spans="1:1" x14ac:dyDescent="0.35">
      <c r="A8528" s="12"/>
    </row>
    <row r="8529" spans="1:1" x14ac:dyDescent="0.35">
      <c r="A8529" s="12"/>
    </row>
    <row r="8530" spans="1:1" x14ac:dyDescent="0.35">
      <c r="A8530" s="12"/>
    </row>
    <row r="8531" spans="1:1" x14ac:dyDescent="0.35">
      <c r="A8531" s="12"/>
    </row>
    <row r="8532" spans="1:1" x14ac:dyDescent="0.35">
      <c r="A8532" s="12"/>
    </row>
    <row r="8533" spans="1:1" x14ac:dyDescent="0.35">
      <c r="A8533" s="12"/>
    </row>
    <row r="8534" spans="1:1" x14ac:dyDescent="0.35">
      <c r="A8534" s="12"/>
    </row>
    <row r="8535" spans="1:1" x14ac:dyDescent="0.35">
      <c r="A8535" s="12"/>
    </row>
    <row r="8536" spans="1:1" x14ac:dyDescent="0.35">
      <c r="A8536" s="12"/>
    </row>
    <row r="8537" spans="1:1" x14ac:dyDescent="0.35">
      <c r="A8537" s="12"/>
    </row>
    <row r="8538" spans="1:1" x14ac:dyDescent="0.35">
      <c r="A8538" s="12"/>
    </row>
    <row r="8539" spans="1:1" x14ac:dyDescent="0.35">
      <c r="A8539" s="12"/>
    </row>
    <row r="8540" spans="1:1" x14ac:dyDescent="0.35">
      <c r="A8540" s="12"/>
    </row>
    <row r="8541" spans="1:1" x14ac:dyDescent="0.35">
      <c r="A8541" s="12"/>
    </row>
    <row r="8542" spans="1:1" x14ac:dyDescent="0.35">
      <c r="A8542" s="12"/>
    </row>
    <row r="8543" spans="1:1" x14ac:dyDescent="0.35">
      <c r="A8543" s="12"/>
    </row>
    <row r="8544" spans="1:1" x14ac:dyDescent="0.35">
      <c r="A8544" s="12"/>
    </row>
    <row r="8545" spans="1:1" x14ac:dyDescent="0.35">
      <c r="A8545" s="12"/>
    </row>
    <row r="8546" spans="1:1" x14ac:dyDescent="0.35">
      <c r="A8546" s="12"/>
    </row>
    <row r="8547" spans="1:1" x14ac:dyDescent="0.35">
      <c r="A8547" s="12"/>
    </row>
    <row r="8548" spans="1:1" x14ac:dyDescent="0.35">
      <c r="A8548" s="12"/>
    </row>
    <row r="8549" spans="1:1" x14ac:dyDescent="0.35">
      <c r="A8549" s="12"/>
    </row>
    <row r="8550" spans="1:1" x14ac:dyDescent="0.35">
      <c r="A8550" s="12"/>
    </row>
    <row r="8551" spans="1:1" x14ac:dyDescent="0.35">
      <c r="A8551" s="12"/>
    </row>
    <row r="8552" spans="1:1" x14ac:dyDescent="0.35">
      <c r="A8552" s="12"/>
    </row>
    <row r="8553" spans="1:1" x14ac:dyDescent="0.35">
      <c r="A8553" s="12"/>
    </row>
    <row r="8554" spans="1:1" x14ac:dyDescent="0.35">
      <c r="A8554" s="12"/>
    </row>
    <row r="8555" spans="1:1" x14ac:dyDescent="0.35">
      <c r="A8555" s="12"/>
    </row>
    <row r="8556" spans="1:1" x14ac:dyDescent="0.35">
      <c r="A8556" s="12"/>
    </row>
    <row r="8557" spans="1:1" x14ac:dyDescent="0.35">
      <c r="A8557" s="12"/>
    </row>
    <row r="8558" spans="1:1" x14ac:dyDescent="0.35">
      <c r="A8558" s="12"/>
    </row>
    <row r="8559" spans="1:1" x14ac:dyDescent="0.35">
      <c r="A8559" s="12"/>
    </row>
    <row r="8560" spans="1:1" x14ac:dyDescent="0.35">
      <c r="A8560" s="12"/>
    </row>
    <row r="8561" spans="1:1" x14ac:dyDescent="0.35">
      <c r="A8561" s="12"/>
    </row>
    <row r="8562" spans="1:1" x14ac:dyDescent="0.35">
      <c r="A8562" s="12"/>
    </row>
    <row r="8563" spans="1:1" x14ac:dyDescent="0.35">
      <c r="A8563" s="12"/>
    </row>
    <row r="8564" spans="1:1" x14ac:dyDescent="0.35">
      <c r="A8564" s="12"/>
    </row>
    <row r="8565" spans="1:1" x14ac:dyDescent="0.35">
      <c r="A8565" s="12"/>
    </row>
    <row r="8566" spans="1:1" x14ac:dyDescent="0.35">
      <c r="A8566" s="12"/>
    </row>
    <row r="8567" spans="1:1" x14ac:dyDescent="0.35">
      <c r="A8567" s="12"/>
    </row>
    <row r="8568" spans="1:1" x14ac:dyDescent="0.35">
      <c r="A8568" s="12"/>
    </row>
    <row r="8569" spans="1:1" x14ac:dyDescent="0.35">
      <c r="A8569" s="12"/>
    </row>
    <row r="8570" spans="1:1" x14ac:dyDescent="0.35">
      <c r="A8570" s="12"/>
    </row>
    <row r="8571" spans="1:1" x14ac:dyDescent="0.35">
      <c r="A8571" s="12"/>
    </row>
    <row r="8572" spans="1:1" x14ac:dyDescent="0.35">
      <c r="A8572" s="12"/>
    </row>
    <row r="8573" spans="1:1" x14ac:dyDescent="0.35">
      <c r="A8573" s="12"/>
    </row>
    <row r="8574" spans="1:1" x14ac:dyDescent="0.35">
      <c r="A8574" s="12"/>
    </row>
    <row r="8575" spans="1:1" x14ac:dyDescent="0.35">
      <c r="A8575" s="12"/>
    </row>
    <row r="8576" spans="1:1" x14ac:dyDescent="0.35">
      <c r="A8576" s="12"/>
    </row>
    <row r="8577" spans="1:1" x14ac:dyDescent="0.35">
      <c r="A8577" s="12"/>
    </row>
    <row r="8578" spans="1:1" x14ac:dyDescent="0.35">
      <c r="A8578" s="12"/>
    </row>
    <row r="8579" spans="1:1" x14ac:dyDescent="0.35">
      <c r="A8579" s="12"/>
    </row>
    <row r="8580" spans="1:1" x14ac:dyDescent="0.35">
      <c r="A8580" s="12"/>
    </row>
    <row r="8581" spans="1:1" x14ac:dyDescent="0.35">
      <c r="A8581" s="12"/>
    </row>
    <row r="8582" spans="1:1" x14ac:dyDescent="0.35">
      <c r="A8582" s="12"/>
    </row>
    <row r="8583" spans="1:1" x14ac:dyDescent="0.35">
      <c r="A8583" s="12"/>
    </row>
    <row r="8584" spans="1:1" x14ac:dyDescent="0.35">
      <c r="A8584" s="12"/>
    </row>
    <row r="8585" spans="1:1" x14ac:dyDescent="0.35">
      <c r="A8585" s="12"/>
    </row>
    <row r="8586" spans="1:1" x14ac:dyDescent="0.35">
      <c r="A8586" s="12"/>
    </row>
    <row r="8587" spans="1:1" x14ac:dyDescent="0.35">
      <c r="A8587" s="12"/>
    </row>
    <row r="8588" spans="1:1" x14ac:dyDescent="0.35">
      <c r="A8588" s="12"/>
    </row>
    <row r="8589" spans="1:1" x14ac:dyDescent="0.35">
      <c r="A8589" s="12"/>
    </row>
    <row r="8590" spans="1:1" x14ac:dyDescent="0.35">
      <c r="A8590" s="12"/>
    </row>
    <row r="8591" spans="1:1" x14ac:dyDescent="0.35">
      <c r="A8591" s="12"/>
    </row>
    <row r="8592" spans="1:1" x14ac:dyDescent="0.35">
      <c r="A8592" s="12"/>
    </row>
    <row r="8593" spans="1:1" x14ac:dyDescent="0.35">
      <c r="A8593" s="12"/>
    </row>
    <row r="8594" spans="1:1" x14ac:dyDescent="0.35">
      <c r="A8594" s="12"/>
    </row>
    <row r="8595" spans="1:1" x14ac:dyDescent="0.35">
      <c r="A8595" s="12"/>
    </row>
    <row r="8596" spans="1:1" x14ac:dyDescent="0.35">
      <c r="A8596" s="12"/>
    </row>
    <row r="8597" spans="1:1" x14ac:dyDescent="0.35">
      <c r="A8597" s="12"/>
    </row>
    <row r="8598" spans="1:1" x14ac:dyDescent="0.35">
      <c r="A8598" s="12"/>
    </row>
    <row r="8599" spans="1:1" x14ac:dyDescent="0.35">
      <c r="A8599" s="12"/>
    </row>
    <row r="8600" spans="1:1" x14ac:dyDescent="0.35">
      <c r="A8600" s="12"/>
    </row>
    <row r="8601" spans="1:1" x14ac:dyDescent="0.35">
      <c r="A8601" s="12"/>
    </row>
    <row r="8602" spans="1:1" x14ac:dyDescent="0.35">
      <c r="A8602" s="12"/>
    </row>
    <row r="8603" spans="1:1" x14ac:dyDescent="0.35">
      <c r="A8603" s="12"/>
    </row>
    <row r="8604" spans="1:1" x14ac:dyDescent="0.35">
      <c r="A8604" s="12"/>
    </row>
    <row r="8605" spans="1:1" x14ac:dyDescent="0.35">
      <c r="A8605" s="12"/>
    </row>
    <row r="8606" spans="1:1" x14ac:dyDescent="0.35">
      <c r="A8606" s="12"/>
    </row>
    <row r="8607" spans="1:1" x14ac:dyDescent="0.35">
      <c r="A8607" s="12"/>
    </row>
    <row r="8608" spans="1:1" x14ac:dyDescent="0.35">
      <c r="A8608" s="12"/>
    </row>
    <row r="8609" spans="1:1" x14ac:dyDescent="0.35">
      <c r="A8609" s="12"/>
    </row>
    <row r="8610" spans="1:1" x14ac:dyDescent="0.35">
      <c r="A8610" s="12"/>
    </row>
    <row r="8611" spans="1:1" x14ac:dyDescent="0.35">
      <c r="A8611" s="12"/>
    </row>
    <row r="8612" spans="1:1" x14ac:dyDescent="0.35">
      <c r="A8612" s="12"/>
    </row>
    <row r="8613" spans="1:1" x14ac:dyDescent="0.35">
      <c r="A8613" s="12"/>
    </row>
    <row r="8614" spans="1:1" x14ac:dyDescent="0.35">
      <c r="A8614" s="12"/>
    </row>
    <row r="8615" spans="1:1" x14ac:dyDescent="0.35">
      <c r="A8615" s="12"/>
    </row>
    <row r="8616" spans="1:1" x14ac:dyDescent="0.35">
      <c r="A8616" s="12"/>
    </row>
    <row r="8617" spans="1:1" x14ac:dyDescent="0.35">
      <c r="A8617" s="12"/>
    </row>
    <row r="8618" spans="1:1" x14ac:dyDescent="0.35">
      <c r="A8618" s="12"/>
    </row>
    <row r="8619" spans="1:1" x14ac:dyDescent="0.35">
      <c r="A8619" s="12"/>
    </row>
    <row r="8620" spans="1:1" x14ac:dyDescent="0.35">
      <c r="A8620" s="12"/>
    </row>
    <row r="8621" spans="1:1" x14ac:dyDescent="0.35">
      <c r="A8621" s="12"/>
    </row>
    <row r="8622" spans="1:1" x14ac:dyDescent="0.35">
      <c r="A8622" s="12"/>
    </row>
    <row r="8623" spans="1:1" x14ac:dyDescent="0.35">
      <c r="A8623" s="12"/>
    </row>
    <row r="8624" spans="1:1" x14ac:dyDescent="0.35">
      <c r="A8624" s="12"/>
    </row>
    <row r="8625" spans="1:1" x14ac:dyDescent="0.35">
      <c r="A8625" s="12"/>
    </row>
    <row r="8626" spans="1:1" x14ac:dyDescent="0.35">
      <c r="A8626" s="12"/>
    </row>
    <row r="8627" spans="1:1" x14ac:dyDescent="0.35">
      <c r="A8627" s="12"/>
    </row>
    <row r="8628" spans="1:1" x14ac:dyDescent="0.35">
      <c r="A8628" s="12"/>
    </row>
    <row r="8629" spans="1:1" x14ac:dyDescent="0.35">
      <c r="A8629" s="12"/>
    </row>
    <row r="8630" spans="1:1" x14ac:dyDescent="0.35">
      <c r="A8630" s="12"/>
    </row>
    <row r="8631" spans="1:1" x14ac:dyDescent="0.35">
      <c r="A8631" s="12"/>
    </row>
    <row r="8632" spans="1:1" x14ac:dyDescent="0.35">
      <c r="A8632" s="12"/>
    </row>
    <row r="8633" spans="1:1" x14ac:dyDescent="0.35">
      <c r="A8633" s="12"/>
    </row>
    <row r="8634" spans="1:1" x14ac:dyDescent="0.35">
      <c r="A8634" s="12"/>
    </row>
    <row r="8635" spans="1:1" x14ac:dyDescent="0.35">
      <c r="A8635" s="12"/>
    </row>
    <row r="8636" spans="1:1" x14ac:dyDescent="0.35">
      <c r="A8636" s="12"/>
    </row>
    <row r="8637" spans="1:1" x14ac:dyDescent="0.35">
      <c r="A8637" s="12"/>
    </row>
    <row r="8638" spans="1:1" x14ac:dyDescent="0.35">
      <c r="A8638" s="12"/>
    </row>
    <row r="8639" spans="1:1" x14ac:dyDescent="0.35">
      <c r="A8639" s="12"/>
    </row>
    <row r="8640" spans="1:1" x14ac:dyDescent="0.35">
      <c r="A8640" s="12"/>
    </row>
    <row r="8641" spans="1:1" x14ac:dyDescent="0.35">
      <c r="A8641" s="12"/>
    </row>
    <row r="8642" spans="1:1" x14ac:dyDescent="0.35">
      <c r="A8642" s="12"/>
    </row>
    <row r="8643" spans="1:1" x14ac:dyDescent="0.35">
      <c r="A8643" s="12"/>
    </row>
    <row r="8644" spans="1:1" x14ac:dyDescent="0.35">
      <c r="A8644" s="12"/>
    </row>
    <row r="8645" spans="1:1" x14ac:dyDescent="0.35">
      <c r="A8645" s="12"/>
    </row>
    <row r="8646" spans="1:1" x14ac:dyDescent="0.35">
      <c r="A8646" s="12"/>
    </row>
    <row r="8647" spans="1:1" x14ac:dyDescent="0.35">
      <c r="A8647" s="12"/>
    </row>
    <row r="8648" spans="1:1" x14ac:dyDescent="0.35">
      <c r="A8648" s="12"/>
    </row>
    <row r="8649" spans="1:1" x14ac:dyDescent="0.35">
      <c r="A8649" s="12"/>
    </row>
    <row r="8650" spans="1:1" x14ac:dyDescent="0.35">
      <c r="A8650" s="12"/>
    </row>
    <row r="8651" spans="1:1" x14ac:dyDescent="0.35">
      <c r="A8651" s="12"/>
    </row>
    <row r="8652" spans="1:1" x14ac:dyDescent="0.35">
      <c r="A8652" s="12"/>
    </row>
    <row r="8653" spans="1:1" x14ac:dyDescent="0.35">
      <c r="A8653" s="12"/>
    </row>
    <row r="8654" spans="1:1" x14ac:dyDescent="0.35">
      <c r="A8654" s="12"/>
    </row>
    <row r="8655" spans="1:1" x14ac:dyDescent="0.35">
      <c r="A8655" s="12"/>
    </row>
    <row r="8656" spans="1:1" x14ac:dyDescent="0.35">
      <c r="A8656" s="12"/>
    </row>
    <row r="8657" spans="1:1" x14ac:dyDescent="0.35">
      <c r="A8657" s="12"/>
    </row>
    <row r="8658" spans="1:1" x14ac:dyDescent="0.35">
      <c r="A8658" s="12"/>
    </row>
    <row r="8659" spans="1:1" x14ac:dyDescent="0.35">
      <c r="A8659" s="12"/>
    </row>
    <row r="8660" spans="1:1" x14ac:dyDescent="0.35">
      <c r="A8660" s="12"/>
    </row>
    <row r="8661" spans="1:1" x14ac:dyDescent="0.35">
      <c r="A8661" s="12"/>
    </row>
    <row r="8662" spans="1:1" x14ac:dyDescent="0.35">
      <c r="A8662" s="12"/>
    </row>
    <row r="8663" spans="1:1" x14ac:dyDescent="0.35">
      <c r="A8663" s="12"/>
    </row>
    <row r="8664" spans="1:1" x14ac:dyDescent="0.35">
      <c r="A8664" s="12"/>
    </row>
    <row r="8665" spans="1:1" x14ac:dyDescent="0.35">
      <c r="A8665" s="12"/>
    </row>
    <row r="8666" spans="1:1" x14ac:dyDescent="0.35">
      <c r="A8666" s="12"/>
    </row>
    <row r="8667" spans="1:1" x14ac:dyDescent="0.35">
      <c r="A8667" s="12"/>
    </row>
    <row r="8668" spans="1:1" x14ac:dyDescent="0.35">
      <c r="A8668" s="12"/>
    </row>
    <row r="8669" spans="1:1" x14ac:dyDescent="0.35">
      <c r="A8669" s="12"/>
    </row>
    <row r="8670" spans="1:1" x14ac:dyDescent="0.35">
      <c r="A8670" s="12"/>
    </row>
    <row r="8671" spans="1:1" x14ac:dyDescent="0.35">
      <c r="A8671" s="12"/>
    </row>
    <row r="8672" spans="1:1" x14ac:dyDescent="0.35">
      <c r="A8672" s="12"/>
    </row>
    <row r="8673" spans="1:1" x14ac:dyDescent="0.35">
      <c r="A8673" s="12"/>
    </row>
    <row r="8674" spans="1:1" x14ac:dyDescent="0.35">
      <c r="A8674" s="12"/>
    </row>
    <row r="8675" spans="1:1" x14ac:dyDescent="0.35">
      <c r="A8675" s="12"/>
    </row>
    <row r="8676" spans="1:1" x14ac:dyDescent="0.35">
      <c r="A8676" s="12"/>
    </row>
    <row r="8677" spans="1:1" x14ac:dyDescent="0.35">
      <c r="A8677" s="12"/>
    </row>
    <row r="8678" spans="1:1" x14ac:dyDescent="0.35">
      <c r="A8678" s="12"/>
    </row>
    <row r="8679" spans="1:1" x14ac:dyDescent="0.35">
      <c r="A8679" s="12"/>
    </row>
    <row r="8680" spans="1:1" x14ac:dyDescent="0.35">
      <c r="A8680" s="12"/>
    </row>
    <row r="8681" spans="1:1" x14ac:dyDescent="0.35">
      <c r="A8681" s="12"/>
    </row>
    <row r="8682" spans="1:1" x14ac:dyDescent="0.35">
      <c r="A8682" s="12"/>
    </row>
    <row r="8683" spans="1:1" x14ac:dyDescent="0.35">
      <c r="A8683" s="12"/>
    </row>
    <row r="8684" spans="1:1" x14ac:dyDescent="0.35">
      <c r="A8684" s="12"/>
    </row>
    <row r="8685" spans="1:1" x14ac:dyDescent="0.35">
      <c r="A8685" s="12"/>
    </row>
    <row r="8686" spans="1:1" x14ac:dyDescent="0.35">
      <c r="A8686" s="12"/>
    </row>
    <row r="8687" spans="1:1" x14ac:dyDescent="0.35">
      <c r="A8687" s="12"/>
    </row>
    <row r="8688" spans="1:1" x14ac:dyDescent="0.35">
      <c r="A8688" s="12"/>
    </row>
    <row r="8689" spans="1:1" x14ac:dyDescent="0.35">
      <c r="A8689" s="12"/>
    </row>
    <row r="8690" spans="1:1" x14ac:dyDescent="0.35">
      <c r="A8690" s="12"/>
    </row>
    <row r="8691" spans="1:1" x14ac:dyDescent="0.35">
      <c r="A8691" s="12"/>
    </row>
    <row r="8692" spans="1:1" x14ac:dyDescent="0.35">
      <c r="A8692" s="12"/>
    </row>
    <row r="8693" spans="1:1" x14ac:dyDescent="0.35">
      <c r="A8693" s="12"/>
    </row>
    <row r="8694" spans="1:1" x14ac:dyDescent="0.35">
      <c r="A8694" s="12"/>
    </row>
    <row r="8695" spans="1:1" x14ac:dyDescent="0.35">
      <c r="A8695" s="12"/>
    </row>
    <row r="8696" spans="1:1" x14ac:dyDescent="0.35">
      <c r="A8696" s="12"/>
    </row>
    <row r="8697" spans="1:1" x14ac:dyDescent="0.35">
      <c r="A8697" s="12"/>
    </row>
    <row r="8698" spans="1:1" x14ac:dyDescent="0.35">
      <c r="A8698" s="12"/>
    </row>
    <row r="8699" spans="1:1" x14ac:dyDescent="0.35">
      <c r="A8699" s="12"/>
    </row>
    <row r="8700" spans="1:1" x14ac:dyDescent="0.35">
      <c r="A8700" s="12"/>
    </row>
    <row r="8701" spans="1:1" x14ac:dyDescent="0.35">
      <c r="A8701" s="12"/>
    </row>
    <row r="8702" spans="1:1" x14ac:dyDescent="0.35">
      <c r="A8702" s="12"/>
    </row>
    <row r="8703" spans="1:1" x14ac:dyDescent="0.35">
      <c r="A8703" s="12"/>
    </row>
    <row r="8704" spans="1:1" x14ac:dyDescent="0.35">
      <c r="A8704" s="12"/>
    </row>
    <row r="8705" spans="1:1" x14ac:dyDescent="0.35">
      <c r="A8705" s="12"/>
    </row>
    <row r="8706" spans="1:1" x14ac:dyDescent="0.35">
      <c r="A8706" s="12"/>
    </row>
    <row r="8707" spans="1:1" x14ac:dyDescent="0.35">
      <c r="A8707" s="12"/>
    </row>
    <row r="8708" spans="1:1" x14ac:dyDescent="0.35">
      <c r="A8708" s="12"/>
    </row>
    <row r="8709" spans="1:1" x14ac:dyDescent="0.35">
      <c r="A8709" s="12"/>
    </row>
    <row r="8710" spans="1:1" x14ac:dyDescent="0.35">
      <c r="A8710" s="12"/>
    </row>
    <row r="8711" spans="1:1" x14ac:dyDescent="0.35">
      <c r="A8711" s="12"/>
    </row>
    <row r="8712" spans="1:1" x14ac:dyDescent="0.35">
      <c r="A8712" s="12"/>
    </row>
    <row r="8713" spans="1:1" x14ac:dyDescent="0.35">
      <c r="A8713" s="12"/>
    </row>
    <row r="8714" spans="1:1" x14ac:dyDescent="0.35">
      <c r="A8714" s="12"/>
    </row>
    <row r="8715" spans="1:1" x14ac:dyDescent="0.35">
      <c r="A8715" s="12"/>
    </row>
    <row r="8716" spans="1:1" x14ac:dyDescent="0.35">
      <c r="A8716" s="12"/>
    </row>
    <row r="8717" spans="1:1" x14ac:dyDescent="0.35">
      <c r="A8717" s="12"/>
    </row>
    <row r="8718" spans="1:1" x14ac:dyDescent="0.35">
      <c r="A8718" s="12"/>
    </row>
    <row r="8719" spans="1:1" x14ac:dyDescent="0.35">
      <c r="A8719" s="12"/>
    </row>
    <row r="8720" spans="1:1" x14ac:dyDescent="0.35">
      <c r="A8720" s="12"/>
    </row>
    <row r="8721" spans="1:1" x14ac:dyDescent="0.35">
      <c r="A8721" s="12"/>
    </row>
    <row r="8722" spans="1:1" x14ac:dyDescent="0.35">
      <c r="A8722" s="12"/>
    </row>
    <row r="8723" spans="1:1" x14ac:dyDescent="0.35">
      <c r="A8723" s="12"/>
    </row>
    <row r="8724" spans="1:1" x14ac:dyDescent="0.35">
      <c r="A8724" s="12"/>
    </row>
    <row r="8725" spans="1:1" x14ac:dyDescent="0.35">
      <c r="A8725" s="12"/>
    </row>
    <row r="8726" spans="1:1" x14ac:dyDescent="0.35">
      <c r="A8726" s="12"/>
    </row>
    <row r="8727" spans="1:1" x14ac:dyDescent="0.35">
      <c r="A8727" s="12"/>
    </row>
    <row r="8728" spans="1:1" x14ac:dyDescent="0.35">
      <c r="A8728" s="12"/>
    </row>
    <row r="8729" spans="1:1" x14ac:dyDescent="0.35">
      <c r="A8729" s="12"/>
    </row>
    <row r="8730" spans="1:1" x14ac:dyDescent="0.35">
      <c r="A8730" s="12"/>
    </row>
    <row r="8731" spans="1:1" x14ac:dyDescent="0.35">
      <c r="A8731" s="12"/>
    </row>
    <row r="8732" spans="1:1" x14ac:dyDescent="0.35">
      <c r="A8732" s="12"/>
    </row>
    <row r="8733" spans="1:1" x14ac:dyDescent="0.35">
      <c r="A8733" s="12"/>
    </row>
    <row r="8734" spans="1:1" x14ac:dyDescent="0.35">
      <c r="A8734" s="12"/>
    </row>
    <row r="8735" spans="1:1" x14ac:dyDescent="0.35">
      <c r="A8735" s="12"/>
    </row>
    <row r="8736" spans="1:1" x14ac:dyDescent="0.35">
      <c r="A8736" s="12"/>
    </row>
    <row r="8737" spans="1:1" x14ac:dyDescent="0.35">
      <c r="A8737" s="12"/>
    </row>
    <row r="8738" spans="1:1" x14ac:dyDescent="0.35">
      <c r="A8738" s="12"/>
    </row>
    <row r="8739" spans="1:1" x14ac:dyDescent="0.35">
      <c r="A8739" s="12"/>
    </row>
    <row r="8740" spans="1:1" x14ac:dyDescent="0.35">
      <c r="A8740" s="12"/>
    </row>
    <row r="8741" spans="1:1" x14ac:dyDescent="0.35">
      <c r="A8741" s="12"/>
    </row>
    <row r="8742" spans="1:1" x14ac:dyDescent="0.35">
      <c r="A8742" s="12"/>
    </row>
    <row r="8743" spans="1:1" x14ac:dyDescent="0.35">
      <c r="A8743" s="12"/>
    </row>
    <row r="8744" spans="1:1" x14ac:dyDescent="0.35">
      <c r="A8744" s="12"/>
    </row>
    <row r="8745" spans="1:1" x14ac:dyDescent="0.35">
      <c r="A8745" s="12"/>
    </row>
    <row r="8746" spans="1:1" x14ac:dyDescent="0.35">
      <c r="A8746" s="12"/>
    </row>
    <row r="8747" spans="1:1" x14ac:dyDescent="0.35">
      <c r="A8747" s="12"/>
    </row>
    <row r="8748" spans="1:1" x14ac:dyDescent="0.35">
      <c r="A8748" s="12"/>
    </row>
    <row r="8749" spans="1:1" x14ac:dyDescent="0.35">
      <c r="A8749" s="12"/>
    </row>
    <row r="8750" spans="1:1" x14ac:dyDescent="0.35">
      <c r="A8750" s="12"/>
    </row>
    <row r="8751" spans="1:1" x14ac:dyDescent="0.35">
      <c r="A8751" s="12"/>
    </row>
    <row r="8752" spans="1:1" x14ac:dyDescent="0.35">
      <c r="A8752" s="12"/>
    </row>
    <row r="8753" spans="1:1" x14ac:dyDescent="0.35">
      <c r="A8753" s="12"/>
    </row>
    <row r="8754" spans="1:1" x14ac:dyDescent="0.35">
      <c r="A8754" s="12"/>
    </row>
    <row r="8755" spans="1:1" x14ac:dyDescent="0.35">
      <c r="A8755" s="12"/>
    </row>
    <row r="8756" spans="1:1" x14ac:dyDescent="0.35">
      <c r="A8756" s="12"/>
    </row>
    <row r="8757" spans="1:1" x14ac:dyDescent="0.35">
      <c r="A8757" s="12"/>
    </row>
    <row r="8758" spans="1:1" x14ac:dyDescent="0.35">
      <c r="A8758" s="12"/>
    </row>
    <row r="8759" spans="1:1" x14ac:dyDescent="0.35">
      <c r="A8759" s="12"/>
    </row>
    <row r="8760" spans="1:1" x14ac:dyDescent="0.35">
      <c r="A8760" s="12"/>
    </row>
    <row r="8761" spans="1:1" x14ac:dyDescent="0.35">
      <c r="A8761" s="12"/>
    </row>
    <row r="8762" spans="1:1" x14ac:dyDescent="0.35">
      <c r="A8762" s="12"/>
    </row>
    <row r="8763" spans="1:1" x14ac:dyDescent="0.35">
      <c r="A8763" s="12"/>
    </row>
    <row r="8764" spans="1:1" x14ac:dyDescent="0.35">
      <c r="A8764" s="12"/>
    </row>
    <row r="8765" spans="1:1" x14ac:dyDescent="0.35">
      <c r="A8765" s="12"/>
    </row>
    <row r="8766" spans="1:1" x14ac:dyDescent="0.35">
      <c r="A8766" s="12"/>
    </row>
    <row r="8767" spans="1:1" x14ac:dyDescent="0.35">
      <c r="A8767" s="12"/>
    </row>
    <row r="8768" spans="1:1" x14ac:dyDescent="0.35">
      <c r="A8768" s="12"/>
    </row>
    <row r="8769" spans="1:1" x14ac:dyDescent="0.35">
      <c r="A8769" s="12"/>
    </row>
    <row r="8770" spans="1:1" x14ac:dyDescent="0.35">
      <c r="A8770" s="12"/>
    </row>
    <row r="8771" spans="1:1" x14ac:dyDescent="0.35">
      <c r="A8771" s="12"/>
    </row>
    <row r="8772" spans="1:1" x14ac:dyDescent="0.35">
      <c r="A8772" s="12"/>
    </row>
    <row r="8773" spans="1:1" x14ac:dyDescent="0.35">
      <c r="A8773" s="12"/>
    </row>
    <row r="8774" spans="1:1" x14ac:dyDescent="0.35">
      <c r="A8774" s="12"/>
    </row>
    <row r="8775" spans="1:1" x14ac:dyDescent="0.35">
      <c r="A8775" s="12"/>
    </row>
    <row r="8776" spans="1:1" x14ac:dyDescent="0.35">
      <c r="A8776" s="12"/>
    </row>
    <row r="8777" spans="1:1" x14ac:dyDescent="0.35">
      <c r="A8777" s="12"/>
    </row>
    <row r="8778" spans="1:1" x14ac:dyDescent="0.35">
      <c r="A8778" s="12"/>
    </row>
    <row r="8779" spans="1:1" x14ac:dyDescent="0.35">
      <c r="A8779" s="12"/>
    </row>
    <row r="8780" spans="1:1" x14ac:dyDescent="0.35">
      <c r="A8780" s="12"/>
    </row>
    <row r="8781" spans="1:1" x14ac:dyDescent="0.35">
      <c r="A8781" s="12"/>
    </row>
    <row r="8782" spans="1:1" x14ac:dyDescent="0.35">
      <c r="A8782" s="12"/>
    </row>
    <row r="8783" spans="1:1" x14ac:dyDescent="0.35">
      <c r="A8783" s="12"/>
    </row>
    <row r="8784" spans="1:1" x14ac:dyDescent="0.35">
      <c r="A8784" s="12"/>
    </row>
    <row r="8785" spans="1:1" x14ac:dyDescent="0.35">
      <c r="A8785" s="12"/>
    </row>
    <row r="8786" spans="1:1" x14ac:dyDescent="0.35">
      <c r="A8786" s="12"/>
    </row>
    <row r="8787" spans="1:1" x14ac:dyDescent="0.35">
      <c r="A8787" s="12"/>
    </row>
    <row r="8788" spans="1:1" x14ac:dyDescent="0.35">
      <c r="A8788" s="12"/>
    </row>
    <row r="8789" spans="1:1" x14ac:dyDescent="0.35">
      <c r="A8789" s="12"/>
    </row>
    <row r="8790" spans="1:1" x14ac:dyDescent="0.35">
      <c r="A8790" s="12"/>
    </row>
    <row r="8791" spans="1:1" x14ac:dyDescent="0.35">
      <c r="A8791" s="12"/>
    </row>
    <row r="8792" spans="1:1" x14ac:dyDescent="0.35">
      <c r="A8792" s="12"/>
    </row>
    <row r="8793" spans="1:1" x14ac:dyDescent="0.35">
      <c r="A8793" s="12"/>
    </row>
    <row r="8794" spans="1:1" x14ac:dyDescent="0.35">
      <c r="A8794" s="12"/>
    </row>
    <row r="8795" spans="1:1" x14ac:dyDescent="0.35">
      <c r="A8795" s="12"/>
    </row>
    <row r="8796" spans="1:1" x14ac:dyDescent="0.35">
      <c r="A8796" s="12"/>
    </row>
    <row r="8797" spans="1:1" x14ac:dyDescent="0.35">
      <c r="A8797" s="12"/>
    </row>
    <row r="8798" spans="1:1" x14ac:dyDescent="0.35">
      <c r="A8798" s="12"/>
    </row>
    <row r="8799" spans="1:1" x14ac:dyDescent="0.35">
      <c r="A8799" s="12"/>
    </row>
    <row r="8800" spans="1:1" x14ac:dyDescent="0.35">
      <c r="A8800" s="12"/>
    </row>
    <row r="8801" spans="1:1" x14ac:dyDescent="0.35">
      <c r="A8801" s="12"/>
    </row>
    <row r="8802" spans="1:1" x14ac:dyDescent="0.35">
      <c r="A8802" s="12"/>
    </row>
    <row r="8803" spans="1:1" x14ac:dyDescent="0.35">
      <c r="A8803" s="12"/>
    </row>
    <row r="8804" spans="1:1" x14ac:dyDescent="0.35">
      <c r="A8804" s="12"/>
    </row>
    <row r="8805" spans="1:1" x14ac:dyDescent="0.35">
      <c r="A8805" s="12"/>
    </row>
    <row r="8806" spans="1:1" x14ac:dyDescent="0.35">
      <c r="A8806" s="12"/>
    </row>
    <row r="8807" spans="1:1" x14ac:dyDescent="0.35">
      <c r="A8807" s="12"/>
    </row>
    <row r="8808" spans="1:1" x14ac:dyDescent="0.35">
      <c r="A8808" s="12"/>
    </row>
    <row r="8809" spans="1:1" x14ac:dyDescent="0.35">
      <c r="A8809" s="12"/>
    </row>
    <row r="8810" spans="1:1" x14ac:dyDescent="0.35">
      <c r="A8810" s="12"/>
    </row>
    <row r="8811" spans="1:1" x14ac:dyDescent="0.35">
      <c r="A8811" s="12"/>
    </row>
    <row r="8812" spans="1:1" x14ac:dyDescent="0.35">
      <c r="A8812" s="12"/>
    </row>
    <row r="8813" spans="1:1" x14ac:dyDescent="0.35">
      <c r="A8813" s="12"/>
    </row>
    <row r="8814" spans="1:1" x14ac:dyDescent="0.35">
      <c r="A8814" s="12"/>
    </row>
    <row r="8815" spans="1:1" x14ac:dyDescent="0.35">
      <c r="A8815" s="12"/>
    </row>
    <row r="8816" spans="1:1" x14ac:dyDescent="0.35">
      <c r="A8816" s="12"/>
    </row>
    <row r="8817" spans="1:1" x14ac:dyDescent="0.35">
      <c r="A8817" s="12"/>
    </row>
    <row r="8818" spans="1:1" x14ac:dyDescent="0.35">
      <c r="A8818" s="12"/>
    </row>
    <row r="8819" spans="1:1" x14ac:dyDescent="0.35">
      <c r="A8819" s="12"/>
    </row>
    <row r="8820" spans="1:1" x14ac:dyDescent="0.35">
      <c r="A8820" s="12"/>
    </row>
    <row r="8821" spans="1:1" x14ac:dyDescent="0.35">
      <c r="A8821" s="12"/>
    </row>
    <row r="8822" spans="1:1" x14ac:dyDescent="0.35">
      <c r="A8822" s="12"/>
    </row>
    <row r="8823" spans="1:1" x14ac:dyDescent="0.35">
      <c r="A8823" s="12"/>
    </row>
    <row r="8824" spans="1:1" x14ac:dyDescent="0.35">
      <c r="A8824" s="12"/>
    </row>
    <row r="8825" spans="1:1" x14ac:dyDescent="0.35">
      <c r="A8825" s="12"/>
    </row>
    <row r="8826" spans="1:1" x14ac:dyDescent="0.35">
      <c r="A8826" s="12"/>
    </row>
    <row r="8827" spans="1:1" x14ac:dyDescent="0.35">
      <c r="A8827" s="12"/>
    </row>
    <row r="8828" spans="1:1" x14ac:dyDescent="0.35">
      <c r="A8828" s="12"/>
    </row>
    <row r="8829" spans="1:1" x14ac:dyDescent="0.35">
      <c r="A8829" s="12"/>
    </row>
    <row r="8830" spans="1:1" x14ac:dyDescent="0.35">
      <c r="A8830" s="12"/>
    </row>
    <row r="8831" spans="1:1" x14ac:dyDescent="0.35">
      <c r="A8831" s="12"/>
    </row>
    <row r="8832" spans="1:1" x14ac:dyDescent="0.35">
      <c r="A8832" s="12"/>
    </row>
    <row r="8833" spans="1:1" x14ac:dyDescent="0.35">
      <c r="A8833" s="12"/>
    </row>
    <row r="8834" spans="1:1" x14ac:dyDescent="0.35">
      <c r="A8834" s="12"/>
    </row>
    <row r="8835" spans="1:1" x14ac:dyDescent="0.35">
      <c r="A8835" s="12"/>
    </row>
    <row r="8836" spans="1:1" x14ac:dyDescent="0.35">
      <c r="A8836" s="12"/>
    </row>
    <row r="8837" spans="1:1" x14ac:dyDescent="0.35">
      <c r="A8837" s="12"/>
    </row>
    <row r="8838" spans="1:1" x14ac:dyDescent="0.35">
      <c r="A8838" s="12"/>
    </row>
    <row r="8839" spans="1:1" x14ac:dyDescent="0.35">
      <c r="A8839" s="12"/>
    </row>
    <row r="8840" spans="1:1" x14ac:dyDescent="0.35">
      <c r="A8840" s="12"/>
    </row>
    <row r="8841" spans="1:1" x14ac:dyDescent="0.35">
      <c r="A8841" s="12"/>
    </row>
    <row r="8842" spans="1:1" x14ac:dyDescent="0.35">
      <c r="A8842" s="12"/>
    </row>
    <row r="8843" spans="1:1" x14ac:dyDescent="0.35">
      <c r="A8843" s="12"/>
    </row>
    <row r="8844" spans="1:1" x14ac:dyDescent="0.35">
      <c r="A8844" s="12"/>
    </row>
    <row r="8845" spans="1:1" x14ac:dyDescent="0.35">
      <c r="A8845" s="12"/>
    </row>
    <row r="8846" spans="1:1" x14ac:dyDescent="0.35">
      <c r="A8846" s="12"/>
    </row>
    <row r="8847" spans="1:1" x14ac:dyDescent="0.35">
      <c r="A8847" s="12"/>
    </row>
    <row r="8848" spans="1:1" x14ac:dyDescent="0.35">
      <c r="A8848" s="12"/>
    </row>
    <row r="8849" spans="1:1" x14ac:dyDescent="0.35">
      <c r="A8849" s="12"/>
    </row>
    <row r="8850" spans="1:1" x14ac:dyDescent="0.35">
      <c r="A8850" s="12"/>
    </row>
    <row r="8851" spans="1:1" x14ac:dyDescent="0.35">
      <c r="A8851" s="12"/>
    </row>
    <row r="8852" spans="1:1" x14ac:dyDescent="0.35">
      <c r="A8852" s="12"/>
    </row>
    <row r="8853" spans="1:1" x14ac:dyDescent="0.35">
      <c r="A8853" s="12"/>
    </row>
    <row r="8854" spans="1:1" x14ac:dyDescent="0.35">
      <c r="A8854" s="12"/>
    </row>
    <row r="8855" spans="1:1" x14ac:dyDescent="0.35">
      <c r="A8855" s="12"/>
    </row>
    <row r="8856" spans="1:1" x14ac:dyDescent="0.35">
      <c r="A8856" s="12"/>
    </row>
    <row r="8857" spans="1:1" x14ac:dyDescent="0.35">
      <c r="A8857" s="12"/>
    </row>
    <row r="8858" spans="1:1" x14ac:dyDescent="0.35">
      <c r="A8858" s="12"/>
    </row>
    <row r="8859" spans="1:1" x14ac:dyDescent="0.35">
      <c r="A8859" s="12"/>
    </row>
    <row r="8860" spans="1:1" x14ac:dyDescent="0.35">
      <c r="A8860" s="12"/>
    </row>
    <row r="8861" spans="1:1" x14ac:dyDescent="0.35">
      <c r="A8861" s="12"/>
    </row>
    <row r="8862" spans="1:1" x14ac:dyDescent="0.35">
      <c r="A8862" s="12"/>
    </row>
    <row r="8863" spans="1:1" x14ac:dyDescent="0.35">
      <c r="A8863" s="12"/>
    </row>
    <row r="8864" spans="1:1" x14ac:dyDescent="0.35">
      <c r="A8864" s="12"/>
    </row>
    <row r="8865" spans="1:1" x14ac:dyDescent="0.35">
      <c r="A8865" s="12"/>
    </row>
    <row r="8866" spans="1:1" x14ac:dyDescent="0.35">
      <c r="A8866" s="12"/>
    </row>
    <row r="8867" spans="1:1" x14ac:dyDescent="0.35">
      <c r="A8867" s="12"/>
    </row>
    <row r="8868" spans="1:1" x14ac:dyDescent="0.35">
      <c r="A8868" s="12"/>
    </row>
    <row r="8869" spans="1:1" x14ac:dyDescent="0.35">
      <c r="A8869" s="12"/>
    </row>
    <row r="8870" spans="1:1" x14ac:dyDescent="0.35">
      <c r="A8870" s="12"/>
    </row>
    <row r="8871" spans="1:1" x14ac:dyDescent="0.35">
      <c r="A8871" s="12"/>
    </row>
    <row r="8872" spans="1:1" x14ac:dyDescent="0.35">
      <c r="A8872" s="12"/>
    </row>
    <row r="8873" spans="1:1" x14ac:dyDescent="0.35">
      <c r="A8873" s="12"/>
    </row>
    <row r="8874" spans="1:1" x14ac:dyDescent="0.35">
      <c r="A8874" s="12"/>
    </row>
    <row r="8875" spans="1:1" x14ac:dyDescent="0.35">
      <c r="A8875" s="12"/>
    </row>
    <row r="8876" spans="1:1" x14ac:dyDescent="0.35">
      <c r="A8876" s="12"/>
    </row>
    <row r="8877" spans="1:1" x14ac:dyDescent="0.35">
      <c r="A8877" s="12"/>
    </row>
    <row r="8878" spans="1:1" x14ac:dyDescent="0.35">
      <c r="A8878" s="12"/>
    </row>
    <row r="8879" spans="1:1" x14ac:dyDescent="0.35">
      <c r="A8879" s="12"/>
    </row>
    <row r="8880" spans="1:1" x14ac:dyDescent="0.35">
      <c r="A8880" s="12"/>
    </row>
    <row r="8881" spans="1:1" x14ac:dyDescent="0.35">
      <c r="A8881" s="12"/>
    </row>
    <row r="8882" spans="1:1" x14ac:dyDescent="0.35">
      <c r="A8882" s="12"/>
    </row>
    <row r="8883" spans="1:1" x14ac:dyDescent="0.35">
      <c r="A8883" s="12"/>
    </row>
    <row r="8884" spans="1:1" x14ac:dyDescent="0.35">
      <c r="A8884" s="12"/>
    </row>
    <row r="8885" spans="1:1" x14ac:dyDescent="0.35">
      <c r="A8885" s="12"/>
    </row>
    <row r="8886" spans="1:1" x14ac:dyDescent="0.35">
      <c r="A8886" s="12"/>
    </row>
    <row r="8887" spans="1:1" x14ac:dyDescent="0.35">
      <c r="A8887" s="12"/>
    </row>
    <row r="8888" spans="1:1" x14ac:dyDescent="0.35">
      <c r="A8888" s="12"/>
    </row>
    <row r="8889" spans="1:1" x14ac:dyDescent="0.35">
      <c r="A8889" s="12"/>
    </row>
    <row r="8890" spans="1:1" x14ac:dyDescent="0.35">
      <c r="A8890" s="12"/>
    </row>
    <row r="8891" spans="1:1" x14ac:dyDescent="0.35">
      <c r="A8891" s="12"/>
    </row>
    <row r="8892" spans="1:1" x14ac:dyDescent="0.35">
      <c r="A8892" s="12"/>
    </row>
    <row r="8893" spans="1:1" x14ac:dyDescent="0.35">
      <c r="A8893" s="12"/>
    </row>
    <row r="8894" spans="1:1" x14ac:dyDescent="0.35">
      <c r="A8894" s="12"/>
    </row>
    <row r="8895" spans="1:1" x14ac:dyDescent="0.35">
      <c r="A8895" s="12"/>
    </row>
    <row r="8896" spans="1:1" x14ac:dyDescent="0.35">
      <c r="A8896" s="12"/>
    </row>
    <row r="8897" spans="1:1" x14ac:dyDescent="0.35">
      <c r="A8897" s="12"/>
    </row>
    <row r="8898" spans="1:1" x14ac:dyDescent="0.35">
      <c r="A8898" s="12"/>
    </row>
    <row r="8899" spans="1:1" x14ac:dyDescent="0.35">
      <c r="A8899" s="12"/>
    </row>
    <row r="8900" spans="1:1" x14ac:dyDescent="0.35">
      <c r="A8900" s="12"/>
    </row>
    <row r="8901" spans="1:1" x14ac:dyDescent="0.35">
      <c r="A8901" s="12"/>
    </row>
    <row r="8902" spans="1:1" x14ac:dyDescent="0.35">
      <c r="A8902" s="12"/>
    </row>
    <row r="8903" spans="1:1" x14ac:dyDescent="0.35">
      <c r="A8903" s="12"/>
    </row>
    <row r="8904" spans="1:1" x14ac:dyDescent="0.35">
      <c r="A8904" s="12"/>
    </row>
    <row r="8905" spans="1:1" x14ac:dyDescent="0.35">
      <c r="A8905" s="12"/>
    </row>
    <row r="8906" spans="1:1" x14ac:dyDescent="0.35">
      <c r="A8906" s="12"/>
    </row>
    <row r="8907" spans="1:1" x14ac:dyDescent="0.35">
      <c r="A8907" s="12"/>
    </row>
    <row r="8908" spans="1:1" x14ac:dyDescent="0.35">
      <c r="A8908" s="12"/>
    </row>
    <row r="8909" spans="1:1" x14ac:dyDescent="0.35">
      <c r="A8909" s="12"/>
    </row>
    <row r="8910" spans="1:1" x14ac:dyDescent="0.35">
      <c r="A8910" s="12"/>
    </row>
    <row r="8911" spans="1:1" x14ac:dyDescent="0.35">
      <c r="A8911" s="12"/>
    </row>
    <row r="8912" spans="1:1" x14ac:dyDescent="0.35">
      <c r="A8912" s="12"/>
    </row>
    <row r="8913" spans="1:1" x14ac:dyDescent="0.35">
      <c r="A8913" s="12"/>
    </row>
    <row r="8914" spans="1:1" x14ac:dyDescent="0.35">
      <c r="A8914" s="12"/>
    </row>
    <row r="8915" spans="1:1" x14ac:dyDescent="0.35">
      <c r="A8915" s="12"/>
    </row>
    <row r="8916" spans="1:1" x14ac:dyDescent="0.35">
      <c r="A8916" s="12"/>
    </row>
    <row r="8917" spans="1:1" x14ac:dyDescent="0.35">
      <c r="A8917" s="12"/>
    </row>
    <row r="8918" spans="1:1" x14ac:dyDescent="0.35">
      <c r="A8918" s="12"/>
    </row>
    <row r="8919" spans="1:1" x14ac:dyDescent="0.35">
      <c r="A8919" s="12"/>
    </row>
    <row r="8920" spans="1:1" x14ac:dyDescent="0.35">
      <c r="A8920" s="12"/>
    </row>
    <row r="8921" spans="1:1" x14ac:dyDescent="0.35">
      <c r="A8921" s="12"/>
    </row>
    <row r="8922" spans="1:1" x14ac:dyDescent="0.35">
      <c r="A8922" s="12"/>
    </row>
    <row r="8923" spans="1:1" x14ac:dyDescent="0.35">
      <c r="A8923" s="12"/>
    </row>
    <row r="8924" spans="1:1" x14ac:dyDescent="0.35">
      <c r="A8924" s="12"/>
    </row>
    <row r="8925" spans="1:1" x14ac:dyDescent="0.35">
      <c r="A8925" s="12"/>
    </row>
    <row r="8926" spans="1:1" x14ac:dyDescent="0.35">
      <c r="A8926" s="12"/>
    </row>
    <row r="8927" spans="1:1" x14ac:dyDescent="0.35">
      <c r="A8927" s="12"/>
    </row>
    <row r="8928" spans="1:1" x14ac:dyDescent="0.35">
      <c r="A8928" s="12"/>
    </row>
    <row r="8929" spans="1:1" x14ac:dyDescent="0.35">
      <c r="A8929" s="12"/>
    </row>
    <row r="8930" spans="1:1" x14ac:dyDescent="0.35">
      <c r="A8930" s="12"/>
    </row>
    <row r="8931" spans="1:1" x14ac:dyDescent="0.35">
      <c r="A8931" s="12"/>
    </row>
    <row r="8932" spans="1:1" x14ac:dyDescent="0.35">
      <c r="A8932" s="12"/>
    </row>
    <row r="8933" spans="1:1" x14ac:dyDescent="0.35">
      <c r="A8933" s="12"/>
    </row>
    <row r="8934" spans="1:1" x14ac:dyDescent="0.35">
      <c r="A8934" s="12"/>
    </row>
    <row r="8935" spans="1:1" x14ac:dyDescent="0.35">
      <c r="A8935" s="12"/>
    </row>
    <row r="8936" spans="1:1" x14ac:dyDescent="0.35">
      <c r="A8936" s="12"/>
    </row>
    <row r="8937" spans="1:1" x14ac:dyDescent="0.35">
      <c r="A8937" s="12"/>
    </row>
    <row r="8938" spans="1:1" x14ac:dyDescent="0.35">
      <c r="A8938" s="12"/>
    </row>
    <row r="8939" spans="1:1" x14ac:dyDescent="0.35">
      <c r="A8939" s="12"/>
    </row>
    <row r="8940" spans="1:1" x14ac:dyDescent="0.35">
      <c r="A8940" s="12"/>
    </row>
    <row r="8941" spans="1:1" x14ac:dyDescent="0.35">
      <c r="A8941" s="12"/>
    </row>
    <row r="8942" spans="1:1" x14ac:dyDescent="0.35">
      <c r="A8942" s="12"/>
    </row>
    <row r="8943" spans="1:1" x14ac:dyDescent="0.35">
      <c r="A8943" s="12"/>
    </row>
    <row r="8944" spans="1:1" x14ac:dyDescent="0.35">
      <c r="A8944" s="12"/>
    </row>
    <row r="8945" spans="1:1" x14ac:dyDescent="0.35">
      <c r="A8945" s="12"/>
    </row>
    <row r="8946" spans="1:1" x14ac:dyDescent="0.35">
      <c r="A8946" s="12"/>
    </row>
    <row r="8947" spans="1:1" x14ac:dyDescent="0.35">
      <c r="A8947" s="12"/>
    </row>
    <row r="8948" spans="1:1" x14ac:dyDescent="0.35">
      <c r="A8948" s="12"/>
    </row>
    <row r="8949" spans="1:1" x14ac:dyDescent="0.35">
      <c r="A8949" s="12"/>
    </row>
    <row r="8950" spans="1:1" x14ac:dyDescent="0.35">
      <c r="A8950" s="12"/>
    </row>
    <row r="8951" spans="1:1" x14ac:dyDescent="0.35">
      <c r="A8951" s="12"/>
    </row>
    <row r="8952" spans="1:1" x14ac:dyDescent="0.35">
      <c r="A8952" s="12"/>
    </row>
    <row r="8953" spans="1:1" x14ac:dyDescent="0.35">
      <c r="A8953" s="12"/>
    </row>
    <row r="8954" spans="1:1" x14ac:dyDescent="0.35">
      <c r="A8954" s="12"/>
    </row>
    <row r="8955" spans="1:1" x14ac:dyDescent="0.35">
      <c r="A8955" s="12"/>
    </row>
    <row r="8956" spans="1:1" x14ac:dyDescent="0.35">
      <c r="A8956" s="12"/>
    </row>
    <row r="8957" spans="1:1" x14ac:dyDescent="0.35">
      <c r="A8957" s="12"/>
    </row>
    <row r="8958" spans="1:1" x14ac:dyDescent="0.35">
      <c r="A8958" s="12"/>
    </row>
    <row r="8959" spans="1:1" x14ac:dyDescent="0.35">
      <c r="A8959" s="12"/>
    </row>
    <row r="8960" spans="1:1" x14ac:dyDescent="0.35">
      <c r="A8960" s="12"/>
    </row>
    <row r="8961" spans="1:1" x14ac:dyDescent="0.35">
      <c r="A8961" s="12"/>
    </row>
    <row r="8962" spans="1:1" x14ac:dyDescent="0.35">
      <c r="A8962" s="12"/>
    </row>
    <row r="8963" spans="1:1" x14ac:dyDescent="0.35">
      <c r="A8963" s="12"/>
    </row>
    <row r="8964" spans="1:1" x14ac:dyDescent="0.35">
      <c r="A8964" s="12"/>
    </row>
    <row r="8965" spans="1:1" x14ac:dyDescent="0.35">
      <c r="A8965" s="12"/>
    </row>
    <row r="8966" spans="1:1" x14ac:dyDescent="0.35">
      <c r="A8966" s="12"/>
    </row>
    <row r="8967" spans="1:1" x14ac:dyDescent="0.35">
      <c r="A8967" s="12"/>
    </row>
    <row r="8968" spans="1:1" x14ac:dyDescent="0.35">
      <c r="A8968" s="12"/>
    </row>
    <row r="8969" spans="1:1" x14ac:dyDescent="0.35">
      <c r="A8969" s="12"/>
    </row>
    <row r="8970" spans="1:1" x14ac:dyDescent="0.35">
      <c r="A8970" s="12"/>
    </row>
    <row r="8971" spans="1:1" x14ac:dyDescent="0.35">
      <c r="A8971" s="12"/>
    </row>
    <row r="8972" spans="1:1" x14ac:dyDescent="0.35">
      <c r="A8972" s="12"/>
    </row>
    <row r="8973" spans="1:1" x14ac:dyDescent="0.35">
      <c r="A8973" s="12"/>
    </row>
    <row r="8974" spans="1:1" x14ac:dyDescent="0.35">
      <c r="A8974" s="12"/>
    </row>
    <row r="8975" spans="1:1" x14ac:dyDescent="0.35">
      <c r="A8975" s="12"/>
    </row>
    <row r="8976" spans="1:1" x14ac:dyDescent="0.35">
      <c r="A8976" s="12"/>
    </row>
    <row r="8977" spans="1:1" x14ac:dyDescent="0.35">
      <c r="A8977" s="12"/>
    </row>
    <row r="8978" spans="1:1" x14ac:dyDescent="0.35">
      <c r="A8978" s="12"/>
    </row>
    <row r="8979" spans="1:1" x14ac:dyDescent="0.35">
      <c r="A8979" s="12"/>
    </row>
    <row r="8980" spans="1:1" x14ac:dyDescent="0.35">
      <c r="A8980" s="12"/>
    </row>
    <row r="8981" spans="1:1" x14ac:dyDescent="0.35">
      <c r="A8981" s="12"/>
    </row>
    <row r="8982" spans="1:1" x14ac:dyDescent="0.35">
      <c r="A8982" s="12"/>
    </row>
    <row r="8983" spans="1:1" x14ac:dyDescent="0.35">
      <c r="A8983" s="12"/>
    </row>
    <row r="8984" spans="1:1" x14ac:dyDescent="0.35">
      <c r="A8984" s="12"/>
    </row>
    <row r="8985" spans="1:1" x14ac:dyDescent="0.35">
      <c r="A8985" s="12"/>
    </row>
    <row r="8986" spans="1:1" x14ac:dyDescent="0.35">
      <c r="A8986" s="12"/>
    </row>
    <row r="8987" spans="1:1" x14ac:dyDescent="0.35">
      <c r="A8987" s="12"/>
    </row>
    <row r="8988" spans="1:1" x14ac:dyDescent="0.35">
      <c r="A8988" s="12"/>
    </row>
    <row r="8989" spans="1:1" x14ac:dyDescent="0.35">
      <c r="A8989" s="12"/>
    </row>
    <row r="8990" spans="1:1" x14ac:dyDescent="0.35">
      <c r="A8990" s="12"/>
    </row>
    <row r="8991" spans="1:1" x14ac:dyDescent="0.35">
      <c r="A8991" s="12"/>
    </row>
    <row r="8992" spans="1:1" x14ac:dyDescent="0.35">
      <c r="A8992" s="12"/>
    </row>
    <row r="8993" spans="1:1" x14ac:dyDescent="0.35">
      <c r="A8993" s="12"/>
    </row>
    <row r="8994" spans="1:1" x14ac:dyDescent="0.35">
      <c r="A8994" s="12"/>
    </row>
    <row r="8995" spans="1:1" x14ac:dyDescent="0.35">
      <c r="A8995" s="12"/>
    </row>
    <row r="8996" spans="1:1" x14ac:dyDescent="0.35">
      <c r="A8996" s="12"/>
    </row>
    <row r="8997" spans="1:1" x14ac:dyDescent="0.35">
      <c r="A8997" s="12"/>
    </row>
    <row r="8998" spans="1:1" x14ac:dyDescent="0.35">
      <c r="A8998" s="12"/>
    </row>
    <row r="8999" spans="1:1" x14ac:dyDescent="0.35">
      <c r="A8999" s="12"/>
    </row>
    <row r="9000" spans="1:1" x14ac:dyDescent="0.35">
      <c r="A9000" s="12"/>
    </row>
    <row r="9001" spans="1:1" x14ac:dyDescent="0.35">
      <c r="A9001" s="12"/>
    </row>
    <row r="9002" spans="1:1" x14ac:dyDescent="0.35">
      <c r="A9002" s="12"/>
    </row>
    <row r="9003" spans="1:1" x14ac:dyDescent="0.35">
      <c r="A9003" s="12"/>
    </row>
    <row r="9004" spans="1:1" x14ac:dyDescent="0.35">
      <c r="A9004" s="12"/>
    </row>
    <row r="9005" spans="1:1" x14ac:dyDescent="0.35">
      <c r="A9005" s="12"/>
    </row>
    <row r="9006" spans="1:1" x14ac:dyDescent="0.35">
      <c r="A9006" s="12"/>
    </row>
    <row r="9007" spans="1:1" x14ac:dyDescent="0.35">
      <c r="A9007" s="12"/>
    </row>
    <row r="9008" spans="1:1" x14ac:dyDescent="0.35">
      <c r="A9008" s="12"/>
    </row>
    <row r="9009" spans="1:1" x14ac:dyDescent="0.35">
      <c r="A9009" s="12"/>
    </row>
    <row r="9010" spans="1:1" x14ac:dyDescent="0.35">
      <c r="A9010" s="12"/>
    </row>
    <row r="9011" spans="1:1" x14ac:dyDescent="0.35">
      <c r="A9011" s="12"/>
    </row>
    <row r="9012" spans="1:1" x14ac:dyDescent="0.35">
      <c r="A9012" s="12"/>
    </row>
    <row r="9013" spans="1:1" x14ac:dyDescent="0.35">
      <c r="A9013" s="12"/>
    </row>
    <row r="9014" spans="1:1" x14ac:dyDescent="0.35">
      <c r="A9014" s="12"/>
    </row>
    <row r="9015" spans="1:1" x14ac:dyDescent="0.35">
      <c r="A9015" s="12"/>
    </row>
    <row r="9016" spans="1:1" x14ac:dyDescent="0.35">
      <c r="A9016" s="12"/>
    </row>
    <row r="9017" spans="1:1" x14ac:dyDescent="0.35">
      <c r="A9017" s="12"/>
    </row>
    <row r="9018" spans="1:1" x14ac:dyDescent="0.35">
      <c r="A9018" s="12"/>
    </row>
    <row r="9019" spans="1:1" x14ac:dyDescent="0.35">
      <c r="A9019" s="12"/>
    </row>
    <row r="9020" spans="1:1" x14ac:dyDescent="0.35">
      <c r="A9020" s="12"/>
    </row>
    <row r="9021" spans="1:1" x14ac:dyDescent="0.35">
      <c r="A9021" s="12"/>
    </row>
    <row r="9022" spans="1:1" x14ac:dyDescent="0.35">
      <c r="A9022" s="12"/>
    </row>
    <row r="9023" spans="1:1" x14ac:dyDescent="0.35">
      <c r="A9023" s="12"/>
    </row>
    <row r="9024" spans="1:1" x14ac:dyDescent="0.35">
      <c r="A9024" s="12"/>
    </row>
    <row r="9025" spans="1:1" x14ac:dyDescent="0.35">
      <c r="A9025" s="12"/>
    </row>
    <row r="9026" spans="1:1" x14ac:dyDescent="0.35">
      <c r="A9026" s="12"/>
    </row>
    <row r="9027" spans="1:1" x14ac:dyDescent="0.35">
      <c r="A9027" s="12"/>
    </row>
    <row r="9028" spans="1:1" x14ac:dyDescent="0.35">
      <c r="A9028" s="12"/>
    </row>
    <row r="9029" spans="1:1" x14ac:dyDescent="0.35">
      <c r="A9029" s="12"/>
    </row>
    <row r="9030" spans="1:1" x14ac:dyDescent="0.35">
      <c r="A9030" s="12"/>
    </row>
    <row r="9031" spans="1:1" x14ac:dyDescent="0.35">
      <c r="A9031" s="12"/>
    </row>
    <row r="9032" spans="1:1" x14ac:dyDescent="0.35">
      <c r="A9032" s="12"/>
    </row>
    <row r="9033" spans="1:1" x14ac:dyDescent="0.35">
      <c r="A9033" s="12"/>
    </row>
    <row r="9034" spans="1:1" x14ac:dyDescent="0.35">
      <c r="A9034" s="12"/>
    </row>
    <row r="9035" spans="1:1" x14ac:dyDescent="0.35">
      <c r="A9035" s="12"/>
    </row>
    <row r="9036" spans="1:1" x14ac:dyDescent="0.35">
      <c r="A9036" s="12"/>
    </row>
    <row r="9037" spans="1:1" x14ac:dyDescent="0.35">
      <c r="A9037" s="12"/>
    </row>
    <row r="9038" spans="1:1" x14ac:dyDescent="0.35">
      <c r="A9038" s="12"/>
    </row>
    <row r="9039" spans="1:1" x14ac:dyDescent="0.35">
      <c r="A9039" s="12"/>
    </row>
    <row r="9040" spans="1:1" x14ac:dyDescent="0.35">
      <c r="A9040" s="12"/>
    </row>
    <row r="9041" spans="1:1" x14ac:dyDescent="0.35">
      <c r="A9041" s="12"/>
    </row>
    <row r="9042" spans="1:1" x14ac:dyDescent="0.35">
      <c r="A9042" s="12"/>
    </row>
    <row r="9043" spans="1:1" x14ac:dyDescent="0.35">
      <c r="A9043" s="12"/>
    </row>
    <row r="9044" spans="1:1" x14ac:dyDescent="0.35">
      <c r="A9044" s="12"/>
    </row>
    <row r="9045" spans="1:1" x14ac:dyDescent="0.35">
      <c r="A9045" s="12"/>
    </row>
    <row r="9046" spans="1:1" x14ac:dyDescent="0.35">
      <c r="A9046" s="12"/>
    </row>
    <row r="9047" spans="1:1" x14ac:dyDescent="0.35">
      <c r="A9047" s="12"/>
    </row>
    <row r="9048" spans="1:1" x14ac:dyDescent="0.35">
      <c r="A9048" s="12"/>
    </row>
    <row r="9049" spans="1:1" x14ac:dyDescent="0.35">
      <c r="A9049" s="12"/>
    </row>
    <row r="9050" spans="1:1" x14ac:dyDescent="0.35">
      <c r="A9050" s="12"/>
    </row>
    <row r="9051" spans="1:1" x14ac:dyDescent="0.35">
      <c r="A9051" s="12"/>
    </row>
    <row r="9052" spans="1:1" x14ac:dyDescent="0.35">
      <c r="A9052" s="12"/>
    </row>
    <row r="9053" spans="1:1" x14ac:dyDescent="0.35">
      <c r="A9053" s="12"/>
    </row>
    <row r="9054" spans="1:1" x14ac:dyDescent="0.35">
      <c r="A9054" s="12"/>
    </row>
    <row r="9055" spans="1:1" x14ac:dyDescent="0.35">
      <c r="A9055" s="12"/>
    </row>
    <row r="9056" spans="1:1" x14ac:dyDescent="0.35">
      <c r="A9056" s="12"/>
    </row>
    <row r="9057" spans="1:1" x14ac:dyDescent="0.35">
      <c r="A9057" s="12"/>
    </row>
    <row r="9058" spans="1:1" x14ac:dyDescent="0.35">
      <c r="A9058" s="12"/>
    </row>
    <row r="9059" spans="1:1" x14ac:dyDescent="0.35">
      <c r="A9059" s="12"/>
    </row>
    <row r="9060" spans="1:1" x14ac:dyDescent="0.35">
      <c r="A9060" s="12"/>
    </row>
    <row r="9061" spans="1:1" x14ac:dyDescent="0.35">
      <c r="A9061" s="12"/>
    </row>
    <row r="9062" spans="1:1" x14ac:dyDescent="0.35">
      <c r="A9062" s="12"/>
    </row>
    <row r="9063" spans="1:1" x14ac:dyDescent="0.35">
      <c r="A9063" s="12"/>
    </row>
    <row r="9064" spans="1:1" x14ac:dyDescent="0.35">
      <c r="A9064" s="12"/>
    </row>
    <row r="9065" spans="1:1" x14ac:dyDescent="0.35">
      <c r="A9065" s="12"/>
    </row>
    <row r="9066" spans="1:1" x14ac:dyDescent="0.35">
      <c r="A9066" s="12"/>
    </row>
    <row r="9067" spans="1:1" x14ac:dyDescent="0.35">
      <c r="A9067" s="12"/>
    </row>
    <row r="9068" spans="1:1" x14ac:dyDescent="0.35">
      <c r="A9068" s="12"/>
    </row>
    <row r="9069" spans="1:1" x14ac:dyDescent="0.35">
      <c r="A9069" s="12"/>
    </row>
    <row r="9070" spans="1:1" x14ac:dyDescent="0.35">
      <c r="A9070" s="12"/>
    </row>
    <row r="9071" spans="1:1" x14ac:dyDescent="0.35">
      <c r="A9071" s="12"/>
    </row>
    <row r="9072" spans="1:1" x14ac:dyDescent="0.35">
      <c r="A9072" s="12"/>
    </row>
    <row r="9073" spans="1:7" x14ac:dyDescent="0.35">
      <c r="A9073" s="12"/>
    </row>
    <row r="9078" spans="1:7" x14ac:dyDescent="0.35">
      <c r="G9078" s="11"/>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Q9078"/>
  <sheetViews>
    <sheetView workbookViewId="0"/>
  </sheetViews>
  <sheetFormatPr defaultColWidth="10.90625" defaultRowHeight="14.5" x14ac:dyDescent="0.35"/>
  <cols>
    <col min="1" max="9" width="19" customWidth="1"/>
    <col min="10" max="13" width="25.7265625" customWidth="1"/>
    <col min="14" max="17" width="19" customWidth="1"/>
  </cols>
  <sheetData>
    <row r="1" spans="1:17" x14ac:dyDescent="0.35">
      <c r="A1" s="28" t="s">
        <v>82</v>
      </c>
      <c r="B1" s="28" t="s">
        <v>83</v>
      </c>
      <c r="C1" s="28" t="s">
        <v>84</v>
      </c>
      <c r="D1" s="28" t="s">
        <v>85</v>
      </c>
      <c r="E1" s="28" t="s">
        <v>86</v>
      </c>
      <c r="F1" s="28" t="s">
        <v>87</v>
      </c>
      <c r="G1" s="28" t="s">
        <v>88</v>
      </c>
      <c r="H1" s="28" t="s">
        <v>89</v>
      </c>
      <c r="I1" s="28" t="s">
        <v>90</v>
      </c>
      <c r="J1" s="28" t="s">
        <v>92</v>
      </c>
      <c r="K1" s="28" t="s">
        <v>91</v>
      </c>
      <c r="L1" s="28" t="s">
        <v>94</v>
      </c>
      <c r="M1" s="28" t="s">
        <v>93</v>
      </c>
      <c r="N1" s="28" t="s">
        <v>96</v>
      </c>
      <c r="O1" s="28" t="s">
        <v>95</v>
      </c>
      <c r="P1" s="28" t="s">
        <v>97</v>
      </c>
      <c r="Q1" s="28" t="s">
        <v>98</v>
      </c>
    </row>
    <row r="6806" spans="1:1" x14ac:dyDescent="0.35">
      <c r="A6806" s="12"/>
    </row>
    <row r="6807" spans="1:1" x14ac:dyDescent="0.35">
      <c r="A6807" s="12"/>
    </row>
    <row r="6808" spans="1:1" x14ac:dyDescent="0.35">
      <c r="A6808" s="12"/>
    </row>
    <row r="6809" spans="1:1" x14ac:dyDescent="0.35">
      <c r="A6809" s="12"/>
    </row>
    <row r="6810" spans="1:1" x14ac:dyDescent="0.35">
      <c r="A6810" s="12"/>
    </row>
    <row r="6811" spans="1:1" x14ac:dyDescent="0.35">
      <c r="A6811" s="12"/>
    </row>
    <row r="6812" spans="1:1" x14ac:dyDescent="0.35">
      <c r="A6812" s="12"/>
    </row>
    <row r="6813" spans="1:1" x14ac:dyDescent="0.35">
      <c r="A6813" s="12"/>
    </row>
    <row r="6814" spans="1:1" x14ac:dyDescent="0.35">
      <c r="A6814" s="12"/>
    </row>
    <row r="6815" spans="1:1" x14ac:dyDescent="0.35">
      <c r="A6815" s="12"/>
    </row>
    <row r="6816" spans="1:1" x14ac:dyDescent="0.35">
      <c r="A6816" s="12"/>
    </row>
    <row r="6817" spans="1:1" x14ac:dyDescent="0.35">
      <c r="A6817" s="12"/>
    </row>
    <row r="6818" spans="1:1" x14ac:dyDescent="0.35">
      <c r="A6818" s="12"/>
    </row>
    <row r="6819" spans="1:1" x14ac:dyDescent="0.35">
      <c r="A6819" s="12"/>
    </row>
    <row r="6820" spans="1:1" x14ac:dyDescent="0.35">
      <c r="A6820" s="12"/>
    </row>
    <row r="6821" spans="1:1" x14ac:dyDescent="0.35">
      <c r="A6821" s="12"/>
    </row>
    <row r="6822" spans="1:1" x14ac:dyDescent="0.35">
      <c r="A6822" s="12"/>
    </row>
    <row r="6823" spans="1:1" x14ac:dyDescent="0.35">
      <c r="A6823" s="12"/>
    </row>
    <row r="6824" spans="1:1" x14ac:dyDescent="0.35">
      <c r="A6824" s="12"/>
    </row>
    <row r="6825" spans="1:1" x14ac:dyDescent="0.35">
      <c r="A6825" s="12"/>
    </row>
    <row r="6826" spans="1:1" x14ac:dyDescent="0.35">
      <c r="A6826" s="12"/>
    </row>
    <row r="6827" spans="1:1" x14ac:dyDescent="0.35">
      <c r="A6827" s="12"/>
    </row>
    <row r="6828" spans="1:1" x14ac:dyDescent="0.35">
      <c r="A6828" s="12"/>
    </row>
    <row r="6829" spans="1:1" x14ac:dyDescent="0.35">
      <c r="A6829" s="12"/>
    </row>
    <row r="6830" spans="1:1" x14ac:dyDescent="0.35">
      <c r="A6830" s="12"/>
    </row>
    <row r="6831" spans="1:1" x14ac:dyDescent="0.35">
      <c r="A6831" s="12"/>
    </row>
    <row r="6832" spans="1:1" x14ac:dyDescent="0.35">
      <c r="A6832" s="12"/>
    </row>
    <row r="6833" spans="1:1" x14ac:dyDescent="0.35">
      <c r="A6833" s="12"/>
    </row>
    <row r="6834" spans="1:1" x14ac:dyDescent="0.35">
      <c r="A6834" s="12"/>
    </row>
    <row r="6835" spans="1:1" x14ac:dyDescent="0.35">
      <c r="A6835" s="12"/>
    </row>
    <row r="6836" spans="1:1" x14ac:dyDescent="0.35">
      <c r="A6836" s="12"/>
    </row>
    <row r="6837" spans="1:1" x14ac:dyDescent="0.35">
      <c r="A6837" s="12"/>
    </row>
    <row r="6838" spans="1:1" x14ac:dyDescent="0.35">
      <c r="A6838" s="12"/>
    </row>
    <row r="6839" spans="1:1" x14ac:dyDescent="0.35">
      <c r="A6839" s="12"/>
    </row>
    <row r="6840" spans="1:1" x14ac:dyDescent="0.35">
      <c r="A6840" s="12"/>
    </row>
    <row r="6841" spans="1:1" x14ac:dyDescent="0.35">
      <c r="A6841" s="12"/>
    </row>
    <row r="6842" spans="1:1" x14ac:dyDescent="0.35">
      <c r="A6842" s="12"/>
    </row>
    <row r="6843" spans="1:1" x14ac:dyDescent="0.35">
      <c r="A6843" s="12"/>
    </row>
    <row r="6844" spans="1:1" x14ac:dyDescent="0.35">
      <c r="A6844" s="12"/>
    </row>
    <row r="6845" spans="1:1" x14ac:dyDescent="0.35">
      <c r="A6845" s="12"/>
    </row>
    <row r="6846" spans="1:1" x14ac:dyDescent="0.35">
      <c r="A6846" s="12"/>
    </row>
    <row r="6847" spans="1:1" x14ac:dyDescent="0.35">
      <c r="A6847" s="12"/>
    </row>
    <row r="6848" spans="1:1" x14ac:dyDescent="0.35">
      <c r="A6848" s="12"/>
    </row>
    <row r="6849" spans="1:1" x14ac:dyDescent="0.35">
      <c r="A6849" s="12"/>
    </row>
    <row r="6850" spans="1:1" x14ac:dyDescent="0.35">
      <c r="A6850" s="12"/>
    </row>
    <row r="6851" spans="1:1" x14ac:dyDescent="0.35">
      <c r="A6851" s="12"/>
    </row>
    <row r="6852" spans="1:1" x14ac:dyDescent="0.35">
      <c r="A6852" s="12"/>
    </row>
    <row r="6853" spans="1:1" x14ac:dyDescent="0.35">
      <c r="A6853" s="12"/>
    </row>
    <row r="6854" spans="1:1" x14ac:dyDescent="0.35">
      <c r="A6854" s="12"/>
    </row>
    <row r="6855" spans="1:1" x14ac:dyDescent="0.35">
      <c r="A6855" s="12"/>
    </row>
    <row r="6856" spans="1:1" x14ac:dyDescent="0.35">
      <c r="A6856" s="12"/>
    </row>
    <row r="6857" spans="1:1" x14ac:dyDescent="0.35">
      <c r="A6857" s="12"/>
    </row>
    <row r="6858" spans="1:1" x14ac:dyDescent="0.35">
      <c r="A6858" s="12"/>
    </row>
    <row r="6859" spans="1:1" x14ac:dyDescent="0.35">
      <c r="A6859" s="12"/>
    </row>
    <row r="6860" spans="1:1" x14ac:dyDescent="0.35">
      <c r="A6860" s="12"/>
    </row>
    <row r="6861" spans="1:1" x14ac:dyDescent="0.35">
      <c r="A6861" s="12"/>
    </row>
    <row r="6862" spans="1:1" x14ac:dyDescent="0.35">
      <c r="A6862" s="12"/>
    </row>
    <row r="6863" spans="1:1" x14ac:dyDescent="0.35">
      <c r="A6863" s="12"/>
    </row>
    <row r="6864" spans="1:1" x14ac:dyDescent="0.35">
      <c r="A6864" s="12"/>
    </row>
    <row r="6865" spans="1:1" x14ac:dyDescent="0.35">
      <c r="A6865" s="12"/>
    </row>
    <row r="6866" spans="1:1" x14ac:dyDescent="0.35">
      <c r="A6866" s="12"/>
    </row>
    <row r="6867" spans="1:1" x14ac:dyDescent="0.35">
      <c r="A6867" s="12"/>
    </row>
    <row r="6868" spans="1:1" x14ac:dyDescent="0.35">
      <c r="A6868" s="12"/>
    </row>
    <row r="6869" spans="1:1" x14ac:dyDescent="0.35">
      <c r="A6869" s="12"/>
    </row>
    <row r="6870" spans="1:1" x14ac:dyDescent="0.35">
      <c r="A6870" s="12"/>
    </row>
    <row r="6871" spans="1:1" x14ac:dyDescent="0.35">
      <c r="A6871" s="12"/>
    </row>
    <row r="6872" spans="1:1" x14ac:dyDescent="0.35">
      <c r="A6872" s="12"/>
    </row>
    <row r="6873" spans="1:1" x14ac:dyDescent="0.35">
      <c r="A6873" s="12"/>
    </row>
    <row r="6874" spans="1:1" x14ac:dyDescent="0.35">
      <c r="A6874" s="12"/>
    </row>
    <row r="6875" spans="1:1" x14ac:dyDescent="0.35">
      <c r="A6875" s="12"/>
    </row>
    <row r="6876" spans="1:1" x14ac:dyDescent="0.35">
      <c r="A6876" s="12"/>
    </row>
    <row r="6877" spans="1:1" x14ac:dyDescent="0.35">
      <c r="A6877" s="12"/>
    </row>
    <row r="6878" spans="1:1" x14ac:dyDescent="0.35">
      <c r="A6878" s="12"/>
    </row>
    <row r="6879" spans="1:1" x14ac:dyDescent="0.35">
      <c r="A6879" s="12"/>
    </row>
    <row r="6880" spans="1:1" x14ac:dyDescent="0.35">
      <c r="A6880" s="12"/>
    </row>
    <row r="6881" spans="1:1" x14ac:dyDescent="0.35">
      <c r="A6881" s="12"/>
    </row>
    <row r="6882" spans="1:1" x14ac:dyDescent="0.35">
      <c r="A6882" s="12"/>
    </row>
    <row r="6883" spans="1:1" x14ac:dyDescent="0.35">
      <c r="A6883" s="12"/>
    </row>
    <row r="6884" spans="1:1" x14ac:dyDescent="0.35">
      <c r="A6884" s="12"/>
    </row>
    <row r="6885" spans="1:1" x14ac:dyDescent="0.35">
      <c r="A6885" s="12"/>
    </row>
    <row r="6886" spans="1:1" x14ac:dyDescent="0.35">
      <c r="A6886" s="12"/>
    </row>
    <row r="6887" spans="1:1" x14ac:dyDescent="0.35">
      <c r="A6887" s="12"/>
    </row>
    <row r="6888" spans="1:1" x14ac:dyDescent="0.35">
      <c r="A6888" s="12"/>
    </row>
    <row r="6889" spans="1:1" x14ac:dyDescent="0.35">
      <c r="A6889" s="12"/>
    </row>
    <row r="6890" spans="1:1" x14ac:dyDescent="0.35">
      <c r="A6890" s="12"/>
    </row>
    <row r="6891" spans="1:1" x14ac:dyDescent="0.35">
      <c r="A6891" s="12"/>
    </row>
    <row r="6892" spans="1:1" x14ac:dyDescent="0.35">
      <c r="A6892" s="12"/>
    </row>
    <row r="6893" spans="1:1" x14ac:dyDescent="0.35">
      <c r="A6893" s="12"/>
    </row>
    <row r="6894" spans="1:1" x14ac:dyDescent="0.35">
      <c r="A6894" s="12"/>
    </row>
    <row r="6895" spans="1:1" x14ac:dyDescent="0.35">
      <c r="A6895" s="12"/>
    </row>
    <row r="6896" spans="1:1" x14ac:dyDescent="0.35">
      <c r="A6896" s="12"/>
    </row>
    <row r="6897" spans="1:1" x14ac:dyDescent="0.35">
      <c r="A6897" s="12"/>
    </row>
    <row r="6898" spans="1:1" x14ac:dyDescent="0.35">
      <c r="A6898" s="12"/>
    </row>
    <row r="6899" spans="1:1" x14ac:dyDescent="0.35">
      <c r="A6899" s="12"/>
    </row>
    <row r="6900" spans="1:1" x14ac:dyDescent="0.35">
      <c r="A6900" s="12"/>
    </row>
    <row r="6901" spans="1:1" x14ac:dyDescent="0.35">
      <c r="A6901" s="12"/>
    </row>
    <row r="6902" spans="1:1" x14ac:dyDescent="0.35">
      <c r="A6902" s="12"/>
    </row>
    <row r="6903" spans="1:1" x14ac:dyDescent="0.35">
      <c r="A6903" s="12"/>
    </row>
    <row r="6904" spans="1:1" x14ac:dyDescent="0.35">
      <c r="A6904" s="12"/>
    </row>
    <row r="6905" spans="1:1" x14ac:dyDescent="0.35">
      <c r="A6905" s="12"/>
    </row>
    <row r="6906" spans="1:1" x14ac:dyDescent="0.35">
      <c r="A6906" s="12"/>
    </row>
    <row r="6907" spans="1:1" x14ac:dyDescent="0.35">
      <c r="A6907" s="12"/>
    </row>
    <row r="6908" spans="1:1" x14ac:dyDescent="0.35">
      <c r="A6908" s="12"/>
    </row>
    <row r="6909" spans="1:1" x14ac:dyDescent="0.35">
      <c r="A6909" s="12"/>
    </row>
    <row r="6910" spans="1:1" x14ac:dyDescent="0.35">
      <c r="A6910" s="12"/>
    </row>
    <row r="6911" spans="1:1" x14ac:dyDescent="0.35">
      <c r="A6911" s="12"/>
    </row>
    <row r="6912" spans="1:1" x14ac:dyDescent="0.35">
      <c r="A6912" s="12"/>
    </row>
    <row r="6913" spans="1:1" x14ac:dyDescent="0.35">
      <c r="A6913" s="12"/>
    </row>
    <row r="6914" spans="1:1" x14ac:dyDescent="0.35">
      <c r="A6914" s="12"/>
    </row>
    <row r="6915" spans="1:1" x14ac:dyDescent="0.35">
      <c r="A6915" s="12"/>
    </row>
    <row r="6916" spans="1:1" x14ac:dyDescent="0.35">
      <c r="A6916" s="12"/>
    </row>
    <row r="6917" spans="1:1" x14ac:dyDescent="0.35">
      <c r="A6917" s="12"/>
    </row>
    <row r="6918" spans="1:1" x14ac:dyDescent="0.35">
      <c r="A6918" s="12"/>
    </row>
    <row r="6919" spans="1:1" x14ac:dyDescent="0.35">
      <c r="A6919" s="12"/>
    </row>
    <row r="6920" spans="1:1" x14ac:dyDescent="0.35">
      <c r="A6920" s="12"/>
    </row>
    <row r="6921" spans="1:1" x14ac:dyDescent="0.35">
      <c r="A6921" s="12"/>
    </row>
    <row r="6922" spans="1:1" x14ac:dyDescent="0.35">
      <c r="A6922" s="12"/>
    </row>
    <row r="6923" spans="1:1" x14ac:dyDescent="0.35">
      <c r="A6923" s="12"/>
    </row>
    <row r="6924" spans="1:1" x14ac:dyDescent="0.35">
      <c r="A6924" s="12"/>
    </row>
    <row r="6925" spans="1:1" x14ac:dyDescent="0.35">
      <c r="A6925" s="12"/>
    </row>
    <row r="6926" spans="1:1" x14ac:dyDescent="0.35">
      <c r="A6926" s="12"/>
    </row>
    <row r="6927" spans="1:1" x14ac:dyDescent="0.35">
      <c r="A6927" s="12"/>
    </row>
    <row r="6928" spans="1:1" x14ac:dyDescent="0.35">
      <c r="A6928" s="12"/>
    </row>
    <row r="6929" spans="1:1" x14ac:dyDescent="0.35">
      <c r="A6929" s="12"/>
    </row>
    <row r="6930" spans="1:1" x14ac:dyDescent="0.35">
      <c r="A6930" s="12"/>
    </row>
    <row r="6931" spans="1:1" x14ac:dyDescent="0.35">
      <c r="A6931" s="12"/>
    </row>
    <row r="6932" spans="1:1" x14ac:dyDescent="0.35">
      <c r="A6932" s="12"/>
    </row>
    <row r="6933" spans="1:1" x14ac:dyDescent="0.35">
      <c r="A6933" s="12"/>
    </row>
    <row r="6934" spans="1:1" x14ac:dyDescent="0.35">
      <c r="A6934" s="12"/>
    </row>
    <row r="6935" spans="1:1" x14ac:dyDescent="0.35">
      <c r="A6935" s="12"/>
    </row>
    <row r="6936" spans="1:1" x14ac:dyDescent="0.35">
      <c r="A6936" s="12"/>
    </row>
    <row r="6937" spans="1:1" x14ac:dyDescent="0.35">
      <c r="A6937" s="12"/>
    </row>
    <row r="6938" spans="1:1" x14ac:dyDescent="0.35">
      <c r="A6938" s="12"/>
    </row>
    <row r="6939" spans="1:1" x14ac:dyDescent="0.35">
      <c r="A6939" s="12"/>
    </row>
    <row r="6940" spans="1:1" x14ac:dyDescent="0.35">
      <c r="A6940" s="12"/>
    </row>
    <row r="6941" spans="1:1" x14ac:dyDescent="0.35">
      <c r="A6941" s="12"/>
    </row>
    <row r="6942" spans="1:1" x14ac:dyDescent="0.35">
      <c r="A6942" s="12"/>
    </row>
    <row r="6943" spans="1:1" x14ac:dyDescent="0.35">
      <c r="A6943" s="12"/>
    </row>
    <row r="6944" spans="1:1" x14ac:dyDescent="0.35">
      <c r="A6944" s="12"/>
    </row>
    <row r="6945" spans="1:1" x14ac:dyDescent="0.35">
      <c r="A6945" s="12"/>
    </row>
    <row r="6946" spans="1:1" x14ac:dyDescent="0.35">
      <c r="A6946" s="12"/>
    </row>
    <row r="6947" spans="1:1" x14ac:dyDescent="0.35">
      <c r="A6947" s="12"/>
    </row>
    <row r="6948" spans="1:1" x14ac:dyDescent="0.35">
      <c r="A6948" s="12"/>
    </row>
    <row r="6949" spans="1:1" x14ac:dyDescent="0.35">
      <c r="A6949" s="12"/>
    </row>
    <row r="6950" spans="1:1" x14ac:dyDescent="0.35">
      <c r="A6950" s="12"/>
    </row>
    <row r="6951" spans="1:1" x14ac:dyDescent="0.35">
      <c r="A6951" s="12"/>
    </row>
    <row r="6952" spans="1:1" x14ac:dyDescent="0.35">
      <c r="A6952" s="12"/>
    </row>
    <row r="6953" spans="1:1" x14ac:dyDescent="0.35">
      <c r="A6953" s="12"/>
    </row>
    <row r="6954" spans="1:1" x14ac:dyDescent="0.35">
      <c r="A6954" s="12"/>
    </row>
    <row r="6955" spans="1:1" x14ac:dyDescent="0.35">
      <c r="A6955" s="12"/>
    </row>
    <row r="6956" spans="1:1" x14ac:dyDescent="0.35">
      <c r="A6956" s="12"/>
    </row>
    <row r="6957" spans="1:1" x14ac:dyDescent="0.35">
      <c r="A6957" s="12"/>
    </row>
    <row r="6958" spans="1:1" x14ac:dyDescent="0.35">
      <c r="A6958" s="12"/>
    </row>
    <row r="6959" spans="1:1" x14ac:dyDescent="0.35">
      <c r="A6959" s="12"/>
    </row>
    <row r="6960" spans="1:1" x14ac:dyDescent="0.35">
      <c r="A6960" s="12"/>
    </row>
    <row r="6961" spans="1:1" x14ac:dyDescent="0.35">
      <c r="A6961" s="12"/>
    </row>
    <row r="6962" spans="1:1" x14ac:dyDescent="0.35">
      <c r="A6962" s="12"/>
    </row>
    <row r="6963" spans="1:1" x14ac:dyDescent="0.35">
      <c r="A6963" s="12"/>
    </row>
    <row r="6964" spans="1:1" x14ac:dyDescent="0.35">
      <c r="A6964" s="12"/>
    </row>
    <row r="6965" spans="1:1" x14ac:dyDescent="0.35">
      <c r="A6965" s="12"/>
    </row>
    <row r="6966" spans="1:1" x14ac:dyDescent="0.35">
      <c r="A6966" s="12"/>
    </row>
    <row r="6967" spans="1:1" x14ac:dyDescent="0.35">
      <c r="A6967" s="12"/>
    </row>
    <row r="6968" spans="1:1" x14ac:dyDescent="0.35">
      <c r="A6968" s="12"/>
    </row>
    <row r="6969" spans="1:1" x14ac:dyDescent="0.35">
      <c r="A6969" s="12"/>
    </row>
    <row r="6970" spans="1:1" x14ac:dyDescent="0.35">
      <c r="A6970" s="12"/>
    </row>
    <row r="6971" spans="1:1" x14ac:dyDescent="0.35">
      <c r="A6971" s="12"/>
    </row>
    <row r="6972" spans="1:1" x14ac:dyDescent="0.35">
      <c r="A6972" s="12"/>
    </row>
    <row r="6973" spans="1:1" x14ac:dyDescent="0.35">
      <c r="A6973" s="12"/>
    </row>
    <row r="6974" spans="1:1" x14ac:dyDescent="0.35">
      <c r="A6974" s="12"/>
    </row>
    <row r="6975" spans="1:1" x14ac:dyDescent="0.35">
      <c r="A6975" s="12"/>
    </row>
    <row r="6976" spans="1:1" x14ac:dyDescent="0.35">
      <c r="A6976" s="12"/>
    </row>
    <row r="6977" spans="1:1" x14ac:dyDescent="0.35">
      <c r="A6977" s="12"/>
    </row>
    <row r="6978" spans="1:1" x14ac:dyDescent="0.35">
      <c r="A6978" s="12"/>
    </row>
    <row r="6979" spans="1:1" x14ac:dyDescent="0.35">
      <c r="A6979" s="12"/>
    </row>
    <row r="6980" spans="1:1" x14ac:dyDescent="0.35">
      <c r="A6980" s="12"/>
    </row>
    <row r="6981" spans="1:1" x14ac:dyDescent="0.35">
      <c r="A6981" s="12"/>
    </row>
    <row r="6982" spans="1:1" x14ac:dyDescent="0.35">
      <c r="A6982" s="12"/>
    </row>
    <row r="6983" spans="1:1" x14ac:dyDescent="0.35">
      <c r="A6983" s="12"/>
    </row>
    <row r="6984" spans="1:1" x14ac:dyDescent="0.35">
      <c r="A6984" s="12"/>
    </row>
    <row r="6985" spans="1:1" x14ac:dyDescent="0.35">
      <c r="A6985" s="12"/>
    </row>
    <row r="6986" spans="1:1" x14ac:dyDescent="0.35">
      <c r="A6986" s="12"/>
    </row>
    <row r="6987" spans="1:1" x14ac:dyDescent="0.35">
      <c r="A6987" s="12"/>
    </row>
    <row r="6988" spans="1:1" x14ac:dyDescent="0.35">
      <c r="A6988" s="12"/>
    </row>
    <row r="6989" spans="1:1" x14ac:dyDescent="0.35">
      <c r="A6989" s="12"/>
    </row>
    <row r="6990" spans="1:1" x14ac:dyDescent="0.35">
      <c r="A6990" s="12"/>
    </row>
    <row r="6991" spans="1:1" x14ac:dyDescent="0.35">
      <c r="A6991" s="12"/>
    </row>
    <row r="6992" spans="1:1" x14ac:dyDescent="0.35">
      <c r="A6992" s="12"/>
    </row>
    <row r="6993" spans="1:1" x14ac:dyDescent="0.35">
      <c r="A6993" s="12"/>
    </row>
    <row r="6994" spans="1:1" x14ac:dyDescent="0.35">
      <c r="A6994" s="12"/>
    </row>
    <row r="6995" spans="1:1" x14ac:dyDescent="0.35">
      <c r="A6995" s="12"/>
    </row>
    <row r="6996" spans="1:1" x14ac:dyDescent="0.35">
      <c r="A6996" s="12"/>
    </row>
    <row r="6997" spans="1:1" x14ac:dyDescent="0.35">
      <c r="A6997" s="12"/>
    </row>
    <row r="6998" spans="1:1" x14ac:dyDescent="0.35">
      <c r="A6998" s="12"/>
    </row>
    <row r="6999" spans="1:1" x14ac:dyDescent="0.35">
      <c r="A6999" s="12"/>
    </row>
    <row r="7000" spans="1:1" x14ac:dyDescent="0.35">
      <c r="A7000" s="12"/>
    </row>
    <row r="7001" spans="1:1" x14ac:dyDescent="0.35">
      <c r="A7001" s="12"/>
    </row>
    <row r="7002" spans="1:1" x14ac:dyDescent="0.35">
      <c r="A7002" s="12"/>
    </row>
    <row r="7003" spans="1:1" x14ac:dyDescent="0.35">
      <c r="A7003" s="12"/>
    </row>
    <row r="7004" spans="1:1" x14ac:dyDescent="0.35">
      <c r="A7004" s="12"/>
    </row>
    <row r="7005" spans="1:1" x14ac:dyDescent="0.35">
      <c r="A7005" s="12"/>
    </row>
    <row r="7006" spans="1:1" x14ac:dyDescent="0.35">
      <c r="A7006" s="12"/>
    </row>
    <row r="7007" spans="1:1" x14ac:dyDescent="0.35">
      <c r="A7007" s="12"/>
    </row>
    <row r="7008" spans="1:1" x14ac:dyDescent="0.35">
      <c r="A7008" s="12"/>
    </row>
    <row r="7009" spans="1:1" x14ac:dyDescent="0.35">
      <c r="A7009" s="12"/>
    </row>
    <row r="7010" spans="1:1" x14ac:dyDescent="0.35">
      <c r="A7010" s="12"/>
    </row>
    <row r="7011" spans="1:1" x14ac:dyDescent="0.35">
      <c r="A7011" s="12"/>
    </row>
    <row r="7012" spans="1:1" x14ac:dyDescent="0.35">
      <c r="A7012" s="12"/>
    </row>
    <row r="7013" spans="1:1" x14ac:dyDescent="0.35">
      <c r="A7013" s="12"/>
    </row>
    <row r="7014" spans="1:1" x14ac:dyDescent="0.35">
      <c r="A7014" s="12"/>
    </row>
    <row r="7015" spans="1:1" x14ac:dyDescent="0.35">
      <c r="A7015" s="12"/>
    </row>
    <row r="7016" spans="1:1" x14ac:dyDescent="0.35">
      <c r="A7016" s="12"/>
    </row>
    <row r="7017" spans="1:1" x14ac:dyDescent="0.35">
      <c r="A7017" s="12"/>
    </row>
    <row r="7018" spans="1:1" x14ac:dyDescent="0.35">
      <c r="A7018" s="12"/>
    </row>
    <row r="7019" spans="1:1" x14ac:dyDescent="0.35">
      <c r="A7019" s="12"/>
    </row>
    <row r="7020" spans="1:1" x14ac:dyDescent="0.35">
      <c r="A7020" s="12"/>
    </row>
    <row r="7021" spans="1:1" x14ac:dyDescent="0.35">
      <c r="A7021" s="12"/>
    </row>
    <row r="7022" spans="1:1" x14ac:dyDescent="0.35">
      <c r="A7022" s="12"/>
    </row>
    <row r="7023" spans="1:1" x14ac:dyDescent="0.35">
      <c r="A7023" s="12"/>
    </row>
    <row r="7024" spans="1:1" x14ac:dyDescent="0.35">
      <c r="A7024" s="12"/>
    </row>
    <row r="7025" spans="1:1" x14ac:dyDescent="0.35">
      <c r="A7025" s="12"/>
    </row>
    <row r="7026" spans="1:1" x14ac:dyDescent="0.35">
      <c r="A7026" s="12"/>
    </row>
    <row r="7027" spans="1:1" x14ac:dyDescent="0.35">
      <c r="A7027" s="12"/>
    </row>
    <row r="7028" spans="1:1" x14ac:dyDescent="0.35">
      <c r="A7028" s="12"/>
    </row>
    <row r="7029" spans="1:1" x14ac:dyDescent="0.35">
      <c r="A7029" s="12"/>
    </row>
    <row r="7030" spans="1:1" x14ac:dyDescent="0.35">
      <c r="A7030" s="12"/>
    </row>
    <row r="7031" spans="1:1" x14ac:dyDescent="0.35">
      <c r="A7031" s="12"/>
    </row>
    <row r="7032" spans="1:1" x14ac:dyDescent="0.35">
      <c r="A7032" s="12"/>
    </row>
    <row r="7033" spans="1:1" x14ac:dyDescent="0.35">
      <c r="A7033" s="12"/>
    </row>
    <row r="7034" spans="1:1" x14ac:dyDescent="0.35">
      <c r="A7034" s="12"/>
    </row>
    <row r="7035" spans="1:1" x14ac:dyDescent="0.35">
      <c r="A7035" s="12"/>
    </row>
    <row r="7036" spans="1:1" x14ac:dyDescent="0.35">
      <c r="A7036" s="12"/>
    </row>
    <row r="7037" spans="1:1" x14ac:dyDescent="0.35">
      <c r="A7037" s="12"/>
    </row>
    <row r="7038" spans="1:1" x14ac:dyDescent="0.35">
      <c r="A7038" s="12"/>
    </row>
    <row r="7039" spans="1:1" x14ac:dyDescent="0.35">
      <c r="A7039" s="12"/>
    </row>
    <row r="7040" spans="1:1" x14ac:dyDescent="0.35">
      <c r="A7040" s="12"/>
    </row>
    <row r="7041" spans="1:1" x14ac:dyDescent="0.35">
      <c r="A7041" s="12"/>
    </row>
    <row r="7042" spans="1:1" x14ac:dyDescent="0.35">
      <c r="A7042" s="12"/>
    </row>
    <row r="7043" spans="1:1" x14ac:dyDescent="0.35">
      <c r="A7043" s="12"/>
    </row>
    <row r="7044" spans="1:1" x14ac:dyDescent="0.35">
      <c r="A7044" s="12"/>
    </row>
    <row r="7045" spans="1:1" x14ac:dyDescent="0.35">
      <c r="A7045" s="12"/>
    </row>
    <row r="7046" spans="1:1" x14ac:dyDescent="0.35">
      <c r="A7046" s="12"/>
    </row>
    <row r="7047" spans="1:1" x14ac:dyDescent="0.35">
      <c r="A7047" s="12"/>
    </row>
    <row r="7048" spans="1:1" x14ac:dyDescent="0.35">
      <c r="A7048" s="12"/>
    </row>
    <row r="7049" spans="1:1" x14ac:dyDescent="0.35">
      <c r="A7049" s="12"/>
    </row>
    <row r="7050" spans="1:1" x14ac:dyDescent="0.35">
      <c r="A7050" s="12"/>
    </row>
    <row r="7051" spans="1:1" x14ac:dyDescent="0.35">
      <c r="A7051" s="12"/>
    </row>
    <row r="7052" spans="1:1" x14ac:dyDescent="0.35">
      <c r="A7052" s="12"/>
    </row>
    <row r="7053" spans="1:1" x14ac:dyDescent="0.35">
      <c r="A7053" s="12"/>
    </row>
    <row r="7054" spans="1:1" x14ac:dyDescent="0.35">
      <c r="A7054" s="12"/>
    </row>
    <row r="7055" spans="1:1" x14ac:dyDescent="0.35">
      <c r="A7055" s="12"/>
    </row>
    <row r="7056" spans="1:1" x14ac:dyDescent="0.35">
      <c r="A7056" s="12"/>
    </row>
    <row r="7057" spans="1:1" x14ac:dyDescent="0.35">
      <c r="A7057" s="12"/>
    </row>
    <row r="7058" spans="1:1" x14ac:dyDescent="0.35">
      <c r="A7058" s="12"/>
    </row>
    <row r="7059" spans="1:1" x14ac:dyDescent="0.35">
      <c r="A7059" s="12"/>
    </row>
    <row r="7060" spans="1:1" x14ac:dyDescent="0.35">
      <c r="A7060" s="12"/>
    </row>
    <row r="7061" spans="1:1" x14ac:dyDescent="0.35">
      <c r="A7061" s="12"/>
    </row>
    <row r="7062" spans="1:1" x14ac:dyDescent="0.35">
      <c r="A7062" s="12"/>
    </row>
    <row r="7063" spans="1:1" x14ac:dyDescent="0.35">
      <c r="A7063" s="12"/>
    </row>
    <row r="7064" spans="1:1" x14ac:dyDescent="0.35">
      <c r="A7064" s="12"/>
    </row>
    <row r="7065" spans="1:1" x14ac:dyDescent="0.35">
      <c r="A7065" s="12"/>
    </row>
    <row r="7066" spans="1:1" x14ac:dyDescent="0.35">
      <c r="A7066" s="12"/>
    </row>
    <row r="7067" spans="1:1" x14ac:dyDescent="0.35">
      <c r="A7067" s="12"/>
    </row>
    <row r="7068" spans="1:1" x14ac:dyDescent="0.35">
      <c r="A7068" s="12"/>
    </row>
    <row r="7069" spans="1:1" x14ac:dyDescent="0.35">
      <c r="A7069" s="12"/>
    </row>
    <row r="7070" spans="1:1" x14ac:dyDescent="0.35">
      <c r="A7070" s="12"/>
    </row>
    <row r="7071" spans="1:1" x14ac:dyDescent="0.35">
      <c r="A7071" s="12"/>
    </row>
    <row r="7072" spans="1:1" x14ac:dyDescent="0.35">
      <c r="A7072" s="12"/>
    </row>
    <row r="7073" spans="1:1" x14ac:dyDescent="0.35">
      <c r="A7073" s="12"/>
    </row>
    <row r="7074" spans="1:1" x14ac:dyDescent="0.35">
      <c r="A7074" s="12"/>
    </row>
    <row r="7075" spans="1:1" x14ac:dyDescent="0.35">
      <c r="A7075" s="12"/>
    </row>
    <row r="7076" spans="1:1" x14ac:dyDescent="0.35">
      <c r="A7076" s="12"/>
    </row>
    <row r="7077" spans="1:1" x14ac:dyDescent="0.35">
      <c r="A7077" s="12"/>
    </row>
    <row r="7078" spans="1:1" x14ac:dyDescent="0.35">
      <c r="A7078" s="12"/>
    </row>
    <row r="7079" spans="1:1" x14ac:dyDescent="0.35">
      <c r="A7079" s="12"/>
    </row>
    <row r="7080" spans="1:1" x14ac:dyDescent="0.35">
      <c r="A7080" s="12"/>
    </row>
    <row r="7081" spans="1:1" x14ac:dyDescent="0.35">
      <c r="A7081" s="12"/>
    </row>
    <row r="7082" spans="1:1" x14ac:dyDescent="0.35">
      <c r="A7082" s="12"/>
    </row>
    <row r="7083" spans="1:1" x14ac:dyDescent="0.35">
      <c r="A7083" s="12"/>
    </row>
    <row r="7084" spans="1:1" x14ac:dyDescent="0.35">
      <c r="A7084" s="12"/>
    </row>
    <row r="7085" spans="1:1" x14ac:dyDescent="0.35">
      <c r="A7085" s="12"/>
    </row>
    <row r="7086" spans="1:1" x14ac:dyDescent="0.35">
      <c r="A7086" s="12"/>
    </row>
    <row r="7087" spans="1:1" x14ac:dyDescent="0.35">
      <c r="A7087" s="12"/>
    </row>
    <row r="7088" spans="1:1" x14ac:dyDescent="0.35">
      <c r="A7088" s="12"/>
    </row>
    <row r="7089" spans="1:1" x14ac:dyDescent="0.35">
      <c r="A7089" s="12"/>
    </row>
    <row r="7090" spans="1:1" x14ac:dyDescent="0.35">
      <c r="A7090" s="12"/>
    </row>
    <row r="7091" spans="1:1" x14ac:dyDescent="0.35">
      <c r="A7091" s="12"/>
    </row>
    <row r="7092" spans="1:1" x14ac:dyDescent="0.35">
      <c r="A7092" s="12"/>
    </row>
    <row r="7093" spans="1:1" x14ac:dyDescent="0.35">
      <c r="A7093" s="12"/>
    </row>
    <row r="7094" spans="1:1" x14ac:dyDescent="0.35">
      <c r="A7094" s="12"/>
    </row>
    <row r="7095" spans="1:1" x14ac:dyDescent="0.35">
      <c r="A7095" s="12"/>
    </row>
    <row r="7096" spans="1:1" x14ac:dyDescent="0.35">
      <c r="A7096" s="12"/>
    </row>
    <row r="7097" spans="1:1" x14ac:dyDescent="0.35">
      <c r="A7097" s="12"/>
    </row>
    <row r="7098" spans="1:1" x14ac:dyDescent="0.35">
      <c r="A7098" s="12"/>
    </row>
    <row r="7099" spans="1:1" x14ac:dyDescent="0.35">
      <c r="A7099" s="12"/>
    </row>
    <row r="7100" spans="1:1" x14ac:dyDescent="0.35">
      <c r="A7100" s="12"/>
    </row>
    <row r="7101" spans="1:1" x14ac:dyDescent="0.35">
      <c r="A7101" s="12"/>
    </row>
    <row r="7102" spans="1:1" x14ac:dyDescent="0.35">
      <c r="A7102" s="12"/>
    </row>
    <row r="7103" spans="1:1" x14ac:dyDescent="0.35">
      <c r="A7103" s="12"/>
    </row>
    <row r="7104" spans="1:1" x14ac:dyDescent="0.35">
      <c r="A7104" s="12"/>
    </row>
    <row r="7105" spans="1:1" x14ac:dyDescent="0.35">
      <c r="A7105" s="12"/>
    </row>
    <row r="7106" spans="1:1" x14ac:dyDescent="0.35">
      <c r="A7106" s="12"/>
    </row>
    <row r="7107" spans="1:1" x14ac:dyDescent="0.35">
      <c r="A7107" s="12"/>
    </row>
    <row r="7108" spans="1:1" x14ac:dyDescent="0.35">
      <c r="A7108" s="12"/>
    </row>
    <row r="7109" spans="1:1" x14ac:dyDescent="0.35">
      <c r="A7109" s="12"/>
    </row>
    <row r="7110" spans="1:1" x14ac:dyDescent="0.35">
      <c r="A7110" s="12"/>
    </row>
    <row r="7111" spans="1:1" x14ac:dyDescent="0.35">
      <c r="A7111" s="12"/>
    </row>
    <row r="7112" spans="1:1" x14ac:dyDescent="0.35">
      <c r="A7112" s="12"/>
    </row>
    <row r="7113" spans="1:1" x14ac:dyDescent="0.35">
      <c r="A7113" s="12"/>
    </row>
    <row r="7114" spans="1:1" x14ac:dyDescent="0.35">
      <c r="A7114" s="12"/>
    </row>
    <row r="7115" spans="1:1" x14ac:dyDescent="0.35">
      <c r="A7115" s="12"/>
    </row>
    <row r="7116" spans="1:1" x14ac:dyDescent="0.35">
      <c r="A7116" s="12"/>
    </row>
    <row r="7117" spans="1:1" x14ac:dyDescent="0.35">
      <c r="A7117" s="12"/>
    </row>
    <row r="7118" spans="1:1" x14ac:dyDescent="0.35">
      <c r="A7118" s="12"/>
    </row>
    <row r="7119" spans="1:1" x14ac:dyDescent="0.35">
      <c r="A7119" s="12"/>
    </row>
    <row r="7120" spans="1:1" x14ac:dyDescent="0.35">
      <c r="A7120" s="12"/>
    </row>
    <row r="7121" spans="1:1" x14ac:dyDescent="0.35">
      <c r="A7121" s="12"/>
    </row>
    <row r="7122" spans="1:1" x14ac:dyDescent="0.35">
      <c r="A7122" s="12"/>
    </row>
    <row r="7123" spans="1:1" x14ac:dyDescent="0.35">
      <c r="A7123" s="12"/>
    </row>
    <row r="7124" spans="1:1" x14ac:dyDescent="0.35">
      <c r="A7124" s="12"/>
    </row>
    <row r="7125" spans="1:1" x14ac:dyDescent="0.35">
      <c r="A7125" s="12"/>
    </row>
    <row r="7126" spans="1:1" x14ac:dyDescent="0.35">
      <c r="A7126" s="12"/>
    </row>
    <row r="7127" spans="1:1" x14ac:dyDescent="0.35">
      <c r="A7127" s="12"/>
    </row>
    <row r="7128" spans="1:1" x14ac:dyDescent="0.35">
      <c r="A7128" s="12"/>
    </row>
    <row r="7129" spans="1:1" x14ac:dyDescent="0.35">
      <c r="A7129" s="12"/>
    </row>
    <row r="7130" spans="1:1" x14ac:dyDescent="0.35">
      <c r="A7130" s="12"/>
    </row>
    <row r="7131" spans="1:1" x14ac:dyDescent="0.35">
      <c r="A7131" s="12"/>
    </row>
    <row r="7132" spans="1:1" x14ac:dyDescent="0.35">
      <c r="A7132" s="12"/>
    </row>
    <row r="7133" spans="1:1" x14ac:dyDescent="0.35">
      <c r="A7133" s="12"/>
    </row>
    <row r="7134" spans="1:1" x14ac:dyDescent="0.35">
      <c r="A7134" s="12"/>
    </row>
    <row r="7135" spans="1:1" x14ac:dyDescent="0.35">
      <c r="A7135" s="12"/>
    </row>
    <row r="7136" spans="1:1" x14ac:dyDescent="0.35">
      <c r="A7136" s="12"/>
    </row>
    <row r="7137" spans="1:1" x14ac:dyDescent="0.35">
      <c r="A7137" s="12"/>
    </row>
    <row r="7138" spans="1:1" x14ac:dyDescent="0.35">
      <c r="A7138" s="12"/>
    </row>
    <row r="7139" spans="1:1" x14ac:dyDescent="0.35">
      <c r="A7139" s="12"/>
    </row>
    <row r="7140" spans="1:1" x14ac:dyDescent="0.35">
      <c r="A7140" s="12"/>
    </row>
    <row r="7141" spans="1:1" x14ac:dyDescent="0.35">
      <c r="A7141" s="12"/>
    </row>
    <row r="7142" spans="1:1" x14ac:dyDescent="0.35">
      <c r="A7142" s="12"/>
    </row>
    <row r="7143" spans="1:1" x14ac:dyDescent="0.35">
      <c r="A7143" s="12"/>
    </row>
    <row r="7144" spans="1:1" x14ac:dyDescent="0.35">
      <c r="A7144" s="12"/>
    </row>
    <row r="7145" spans="1:1" x14ac:dyDescent="0.35">
      <c r="A7145" s="12"/>
    </row>
    <row r="7146" spans="1:1" x14ac:dyDescent="0.35">
      <c r="A7146" s="12"/>
    </row>
    <row r="7147" spans="1:1" x14ac:dyDescent="0.35">
      <c r="A7147" s="12"/>
    </row>
    <row r="7148" spans="1:1" x14ac:dyDescent="0.35">
      <c r="A7148" s="12"/>
    </row>
    <row r="7149" spans="1:1" x14ac:dyDescent="0.35">
      <c r="A7149" s="12"/>
    </row>
    <row r="7150" spans="1:1" x14ac:dyDescent="0.35">
      <c r="A7150" s="12"/>
    </row>
    <row r="7151" spans="1:1" x14ac:dyDescent="0.35">
      <c r="A7151" s="12"/>
    </row>
    <row r="7152" spans="1:1" x14ac:dyDescent="0.35">
      <c r="A7152" s="12"/>
    </row>
    <row r="7153" spans="1:1" x14ac:dyDescent="0.35">
      <c r="A7153" s="12"/>
    </row>
    <row r="7154" spans="1:1" x14ac:dyDescent="0.35">
      <c r="A7154" s="12"/>
    </row>
    <row r="7155" spans="1:1" x14ac:dyDescent="0.35">
      <c r="A7155" s="12"/>
    </row>
    <row r="7156" spans="1:1" x14ac:dyDescent="0.35">
      <c r="A7156" s="12"/>
    </row>
    <row r="7157" spans="1:1" x14ac:dyDescent="0.35">
      <c r="A7157" s="12"/>
    </row>
    <row r="7158" spans="1:1" x14ac:dyDescent="0.35">
      <c r="A7158" s="12"/>
    </row>
    <row r="7159" spans="1:1" x14ac:dyDescent="0.35">
      <c r="A7159" s="12"/>
    </row>
    <row r="7160" spans="1:1" x14ac:dyDescent="0.35">
      <c r="A7160" s="12"/>
    </row>
    <row r="7161" spans="1:1" x14ac:dyDescent="0.35">
      <c r="A7161" s="12"/>
    </row>
    <row r="7162" spans="1:1" x14ac:dyDescent="0.35">
      <c r="A7162" s="12"/>
    </row>
    <row r="7163" spans="1:1" x14ac:dyDescent="0.35">
      <c r="A7163" s="12"/>
    </row>
    <row r="7164" spans="1:1" x14ac:dyDescent="0.35">
      <c r="A7164" s="12"/>
    </row>
    <row r="7165" spans="1:1" x14ac:dyDescent="0.35">
      <c r="A7165" s="12"/>
    </row>
    <row r="7166" spans="1:1" x14ac:dyDescent="0.35">
      <c r="A7166" s="12"/>
    </row>
    <row r="7167" spans="1:1" x14ac:dyDescent="0.35">
      <c r="A7167" s="12"/>
    </row>
    <row r="7168" spans="1:1" x14ac:dyDescent="0.35">
      <c r="A7168" s="12"/>
    </row>
    <row r="7169" spans="1:1" x14ac:dyDescent="0.35">
      <c r="A7169" s="12"/>
    </row>
    <row r="7170" spans="1:1" x14ac:dyDescent="0.35">
      <c r="A7170" s="12"/>
    </row>
    <row r="7171" spans="1:1" x14ac:dyDescent="0.35">
      <c r="A7171" s="12"/>
    </row>
    <row r="7172" spans="1:1" x14ac:dyDescent="0.35">
      <c r="A7172" s="12"/>
    </row>
    <row r="7173" spans="1:1" x14ac:dyDescent="0.35">
      <c r="A7173" s="12"/>
    </row>
    <row r="7174" spans="1:1" x14ac:dyDescent="0.35">
      <c r="A7174" s="12"/>
    </row>
    <row r="7175" spans="1:1" x14ac:dyDescent="0.35">
      <c r="A7175" s="12"/>
    </row>
    <row r="7176" spans="1:1" x14ac:dyDescent="0.35">
      <c r="A7176" s="12"/>
    </row>
    <row r="7177" spans="1:1" x14ac:dyDescent="0.35">
      <c r="A7177" s="12"/>
    </row>
    <row r="7178" spans="1:1" x14ac:dyDescent="0.35">
      <c r="A7178" s="12"/>
    </row>
    <row r="7179" spans="1:1" x14ac:dyDescent="0.35">
      <c r="A7179" s="12"/>
    </row>
    <row r="7180" spans="1:1" x14ac:dyDescent="0.35">
      <c r="A7180" s="12"/>
    </row>
    <row r="7181" spans="1:1" x14ac:dyDescent="0.35">
      <c r="A7181" s="12"/>
    </row>
    <row r="7182" spans="1:1" x14ac:dyDescent="0.35">
      <c r="A7182" s="12"/>
    </row>
    <row r="7183" spans="1:1" x14ac:dyDescent="0.35">
      <c r="A7183" s="12"/>
    </row>
    <row r="7184" spans="1:1" x14ac:dyDescent="0.35">
      <c r="A7184" s="12"/>
    </row>
    <row r="7185" spans="1:1" x14ac:dyDescent="0.35">
      <c r="A7185" s="12"/>
    </row>
    <row r="7186" spans="1:1" x14ac:dyDescent="0.35">
      <c r="A7186" s="12"/>
    </row>
    <row r="7187" spans="1:1" x14ac:dyDescent="0.35">
      <c r="A7187" s="12"/>
    </row>
    <row r="7188" spans="1:1" x14ac:dyDescent="0.35">
      <c r="A7188" s="12"/>
    </row>
    <row r="7189" spans="1:1" x14ac:dyDescent="0.35">
      <c r="A7189" s="12"/>
    </row>
    <row r="7190" spans="1:1" x14ac:dyDescent="0.35">
      <c r="A7190" s="12"/>
    </row>
    <row r="7191" spans="1:1" x14ac:dyDescent="0.35">
      <c r="A7191" s="12"/>
    </row>
    <row r="7192" spans="1:1" x14ac:dyDescent="0.35">
      <c r="A7192" s="12"/>
    </row>
    <row r="7193" spans="1:1" x14ac:dyDescent="0.35">
      <c r="A7193" s="12"/>
    </row>
    <row r="7194" spans="1:1" x14ac:dyDescent="0.35">
      <c r="A7194" s="12"/>
    </row>
    <row r="7195" spans="1:1" x14ac:dyDescent="0.35">
      <c r="A7195" s="12"/>
    </row>
    <row r="7196" spans="1:1" x14ac:dyDescent="0.35">
      <c r="A7196" s="12"/>
    </row>
    <row r="7197" spans="1:1" x14ac:dyDescent="0.35">
      <c r="A7197" s="12"/>
    </row>
    <row r="7198" spans="1:1" x14ac:dyDescent="0.35">
      <c r="A7198" s="12"/>
    </row>
    <row r="7199" spans="1:1" x14ac:dyDescent="0.35">
      <c r="A7199" s="12"/>
    </row>
    <row r="7200" spans="1:1" x14ac:dyDescent="0.35">
      <c r="A7200" s="12"/>
    </row>
    <row r="7201" spans="1:1" x14ac:dyDescent="0.35">
      <c r="A7201" s="12"/>
    </row>
    <row r="7202" spans="1:1" x14ac:dyDescent="0.35">
      <c r="A7202" s="12"/>
    </row>
    <row r="7203" spans="1:1" x14ac:dyDescent="0.35">
      <c r="A7203" s="12"/>
    </row>
    <row r="7204" spans="1:1" x14ac:dyDescent="0.35">
      <c r="A7204" s="12"/>
    </row>
    <row r="7205" spans="1:1" x14ac:dyDescent="0.35">
      <c r="A7205" s="12"/>
    </row>
    <row r="7206" spans="1:1" x14ac:dyDescent="0.35">
      <c r="A7206" s="12"/>
    </row>
    <row r="7207" spans="1:1" x14ac:dyDescent="0.35">
      <c r="A7207" s="12"/>
    </row>
    <row r="7208" spans="1:1" x14ac:dyDescent="0.35">
      <c r="A7208" s="12"/>
    </row>
    <row r="7209" spans="1:1" x14ac:dyDescent="0.35">
      <c r="A7209" s="12"/>
    </row>
    <row r="7210" spans="1:1" x14ac:dyDescent="0.35">
      <c r="A7210" s="12"/>
    </row>
    <row r="7211" spans="1:1" x14ac:dyDescent="0.35">
      <c r="A7211" s="12"/>
    </row>
    <row r="7212" spans="1:1" x14ac:dyDescent="0.35">
      <c r="A7212" s="12"/>
    </row>
    <row r="7213" spans="1:1" x14ac:dyDescent="0.35">
      <c r="A7213" s="12"/>
    </row>
    <row r="7214" spans="1:1" x14ac:dyDescent="0.35">
      <c r="A7214" s="12"/>
    </row>
    <row r="7215" spans="1:1" x14ac:dyDescent="0.35">
      <c r="A7215" s="12"/>
    </row>
    <row r="7216" spans="1:1" x14ac:dyDescent="0.35">
      <c r="A7216" s="12"/>
    </row>
    <row r="7217" spans="1:1" x14ac:dyDescent="0.35">
      <c r="A7217" s="12"/>
    </row>
    <row r="7218" spans="1:1" x14ac:dyDescent="0.35">
      <c r="A7218" s="12"/>
    </row>
    <row r="7219" spans="1:1" x14ac:dyDescent="0.35">
      <c r="A7219" s="12"/>
    </row>
    <row r="7220" spans="1:1" x14ac:dyDescent="0.35">
      <c r="A7220" s="12"/>
    </row>
    <row r="7221" spans="1:1" x14ac:dyDescent="0.35">
      <c r="A7221" s="12"/>
    </row>
    <row r="7222" spans="1:1" x14ac:dyDescent="0.35">
      <c r="A7222" s="12"/>
    </row>
    <row r="7223" spans="1:1" x14ac:dyDescent="0.35">
      <c r="A7223" s="12"/>
    </row>
    <row r="7224" spans="1:1" x14ac:dyDescent="0.35">
      <c r="A7224" s="12"/>
    </row>
    <row r="7225" spans="1:1" x14ac:dyDescent="0.35">
      <c r="A7225" s="12"/>
    </row>
    <row r="7226" spans="1:1" x14ac:dyDescent="0.35">
      <c r="A7226" s="12"/>
    </row>
    <row r="7227" spans="1:1" x14ac:dyDescent="0.35">
      <c r="A7227" s="12"/>
    </row>
    <row r="7228" spans="1:1" x14ac:dyDescent="0.35">
      <c r="A7228" s="12"/>
    </row>
    <row r="7229" spans="1:1" x14ac:dyDescent="0.35">
      <c r="A7229" s="12"/>
    </row>
    <row r="7230" spans="1:1" x14ac:dyDescent="0.35">
      <c r="A7230" s="12"/>
    </row>
    <row r="7231" spans="1:1" x14ac:dyDescent="0.35">
      <c r="A7231" s="12"/>
    </row>
    <row r="7232" spans="1:1" x14ac:dyDescent="0.35">
      <c r="A7232" s="12"/>
    </row>
    <row r="7233" spans="1:1" x14ac:dyDescent="0.35">
      <c r="A7233" s="12"/>
    </row>
    <row r="7234" spans="1:1" x14ac:dyDescent="0.35">
      <c r="A7234" s="12"/>
    </row>
    <row r="7235" spans="1:1" x14ac:dyDescent="0.35">
      <c r="A7235" s="12"/>
    </row>
    <row r="7236" spans="1:1" x14ac:dyDescent="0.35">
      <c r="A7236" s="12"/>
    </row>
    <row r="7237" spans="1:1" x14ac:dyDescent="0.35">
      <c r="A7237" s="12"/>
    </row>
    <row r="7238" spans="1:1" x14ac:dyDescent="0.35">
      <c r="A7238" s="12"/>
    </row>
    <row r="7239" spans="1:1" x14ac:dyDescent="0.35">
      <c r="A7239" s="12"/>
    </row>
    <row r="7240" spans="1:1" x14ac:dyDescent="0.35">
      <c r="A7240" s="12"/>
    </row>
    <row r="7241" spans="1:1" x14ac:dyDescent="0.35">
      <c r="A7241" s="12"/>
    </row>
    <row r="7242" spans="1:1" x14ac:dyDescent="0.35">
      <c r="A7242" s="12"/>
    </row>
    <row r="7243" spans="1:1" x14ac:dyDescent="0.35">
      <c r="A7243" s="12"/>
    </row>
    <row r="7244" spans="1:1" x14ac:dyDescent="0.35">
      <c r="A7244" s="12"/>
    </row>
    <row r="7245" spans="1:1" x14ac:dyDescent="0.35">
      <c r="A7245" s="12"/>
    </row>
    <row r="7246" spans="1:1" x14ac:dyDescent="0.35">
      <c r="A7246" s="12"/>
    </row>
    <row r="7247" spans="1:1" x14ac:dyDescent="0.35">
      <c r="A7247" s="12"/>
    </row>
    <row r="7248" spans="1:1" x14ac:dyDescent="0.35">
      <c r="A7248" s="12"/>
    </row>
    <row r="7249" spans="1:1" x14ac:dyDescent="0.35">
      <c r="A7249" s="12"/>
    </row>
    <row r="7250" spans="1:1" x14ac:dyDescent="0.35">
      <c r="A7250" s="12"/>
    </row>
    <row r="7251" spans="1:1" x14ac:dyDescent="0.35">
      <c r="A7251" s="12"/>
    </row>
    <row r="7252" spans="1:1" x14ac:dyDescent="0.35">
      <c r="A7252" s="12"/>
    </row>
    <row r="7253" spans="1:1" x14ac:dyDescent="0.35">
      <c r="A7253" s="12"/>
    </row>
    <row r="7254" spans="1:1" x14ac:dyDescent="0.35">
      <c r="A7254" s="12"/>
    </row>
    <row r="7255" spans="1:1" x14ac:dyDescent="0.35">
      <c r="A7255" s="12"/>
    </row>
    <row r="7256" spans="1:1" x14ac:dyDescent="0.35">
      <c r="A7256" s="12"/>
    </row>
    <row r="7257" spans="1:1" x14ac:dyDescent="0.35">
      <c r="A7257" s="12"/>
    </row>
    <row r="7258" spans="1:1" x14ac:dyDescent="0.35">
      <c r="A7258" s="12"/>
    </row>
    <row r="7259" spans="1:1" x14ac:dyDescent="0.35">
      <c r="A7259" s="12"/>
    </row>
    <row r="7260" spans="1:1" x14ac:dyDescent="0.35">
      <c r="A7260" s="12"/>
    </row>
    <row r="7261" spans="1:1" x14ac:dyDescent="0.35">
      <c r="A7261" s="12"/>
    </row>
    <row r="7262" spans="1:1" x14ac:dyDescent="0.35">
      <c r="A7262" s="12"/>
    </row>
    <row r="7263" spans="1:1" x14ac:dyDescent="0.35">
      <c r="A7263" s="12"/>
    </row>
    <row r="7264" spans="1:1" x14ac:dyDescent="0.35">
      <c r="A7264" s="12"/>
    </row>
    <row r="7265" spans="1:1" x14ac:dyDescent="0.35">
      <c r="A7265" s="12"/>
    </row>
    <row r="7266" spans="1:1" x14ac:dyDescent="0.35">
      <c r="A7266" s="12"/>
    </row>
    <row r="7267" spans="1:1" x14ac:dyDescent="0.35">
      <c r="A7267" s="12"/>
    </row>
    <row r="7268" spans="1:1" x14ac:dyDescent="0.35">
      <c r="A7268" s="12"/>
    </row>
    <row r="7269" spans="1:1" x14ac:dyDescent="0.35">
      <c r="A7269" s="12"/>
    </row>
    <row r="7270" spans="1:1" x14ac:dyDescent="0.35">
      <c r="A7270" s="12"/>
    </row>
    <row r="7271" spans="1:1" x14ac:dyDescent="0.35">
      <c r="A7271" s="12"/>
    </row>
    <row r="7272" spans="1:1" x14ac:dyDescent="0.35">
      <c r="A7272" s="12"/>
    </row>
    <row r="7273" spans="1:1" x14ac:dyDescent="0.35">
      <c r="A7273" s="12"/>
    </row>
    <row r="7274" spans="1:1" x14ac:dyDescent="0.35">
      <c r="A7274" s="12"/>
    </row>
    <row r="7275" spans="1:1" x14ac:dyDescent="0.35">
      <c r="A7275" s="12"/>
    </row>
    <row r="7276" spans="1:1" x14ac:dyDescent="0.35">
      <c r="A7276" s="12"/>
    </row>
    <row r="7277" spans="1:1" x14ac:dyDescent="0.35">
      <c r="A7277" s="12"/>
    </row>
    <row r="7278" spans="1:1" x14ac:dyDescent="0.35">
      <c r="A7278" s="12"/>
    </row>
    <row r="7279" spans="1:1" x14ac:dyDescent="0.35">
      <c r="A7279" s="12"/>
    </row>
    <row r="7280" spans="1:1" x14ac:dyDescent="0.35">
      <c r="A7280" s="12"/>
    </row>
    <row r="7281" spans="1:1" x14ac:dyDescent="0.35">
      <c r="A7281" s="12"/>
    </row>
    <row r="7282" spans="1:1" x14ac:dyDescent="0.35">
      <c r="A7282" s="12"/>
    </row>
    <row r="7283" spans="1:1" x14ac:dyDescent="0.35">
      <c r="A7283" s="12"/>
    </row>
    <row r="7284" spans="1:1" x14ac:dyDescent="0.35">
      <c r="A7284" s="12"/>
    </row>
    <row r="7285" spans="1:1" x14ac:dyDescent="0.35">
      <c r="A7285" s="12"/>
    </row>
    <row r="7286" spans="1:1" x14ac:dyDescent="0.35">
      <c r="A7286" s="12"/>
    </row>
    <row r="7287" spans="1:1" x14ac:dyDescent="0.35">
      <c r="A7287" s="12"/>
    </row>
    <row r="7288" spans="1:1" x14ac:dyDescent="0.35">
      <c r="A7288" s="12"/>
    </row>
    <row r="7289" spans="1:1" x14ac:dyDescent="0.35">
      <c r="A7289" s="12"/>
    </row>
    <row r="7290" spans="1:1" x14ac:dyDescent="0.35">
      <c r="A7290" s="12"/>
    </row>
    <row r="7291" spans="1:1" x14ac:dyDescent="0.35">
      <c r="A7291" s="12"/>
    </row>
    <row r="7292" spans="1:1" x14ac:dyDescent="0.35">
      <c r="A7292" s="12"/>
    </row>
    <row r="7293" spans="1:1" x14ac:dyDescent="0.35">
      <c r="A7293" s="12"/>
    </row>
    <row r="7294" spans="1:1" x14ac:dyDescent="0.35">
      <c r="A7294" s="12"/>
    </row>
    <row r="7295" spans="1:1" x14ac:dyDescent="0.35">
      <c r="A7295" s="12"/>
    </row>
    <row r="7296" spans="1:1" x14ac:dyDescent="0.35">
      <c r="A7296" s="12"/>
    </row>
    <row r="7297" spans="1:1" x14ac:dyDescent="0.35">
      <c r="A7297" s="12"/>
    </row>
    <row r="7298" spans="1:1" x14ac:dyDescent="0.35">
      <c r="A7298" s="12"/>
    </row>
    <row r="7299" spans="1:1" x14ac:dyDescent="0.35">
      <c r="A7299" s="12"/>
    </row>
    <row r="7300" spans="1:1" x14ac:dyDescent="0.35">
      <c r="A7300" s="12"/>
    </row>
    <row r="7301" spans="1:1" x14ac:dyDescent="0.35">
      <c r="A7301" s="12"/>
    </row>
    <row r="7302" spans="1:1" x14ac:dyDescent="0.35">
      <c r="A7302" s="12"/>
    </row>
    <row r="7303" spans="1:1" x14ac:dyDescent="0.35">
      <c r="A7303" s="12"/>
    </row>
    <row r="7304" spans="1:1" x14ac:dyDescent="0.35">
      <c r="A7304" s="12"/>
    </row>
    <row r="7305" spans="1:1" x14ac:dyDescent="0.35">
      <c r="A7305" s="12"/>
    </row>
    <row r="7306" spans="1:1" x14ac:dyDescent="0.35">
      <c r="A7306" s="12"/>
    </row>
    <row r="7307" spans="1:1" x14ac:dyDescent="0.35">
      <c r="A7307" s="12"/>
    </row>
    <row r="7308" spans="1:1" x14ac:dyDescent="0.35">
      <c r="A7308" s="12"/>
    </row>
    <row r="7309" spans="1:1" x14ac:dyDescent="0.35">
      <c r="A7309" s="12"/>
    </row>
    <row r="7310" spans="1:1" x14ac:dyDescent="0.35">
      <c r="A7310" s="12"/>
    </row>
    <row r="7311" spans="1:1" x14ac:dyDescent="0.35">
      <c r="A7311" s="12"/>
    </row>
    <row r="7312" spans="1:1" x14ac:dyDescent="0.35">
      <c r="A7312" s="12"/>
    </row>
    <row r="7313" spans="1:1" x14ac:dyDescent="0.35">
      <c r="A7313" s="12"/>
    </row>
    <row r="7314" spans="1:1" x14ac:dyDescent="0.35">
      <c r="A7314" s="12"/>
    </row>
    <row r="7315" spans="1:1" x14ac:dyDescent="0.35">
      <c r="A7315" s="12"/>
    </row>
    <row r="7316" spans="1:1" x14ac:dyDescent="0.35">
      <c r="A7316" s="12"/>
    </row>
    <row r="7317" spans="1:1" x14ac:dyDescent="0.35">
      <c r="A7317" s="12"/>
    </row>
    <row r="7318" spans="1:1" x14ac:dyDescent="0.35">
      <c r="A7318" s="12"/>
    </row>
    <row r="7319" spans="1:1" x14ac:dyDescent="0.35">
      <c r="A7319" s="12"/>
    </row>
    <row r="7320" spans="1:1" x14ac:dyDescent="0.35">
      <c r="A7320" s="12"/>
    </row>
    <row r="7321" spans="1:1" x14ac:dyDescent="0.35">
      <c r="A7321" s="12"/>
    </row>
    <row r="7322" spans="1:1" x14ac:dyDescent="0.35">
      <c r="A7322" s="12"/>
    </row>
    <row r="7323" spans="1:1" x14ac:dyDescent="0.35">
      <c r="A7323" s="12"/>
    </row>
    <row r="7324" spans="1:1" x14ac:dyDescent="0.35">
      <c r="A7324" s="12"/>
    </row>
    <row r="7325" spans="1:1" x14ac:dyDescent="0.35">
      <c r="A7325" s="12"/>
    </row>
    <row r="7326" spans="1:1" x14ac:dyDescent="0.35">
      <c r="A7326" s="12"/>
    </row>
    <row r="7327" spans="1:1" x14ac:dyDescent="0.35">
      <c r="A7327" s="12"/>
    </row>
    <row r="7328" spans="1:1" x14ac:dyDescent="0.35">
      <c r="A7328" s="12"/>
    </row>
    <row r="7329" spans="1:1" x14ac:dyDescent="0.35">
      <c r="A7329" s="12"/>
    </row>
    <row r="7330" spans="1:1" x14ac:dyDescent="0.35">
      <c r="A7330" s="12"/>
    </row>
    <row r="7331" spans="1:1" x14ac:dyDescent="0.35">
      <c r="A7331" s="12"/>
    </row>
    <row r="7332" spans="1:1" x14ac:dyDescent="0.35">
      <c r="A7332" s="12"/>
    </row>
    <row r="7333" spans="1:1" x14ac:dyDescent="0.35">
      <c r="A7333" s="12"/>
    </row>
    <row r="7334" spans="1:1" x14ac:dyDescent="0.35">
      <c r="A7334" s="12"/>
    </row>
    <row r="7335" spans="1:1" x14ac:dyDescent="0.35">
      <c r="A7335" s="12"/>
    </row>
    <row r="7336" spans="1:1" x14ac:dyDescent="0.35">
      <c r="A7336" s="12"/>
    </row>
    <row r="7337" spans="1:1" x14ac:dyDescent="0.35">
      <c r="A7337" s="12"/>
    </row>
    <row r="7338" spans="1:1" x14ac:dyDescent="0.35">
      <c r="A7338" s="12"/>
    </row>
    <row r="7339" spans="1:1" x14ac:dyDescent="0.35">
      <c r="A7339" s="12"/>
    </row>
    <row r="7340" spans="1:1" x14ac:dyDescent="0.35">
      <c r="A7340" s="12"/>
    </row>
    <row r="7341" spans="1:1" x14ac:dyDescent="0.35">
      <c r="A7341" s="12"/>
    </row>
    <row r="7342" spans="1:1" x14ac:dyDescent="0.35">
      <c r="A7342" s="12"/>
    </row>
    <row r="7343" spans="1:1" x14ac:dyDescent="0.35">
      <c r="A7343" s="12"/>
    </row>
    <row r="7344" spans="1:1" x14ac:dyDescent="0.35">
      <c r="A7344" s="12"/>
    </row>
    <row r="7345" spans="1:1" x14ac:dyDescent="0.35">
      <c r="A7345" s="12"/>
    </row>
    <row r="7346" spans="1:1" x14ac:dyDescent="0.35">
      <c r="A7346" s="12"/>
    </row>
    <row r="7347" spans="1:1" x14ac:dyDescent="0.35">
      <c r="A7347" s="12"/>
    </row>
    <row r="7348" spans="1:1" x14ac:dyDescent="0.35">
      <c r="A7348" s="12"/>
    </row>
    <row r="7349" spans="1:1" x14ac:dyDescent="0.35">
      <c r="A7349" s="12"/>
    </row>
    <row r="7350" spans="1:1" x14ac:dyDescent="0.35">
      <c r="A7350" s="12"/>
    </row>
    <row r="7351" spans="1:1" x14ac:dyDescent="0.35">
      <c r="A7351" s="12"/>
    </row>
    <row r="7352" spans="1:1" x14ac:dyDescent="0.35">
      <c r="A7352" s="12"/>
    </row>
    <row r="7353" spans="1:1" x14ac:dyDescent="0.35">
      <c r="A7353" s="12"/>
    </row>
    <row r="7354" spans="1:1" x14ac:dyDescent="0.35">
      <c r="A7354" s="12"/>
    </row>
    <row r="7355" spans="1:1" x14ac:dyDescent="0.35">
      <c r="A7355" s="12"/>
    </row>
    <row r="7356" spans="1:1" x14ac:dyDescent="0.35">
      <c r="A7356" s="12"/>
    </row>
    <row r="7357" spans="1:1" x14ac:dyDescent="0.35">
      <c r="A7357" s="12"/>
    </row>
    <row r="7358" spans="1:1" x14ac:dyDescent="0.35">
      <c r="A7358" s="12"/>
    </row>
    <row r="7359" spans="1:1" x14ac:dyDescent="0.35">
      <c r="A7359" s="12"/>
    </row>
    <row r="7360" spans="1:1" x14ac:dyDescent="0.35">
      <c r="A7360" s="12"/>
    </row>
    <row r="7361" spans="1:1" x14ac:dyDescent="0.35">
      <c r="A7361" s="12"/>
    </row>
    <row r="7362" spans="1:1" x14ac:dyDescent="0.35">
      <c r="A7362" s="12"/>
    </row>
    <row r="7363" spans="1:1" x14ac:dyDescent="0.35">
      <c r="A7363" s="12"/>
    </row>
    <row r="7364" spans="1:1" x14ac:dyDescent="0.35">
      <c r="A7364" s="12"/>
    </row>
    <row r="7365" spans="1:1" x14ac:dyDescent="0.35">
      <c r="A7365" s="12"/>
    </row>
    <row r="7366" spans="1:1" x14ac:dyDescent="0.35">
      <c r="A7366" s="12"/>
    </row>
    <row r="7367" spans="1:1" x14ac:dyDescent="0.35">
      <c r="A7367" s="12"/>
    </row>
    <row r="7368" spans="1:1" x14ac:dyDescent="0.35">
      <c r="A7368" s="12"/>
    </row>
    <row r="7369" spans="1:1" x14ac:dyDescent="0.35">
      <c r="A7369" s="12"/>
    </row>
    <row r="7370" spans="1:1" x14ac:dyDescent="0.35">
      <c r="A7370" s="12"/>
    </row>
    <row r="7371" spans="1:1" x14ac:dyDescent="0.35">
      <c r="A7371" s="12"/>
    </row>
    <row r="7372" spans="1:1" x14ac:dyDescent="0.35">
      <c r="A7372" s="12"/>
    </row>
    <row r="7373" spans="1:1" x14ac:dyDescent="0.35">
      <c r="A7373" s="12"/>
    </row>
    <row r="7374" spans="1:1" x14ac:dyDescent="0.35">
      <c r="A7374" s="12"/>
    </row>
    <row r="7375" spans="1:1" x14ac:dyDescent="0.35">
      <c r="A7375" s="12"/>
    </row>
    <row r="7376" spans="1:1" x14ac:dyDescent="0.35">
      <c r="A7376" s="12"/>
    </row>
    <row r="7377" spans="1:1" x14ac:dyDescent="0.35">
      <c r="A7377" s="12"/>
    </row>
    <row r="7378" spans="1:1" x14ac:dyDescent="0.35">
      <c r="A7378" s="12"/>
    </row>
    <row r="7379" spans="1:1" x14ac:dyDescent="0.35">
      <c r="A7379" s="12"/>
    </row>
    <row r="7380" spans="1:1" x14ac:dyDescent="0.35">
      <c r="A7380" s="12"/>
    </row>
    <row r="7381" spans="1:1" x14ac:dyDescent="0.35">
      <c r="A7381" s="12"/>
    </row>
    <row r="7382" spans="1:1" x14ac:dyDescent="0.35">
      <c r="A7382" s="12"/>
    </row>
    <row r="7383" spans="1:1" x14ac:dyDescent="0.35">
      <c r="A7383" s="12"/>
    </row>
    <row r="7384" spans="1:1" x14ac:dyDescent="0.35">
      <c r="A7384" s="12"/>
    </row>
    <row r="7385" spans="1:1" x14ac:dyDescent="0.35">
      <c r="A7385" s="12"/>
    </row>
    <row r="7386" spans="1:1" x14ac:dyDescent="0.35">
      <c r="A7386" s="12"/>
    </row>
    <row r="7387" spans="1:1" x14ac:dyDescent="0.35">
      <c r="A7387" s="12"/>
    </row>
    <row r="7388" spans="1:1" x14ac:dyDescent="0.35">
      <c r="A7388" s="12"/>
    </row>
    <row r="7389" spans="1:1" x14ac:dyDescent="0.35">
      <c r="A7389" s="12"/>
    </row>
    <row r="7390" spans="1:1" x14ac:dyDescent="0.35">
      <c r="A7390" s="12"/>
    </row>
    <row r="7391" spans="1:1" x14ac:dyDescent="0.35">
      <c r="A7391" s="12"/>
    </row>
    <row r="7392" spans="1:1" x14ac:dyDescent="0.35">
      <c r="A7392" s="12"/>
    </row>
    <row r="7393" spans="1:1" x14ac:dyDescent="0.35">
      <c r="A7393" s="12"/>
    </row>
    <row r="7394" spans="1:1" x14ac:dyDescent="0.35">
      <c r="A7394" s="12"/>
    </row>
    <row r="7395" spans="1:1" x14ac:dyDescent="0.35">
      <c r="A7395" s="12"/>
    </row>
    <row r="7396" spans="1:1" x14ac:dyDescent="0.35">
      <c r="A7396" s="12"/>
    </row>
    <row r="7397" spans="1:1" x14ac:dyDescent="0.35">
      <c r="A7397" s="12"/>
    </row>
    <row r="7398" spans="1:1" x14ac:dyDescent="0.35">
      <c r="A7398" s="12"/>
    </row>
    <row r="7399" spans="1:1" x14ac:dyDescent="0.35">
      <c r="A7399" s="12"/>
    </row>
    <row r="7400" spans="1:1" x14ac:dyDescent="0.35">
      <c r="A7400" s="12"/>
    </row>
    <row r="7401" spans="1:1" x14ac:dyDescent="0.35">
      <c r="A7401" s="12"/>
    </row>
    <row r="7402" spans="1:1" x14ac:dyDescent="0.35">
      <c r="A7402" s="12"/>
    </row>
    <row r="7403" spans="1:1" x14ac:dyDescent="0.35">
      <c r="A7403" s="12"/>
    </row>
    <row r="7404" spans="1:1" x14ac:dyDescent="0.35">
      <c r="A7404" s="12"/>
    </row>
    <row r="7405" spans="1:1" x14ac:dyDescent="0.35">
      <c r="A7405" s="12"/>
    </row>
    <row r="7406" spans="1:1" x14ac:dyDescent="0.35">
      <c r="A7406" s="12"/>
    </row>
    <row r="7407" spans="1:1" x14ac:dyDescent="0.35">
      <c r="A7407" s="12"/>
    </row>
    <row r="7408" spans="1:1" x14ac:dyDescent="0.35">
      <c r="A7408" s="12"/>
    </row>
    <row r="7409" spans="1:1" x14ac:dyDescent="0.35">
      <c r="A7409" s="12"/>
    </row>
    <row r="7410" spans="1:1" x14ac:dyDescent="0.35">
      <c r="A7410" s="12"/>
    </row>
    <row r="7411" spans="1:1" x14ac:dyDescent="0.35">
      <c r="A7411" s="12"/>
    </row>
    <row r="7412" spans="1:1" x14ac:dyDescent="0.35">
      <c r="A7412" s="12"/>
    </row>
    <row r="7413" spans="1:1" x14ac:dyDescent="0.35">
      <c r="A7413" s="12"/>
    </row>
    <row r="7414" spans="1:1" x14ac:dyDescent="0.35">
      <c r="A7414" s="12"/>
    </row>
    <row r="7415" spans="1:1" x14ac:dyDescent="0.35">
      <c r="A7415" s="12"/>
    </row>
    <row r="7416" spans="1:1" x14ac:dyDescent="0.35">
      <c r="A7416" s="12"/>
    </row>
    <row r="7417" spans="1:1" x14ac:dyDescent="0.35">
      <c r="A7417" s="12"/>
    </row>
    <row r="7418" spans="1:1" x14ac:dyDescent="0.35">
      <c r="A7418" s="12"/>
    </row>
    <row r="7419" spans="1:1" x14ac:dyDescent="0.35">
      <c r="A7419" s="12"/>
    </row>
    <row r="7420" spans="1:1" x14ac:dyDescent="0.35">
      <c r="A7420" s="12"/>
    </row>
    <row r="7421" spans="1:1" x14ac:dyDescent="0.35">
      <c r="A7421" s="12"/>
    </row>
    <row r="7422" spans="1:1" x14ac:dyDescent="0.35">
      <c r="A7422" s="12"/>
    </row>
    <row r="7423" spans="1:1" x14ac:dyDescent="0.35">
      <c r="A7423" s="12"/>
    </row>
    <row r="7424" spans="1:1" x14ac:dyDescent="0.35">
      <c r="A7424" s="12"/>
    </row>
    <row r="7425" spans="1:1" x14ac:dyDescent="0.35">
      <c r="A7425" s="12"/>
    </row>
    <row r="7426" spans="1:1" x14ac:dyDescent="0.35">
      <c r="A7426" s="12"/>
    </row>
    <row r="7427" spans="1:1" x14ac:dyDescent="0.35">
      <c r="A7427" s="12"/>
    </row>
    <row r="7428" spans="1:1" x14ac:dyDescent="0.35">
      <c r="A7428" s="12"/>
    </row>
    <row r="7429" spans="1:1" x14ac:dyDescent="0.35">
      <c r="A7429" s="12"/>
    </row>
    <row r="7430" spans="1:1" x14ac:dyDescent="0.35">
      <c r="A7430" s="12"/>
    </row>
    <row r="7431" spans="1:1" x14ac:dyDescent="0.35">
      <c r="A7431" s="12"/>
    </row>
    <row r="7432" spans="1:1" x14ac:dyDescent="0.35">
      <c r="A7432" s="12"/>
    </row>
    <row r="7433" spans="1:1" x14ac:dyDescent="0.35">
      <c r="A7433" s="12"/>
    </row>
    <row r="7434" spans="1:1" x14ac:dyDescent="0.35">
      <c r="A7434" s="12"/>
    </row>
    <row r="7435" spans="1:1" x14ac:dyDescent="0.35">
      <c r="A7435" s="12"/>
    </row>
    <row r="7436" spans="1:1" x14ac:dyDescent="0.35">
      <c r="A7436" s="12"/>
    </row>
    <row r="7437" spans="1:1" x14ac:dyDescent="0.35">
      <c r="A7437" s="12"/>
    </row>
    <row r="7438" spans="1:1" x14ac:dyDescent="0.35">
      <c r="A7438" s="12"/>
    </row>
    <row r="7439" spans="1:1" x14ac:dyDescent="0.35">
      <c r="A7439" s="12"/>
    </row>
    <row r="7440" spans="1:1" x14ac:dyDescent="0.35">
      <c r="A7440" s="12"/>
    </row>
    <row r="7441" spans="1:1" x14ac:dyDescent="0.35">
      <c r="A7441" s="12"/>
    </row>
    <row r="7442" spans="1:1" x14ac:dyDescent="0.35">
      <c r="A7442" s="12"/>
    </row>
    <row r="7443" spans="1:1" x14ac:dyDescent="0.35">
      <c r="A7443" s="12"/>
    </row>
    <row r="7444" spans="1:1" x14ac:dyDescent="0.35">
      <c r="A7444" s="12"/>
    </row>
    <row r="7445" spans="1:1" x14ac:dyDescent="0.35">
      <c r="A7445" s="12"/>
    </row>
    <row r="7446" spans="1:1" x14ac:dyDescent="0.35">
      <c r="A7446" s="12"/>
    </row>
    <row r="7447" spans="1:1" x14ac:dyDescent="0.35">
      <c r="A7447" s="12"/>
    </row>
    <row r="7448" spans="1:1" x14ac:dyDescent="0.35">
      <c r="A7448" s="12"/>
    </row>
    <row r="7449" spans="1:1" x14ac:dyDescent="0.35">
      <c r="A7449" s="12"/>
    </row>
    <row r="7450" spans="1:1" x14ac:dyDescent="0.35">
      <c r="A7450" s="12"/>
    </row>
    <row r="7451" spans="1:1" x14ac:dyDescent="0.35">
      <c r="A7451" s="12"/>
    </row>
    <row r="7452" spans="1:1" x14ac:dyDescent="0.35">
      <c r="A7452" s="12"/>
    </row>
    <row r="7453" spans="1:1" x14ac:dyDescent="0.35">
      <c r="A7453" s="12"/>
    </row>
    <row r="7454" spans="1:1" x14ac:dyDescent="0.35">
      <c r="A7454" s="12"/>
    </row>
    <row r="7455" spans="1:1" x14ac:dyDescent="0.35">
      <c r="A7455" s="12"/>
    </row>
    <row r="7456" spans="1:1" x14ac:dyDescent="0.35">
      <c r="A7456" s="12"/>
    </row>
    <row r="7457" spans="1:1" x14ac:dyDescent="0.35">
      <c r="A7457" s="12"/>
    </row>
    <row r="7458" spans="1:1" x14ac:dyDescent="0.35">
      <c r="A7458" s="12"/>
    </row>
    <row r="7459" spans="1:1" x14ac:dyDescent="0.35">
      <c r="A7459" s="12"/>
    </row>
    <row r="7460" spans="1:1" x14ac:dyDescent="0.35">
      <c r="A7460" s="12"/>
    </row>
    <row r="7461" spans="1:1" x14ac:dyDescent="0.35">
      <c r="A7461" s="12"/>
    </row>
    <row r="7462" spans="1:1" x14ac:dyDescent="0.35">
      <c r="A7462" s="12"/>
    </row>
    <row r="7463" spans="1:1" x14ac:dyDescent="0.35">
      <c r="A7463" s="12"/>
    </row>
    <row r="7464" spans="1:1" x14ac:dyDescent="0.35">
      <c r="A7464" s="12"/>
    </row>
    <row r="7465" spans="1:1" x14ac:dyDescent="0.35">
      <c r="A7465" s="12"/>
    </row>
    <row r="7466" spans="1:1" x14ac:dyDescent="0.35">
      <c r="A7466" s="12"/>
    </row>
    <row r="7467" spans="1:1" x14ac:dyDescent="0.35">
      <c r="A7467" s="12"/>
    </row>
    <row r="7468" spans="1:1" x14ac:dyDescent="0.35">
      <c r="A7468" s="12"/>
    </row>
    <row r="7469" spans="1:1" x14ac:dyDescent="0.35">
      <c r="A7469" s="12"/>
    </row>
    <row r="7470" spans="1:1" x14ac:dyDescent="0.35">
      <c r="A7470" s="12"/>
    </row>
    <row r="7471" spans="1:1" x14ac:dyDescent="0.35">
      <c r="A7471" s="12"/>
    </row>
    <row r="7472" spans="1:1" x14ac:dyDescent="0.35">
      <c r="A7472" s="12"/>
    </row>
    <row r="7473" spans="1:1" x14ac:dyDescent="0.35">
      <c r="A7473" s="12"/>
    </row>
    <row r="7474" spans="1:1" x14ac:dyDescent="0.35">
      <c r="A7474" s="12"/>
    </row>
    <row r="7475" spans="1:1" x14ac:dyDescent="0.35">
      <c r="A7475" s="12"/>
    </row>
    <row r="7476" spans="1:1" x14ac:dyDescent="0.35">
      <c r="A7476" s="12"/>
    </row>
    <row r="7477" spans="1:1" x14ac:dyDescent="0.35">
      <c r="A7477" s="12"/>
    </row>
    <row r="7478" spans="1:1" x14ac:dyDescent="0.35">
      <c r="A7478" s="12"/>
    </row>
    <row r="7479" spans="1:1" x14ac:dyDescent="0.35">
      <c r="A7479" s="12"/>
    </row>
    <row r="7480" spans="1:1" x14ac:dyDescent="0.35">
      <c r="A7480" s="12"/>
    </row>
    <row r="7481" spans="1:1" x14ac:dyDescent="0.35">
      <c r="A7481" s="12"/>
    </row>
    <row r="7482" spans="1:1" x14ac:dyDescent="0.35">
      <c r="A7482" s="12"/>
    </row>
    <row r="7483" spans="1:1" x14ac:dyDescent="0.35">
      <c r="A7483" s="12"/>
    </row>
    <row r="7484" spans="1:1" x14ac:dyDescent="0.35">
      <c r="A7484" s="12"/>
    </row>
    <row r="7485" spans="1:1" x14ac:dyDescent="0.35">
      <c r="A7485" s="12"/>
    </row>
    <row r="7486" spans="1:1" x14ac:dyDescent="0.35">
      <c r="A7486" s="12"/>
    </row>
    <row r="7487" spans="1:1" x14ac:dyDescent="0.35">
      <c r="A7487" s="12"/>
    </row>
    <row r="7488" spans="1:1" x14ac:dyDescent="0.35">
      <c r="A7488" s="12"/>
    </row>
    <row r="7489" spans="1:1" x14ac:dyDescent="0.35">
      <c r="A7489" s="12"/>
    </row>
    <row r="7490" spans="1:1" x14ac:dyDescent="0.35">
      <c r="A7490" s="12"/>
    </row>
    <row r="7491" spans="1:1" x14ac:dyDescent="0.35">
      <c r="A7491" s="12"/>
    </row>
    <row r="7492" spans="1:1" x14ac:dyDescent="0.35">
      <c r="A7492" s="12"/>
    </row>
    <row r="7493" spans="1:1" x14ac:dyDescent="0.35">
      <c r="A7493" s="12"/>
    </row>
    <row r="7494" spans="1:1" x14ac:dyDescent="0.35">
      <c r="A7494" s="12"/>
    </row>
    <row r="7495" spans="1:1" x14ac:dyDescent="0.35">
      <c r="A7495" s="12"/>
    </row>
    <row r="7496" spans="1:1" x14ac:dyDescent="0.35">
      <c r="A7496" s="12"/>
    </row>
    <row r="7497" spans="1:1" x14ac:dyDescent="0.35">
      <c r="A7497" s="12"/>
    </row>
    <row r="7498" spans="1:1" x14ac:dyDescent="0.35">
      <c r="A7498" s="12"/>
    </row>
    <row r="7499" spans="1:1" x14ac:dyDescent="0.35">
      <c r="A7499" s="12"/>
    </row>
    <row r="7500" spans="1:1" x14ac:dyDescent="0.35">
      <c r="A7500" s="12"/>
    </row>
    <row r="7501" spans="1:1" x14ac:dyDescent="0.35">
      <c r="A7501" s="12"/>
    </row>
    <row r="7502" spans="1:1" x14ac:dyDescent="0.35">
      <c r="A7502" s="12"/>
    </row>
    <row r="7503" spans="1:1" x14ac:dyDescent="0.35">
      <c r="A7503" s="12"/>
    </row>
    <row r="7504" spans="1:1" x14ac:dyDescent="0.35">
      <c r="A7504" s="12"/>
    </row>
    <row r="7505" spans="1:1" x14ac:dyDescent="0.35">
      <c r="A7505" s="12"/>
    </row>
    <row r="7506" spans="1:1" x14ac:dyDescent="0.35">
      <c r="A7506" s="12"/>
    </row>
    <row r="7507" spans="1:1" x14ac:dyDescent="0.35">
      <c r="A7507" s="12"/>
    </row>
    <row r="7508" spans="1:1" x14ac:dyDescent="0.35">
      <c r="A7508" s="12"/>
    </row>
    <row r="7509" spans="1:1" x14ac:dyDescent="0.35">
      <c r="A7509" s="12"/>
    </row>
    <row r="7510" spans="1:1" x14ac:dyDescent="0.35">
      <c r="A7510" s="12"/>
    </row>
    <row r="7511" spans="1:1" x14ac:dyDescent="0.35">
      <c r="A7511" s="12"/>
    </row>
    <row r="7512" spans="1:1" x14ac:dyDescent="0.35">
      <c r="A7512" s="12"/>
    </row>
    <row r="7513" spans="1:1" x14ac:dyDescent="0.35">
      <c r="A7513" s="12"/>
    </row>
    <row r="7514" spans="1:1" x14ac:dyDescent="0.35">
      <c r="A7514" s="12"/>
    </row>
    <row r="7515" spans="1:1" x14ac:dyDescent="0.35">
      <c r="A7515" s="12"/>
    </row>
    <row r="7516" spans="1:1" x14ac:dyDescent="0.35">
      <c r="A7516" s="12"/>
    </row>
    <row r="7517" spans="1:1" x14ac:dyDescent="0.35">
      <c r="A7517" s="12"/>
    </row>
    <row r="7518" spans="1:1" x14ac:dyDescent="0.35">
      <c r="A7518" s="12"/>
    </row>
    <row r="7519" spans="1:1" x14ac:dyDescent="0.35">
      <c r="A7519" s="12"/>
    </row>
    <row r="7520" spans="1:1" x14ac:dyDescent="0.35">
      <c r="A7520" s="12"/>
    </row>
    <row r="7521" spans="1:1" x14ac:dyDescent="0.35">
      <c r="A7521" s="12"/>
    </row>
    <row r="7522" spans="1:1" x14ac:dyDescent="0.35">
      <c r="A7522" s="12"/>
    </row>
    <row r="7523" spans="1:1" x14ac:dyDescent="0.35">
      <c r="A7523" s="12"/>
    </row>
    <row r="7524" spans="1:1" x14ac:dyDescent="0.35">
      <c r="A7524" s="12"/>
    </row>
    <row r="7525" spans="1:1" x14ac:dyDescent="0.35">
      <c r="A7525" s="12"/>
    </row>
    <row r="7526" spans="1:1" x14ac:dyDescent="0.35">
      <c r="A7526" s="12"/>
    </row>
    <row r="7527" spans="1:1" x14ac:dyDescent="0.35">
      <c r="A7527" s="12"/>
    </row>
    <row r="7528" spans="1:1" x14ac:dyDescent="0.35">
      <c r="A7528" s="12"/>
    </row>
    <row r="7529" spans="1:1" x14ac:dyDescent="0.35">
      <c r="A7529" s="12"/>
    </row>
    <row r="7530" spans="1:1" x14ac:dyDescent="0.35">
      <c r="A7530" s="12"/>
    </row>
    <row r="7531" spans="1:1" x14ac:dyDescent="0.35">
      <c r="A7531" s="12"/>
    </row>
    <row r="7532" spans="1:1" x14ac:dyDescent="0.35">
      <c r="A7532" s="12"/>
    </row>
    <row r="7533" spans="1:1" x14ac:dyDescent="0.35">
      <c r="A7533" s="12"/>
    </row>
    <row r="7534" spans="1:1" x14ac:dyDescent="0.35">
      <c r="A7534" s="12"/>
    </row>
    <row r="7535" spans="1:1" x14ac:dyDescent="0.35">
      <c r="A7535" s="12"/>
    </row>
    <row r="7536" spans="1:1" x14ac:dyDescent="0.35">
      <c r="A7536" s="12"/>
    </row>
    <row r="7537" spans="1:1" x14ac:dyDescent="0.35">
      <c r="A7537" s="12"/>
    </row>
    <row r="7538" spans="1:1" x14ac:dyDescent="0.35">
      <c r="A7538" s="12"/>
    </row>
    <row r="7539" spans="1:1" x14ac:dyDescent="0.35">
      <c r="A7539" s="12"/>
    </row>
    <row r="7540" spans="1:1" x14ac:dyDescent="0.35">
      <c r="A7540" s="12"/>
    </row>
    <row r="7541" spans="1:1" x14ac:dyDescent="0.35">
      <c r="A7541" s="12"/>
    </row>
    <row r="7542" spans="1:1" x14ac:dyDescent="0.35">
      <c r="A7542" s="12"/>
    </row>
    <row r="7543" spans="1:1" x14ac:dyDescent="0.35">
      <c r="A7543" s="12"/>
    </row>
    <row r="7544" spans="1:1" x14ac:dyDescent="0.35">
      <c r="A7544" s="12"/>
    </row>
    <row r="7545" spans="1:1" x14ac:dyDescent="0.35">
      <c r="A7545" s="12"/>
    </row>
    <row r="7546" spans="1:1" x14ac:dyDescent="0.35">
      <c r="A7546" s="12"/>
    </row>
    <row r="7547" spans="1:1" x14ac:dyDescent="0.35">
      <c r="A7547" s="12"/>
    </row>
    <row r="7548" spans="1:1" x14ac:dyDescent="0.35">
      <c r="A7548" s="12"/>
    </row>
    <row r="7549" spans="1:1" x14ac:dyDescent="0.35">
      <c r="A7549" s="12"/>
    </row>
    <row r="7550" spans="1:1" x14ac:dyDescent="0.35">
      <c r="A7550" s="12"/>
    </row>
    <row r="7551" spans="1:1" x14ac:dyDescent="0.35">
      <c r="A7551" s="12"/>
    </row>
    <row r="7552" spans="1:1" x14ac:dyDescent="0.35">
      <c r="A7552" s="12"/>
    </row>
    <row r="7553" spans="1:1" x14ac:dyDescent="0.35">
      <c r="A7553" s="12"/>
    </row>
    <row r="7554" spans="1:1" x14ac:dyDescent="0.35">
      <c r="A7554" s="12"/>
    </row>
    <row r="7555" spans="1:1" x14ac:dyDescent="0.35">
      <c r="A7555" s="12"/>
    </row>
    <row r="7556" spans="1:1" x14ac:dyDescent="0.35">
      <c r="A7556" s="12"/>
    </row>
    <row r="7557" spans="1:1" x14ac:dyDescent="0.35">
      <c r="A7557" s="12"/>
    </row>
    <row r="7558" spans="1:1" x14ac:dyDescent="0.35">
      <c r="A7558" s="12"/>
    </row>
    <row r="7559" spans="1:1" x14ac:dyDescent="0.35">
      <c r="A7559" s="12"/>
    </row>
    <row r="7560" spans="1:1" x14ac:dyDescent="0.35">
      <c r="A7560" s="12"/>
    </row>
    <row r="7561" spans="1:1" x14ac:dyDescent="0.35">
      <c r="A7561" s="12"/>
    </row>
    <row r="7562" spans="1:1" x14ac:dyDescent="0.35">
      <c r="A7562" s="12"/>
    </row>
    <row r="7563" spans="1:1" x14ac:dyDescent="0.35">
      <c r="A7563" s="12"/>
    </row>
    <row r="7564" spans="1:1" x14ac:dyDescent="0.35">
      <c r="A7564" s="12"/>
    </row>
    <row r="7565" spans="1:1" x14ac:dyDescent="0.35">
      <c r="A7565" s="12"/>
    </row>
    <row r="7566" spans="1:1" x14ac:dyDescent="0.35">
      <c r="A7566" s="12"/>
    </row>
    <row r="7567" spans="1:1" x14ac:dyDescent="0.35">
      <c r="A7567" s="12"/>
    </row>
    <row r="7568" spans="1:1" x14ac:dyDescent="0.35">
      <c r="A7568" s="12"/>
    </row>
    <row r="7569" spans="1:1" x14ac:dyDescent="0.35">
      <c r="A7569" s="12"/>
    </row>
    <row r="7570" spans="1:1" x14ac:dyDescent="0.35">
      <c r="A7570" s="12"/>
    </row>
    <row r="7571" spans="1:1" x14ac:dyDescent="0.35">
      <c r="A7571" s="12"/>
    </row>
    <row r="7572" spans="1:1" x14ac:dyDescent="0.35">
      <c r="A7572" s="12"/>
    </row>
    <row r="7573" spans="1:1" x14ac:dyDescent="0.35">
      <c r="A7573" s="12"/>
    </row>
    <row r="7574" spans="1:1" x14ac:dyDescent="0.35">
      <c r="A7574" s="12"/>
    </row>
    <row r="7575" spans="1:1" x14ac:dyDescent="0.35">
      <c r="A7575" s="12"/>
    </row>
    <row r="7576" spans="1:1" x14ac:dyDescent="0.35">
      <c r="A7576" s="12"/>
    </row>
    <row r="7577" spans="1:1" x14ac:dyDescent="0.35">
      <c r="A7577" s="12"/>
    </row>
    <row r="7578" spans="1:1" x14ac:dyDescent="0.35">
      <c r="A7578" s="12"/>
    </row>
    <row r="7579" spans="1:1" x14ac:dyDescent="0.35">
      <c r="A7579" s="12"/>
    </row>
    <row r="7580" spans="1:1" x14ac:dyDescent="0.35">
      <c r="A7580" s="12"/>
    </row>
    <row r="7581" spans="1:1" x14ac:dyDescent="0.35">
      <c r="A7581" s="12"/>
    </row>
    <row r="7582" spans="1:1" x14ac:dyDescent="0.35">
      <c r="A7582" s="12"/>
    </row>
    <row r="7583" spans="1:1" x14ac:dyDescent="0.35">
      <c r="A7583" s="12"/>
    </row>
    <row r="7584" spans="1:1" x14ac:dyDescent="0.35">
      <c r="A7584" s="12"/>
    </row>
    <row r="7585" spans="1:1" x14ac:dyDescent="0.35">
      <c r="A7585" s="12"/>
    </row>
    <row r="7586" spans="1:1" x14ac:dyDescent="0.35">
      <c r="A7586" s="12"/>
    </row>
    <row r="7587" spans="1:1" x14ac:dyDescent="0.35">
      <c r="A7587" s="12"/>
    </row>
    <row r="7588" spans="1:1" x14ac:dyDescent="0.35">
      <c r="A7588" s="12"/>
    </row>
    <row r="7589" spans="1:1" x14ac:dyDescent="0.35">
      <c r="A7589" s="12"/>
    </row>
    <row r="7590" spans="1:1" x14ac:dyDescent="0.35">
      <c r="A7590" s="12"/>
    </row>
    <row r="7591" spans="1:1" x14ac:dyDescent="0.35">
      <c r="A7591" s="12"/>
    </row>
    <row r="7592" spans="1:1" x14ac:dyDescent="0.35">
      <c r="A7592" s="12"/>
    </row>
    <row r="7593" spans="1:1" x14ac:dyDescent="0.35">
      <c r="A7593" s="12"/>
    </row>
    <row r="7594" spans="1:1" x14ac:dyDescent="0.35">
      <c r="A7594" s="12"/>
    </row>
    <row r="7595" spans="1:1" x14ac:dyDescent="0.35">
      <c r="A7595" s="12"/>
    </row>
    <row r="7596" spans="1:1" x14ac:dyDescent="0.35">
      <c r="A7596" s="12"/>
    </row>
    <row r="7597" spans="1:1" x14ac:dyDescent="0.35">
      <c r="A7597" s="12"/>
    </row>
    <row r="7598" spans="1:1" x14ac:dyDescent="0.35">
      <c r="A7598" s="12"/>
    </row>
    <row r="7599" spans="1:1" x14ac:dyDescent="0.35">
      <c r="A7599" s="12"/>
    </row>
    <row r="7600" spans="1:1" x14ac:dyDescent="0.35">
      <c r="A7600" s="12"/>
    </row>
    <row r="7601" spans="1:1" x14ac:dyDescent="0.35">
      <c r="A7601" s="12"/>
    </row>
    <row r="7602" spans="1:1" x14ac:dyDescent="0.35">
      <c r="A7602" s="12"/>
    </row>
    <row r="7603" spans="1:1" x14ac:dyDescent="0.35">
      <c r="A7603" s="12"/>
    </row>
    <row r="7604" spans="1:1" x14ac:dyDescent="0.35">
      <c r="A7604" s="12"/>
    </row>
    <row r="7605" spans="1:1" x14ac:dyDescent="0.35">
      <c r="A7605" s="12"/>
    </row>
    <row r="7606" spans="1:1" x14ac:dyDescent="0.35">
      <c r="A7606" s="12"/>
    </row>
    <row r="7607" spans="1:1" x14ac:dyDescent="0.35">
      <c r="A7607" s="12"/>
    </row>
    <row r="7608" spans="1:1" x14ac:dyDescent="0.35">
      <c r="A7608" s="12"/>
    </row>
    <row r="7609" spans="1:1" x14ac:dyDescent="0.35">
      <c r="A7609" s="12"/>
    </row>
    <row r="7610" spans="1:1" x14ac:dyDescent="0.35">
      <c r="A7610" s="12"/>
    </row>
    <row r="7611" spans="1:1" x14ac:dyDescent="0.35">
      <c r="A7611" s="12"/>
    </row>
    <row r="7612" spans="1:1" x14ac:dyDescent="0.35">
      <c r="A7612" s="12"/>
    </row>
    <row r="7613" spans="1:1" x14ac:dyDescent="0.35">
      <c r="A7613" s="12"/>
    </row>
    <row r="7614" spans="1:1" x14ac:dyDescent="0.35">
      <c r="A7614" s="12"/>
    </row>
    <row r="7615" spans="1:1" x14ac:dyDescent="0.35">
      <c r="A7615" s="12"/>
    </row>
    <row r="7616" spans="1:1" x14ac:dyDescent="0.35">
      <c r="A7616" s="12"/>
    </row>
    <row r="7617" spans="1:1" x14ac:dyDescent="0.35">
      <c r="A7617" s="12"/>
    </row>
    <row r="7618" spans="1:1" x14ac:dyDescent="0.35">
      <c r="A7618" s="12"/>
    </row>
    <row r="7619" spans="1:1" x14ac:dyDescent="0.35">
      <c r="A7619" s="12"/>
    </row>
    <row r="7620" spans="1:1" x14ac:dyDescent="0.35">
      <c r="A7620" s="12"/>
    </row>
    <row r="7621" spans="1:1" x14ac:dyDescent="0.35">
      <c r="A7621" s="12"/>
    </row>
    <row r="7622" spans="1:1" x14ac:dyDescent="0.35">
      <c r="A7622" s="12"/>
    </row>
    <row r="7623" spans="1:1" x14ac:dyDescent="0.35">
      <c r="A7623" s="12"/>
    </row>
    <row r="7624" spans="1:1" x14ac:dyDescent="0.35">
      <c r="A7624" s="12"/>
    </row>
    <row r="7625" spans="1:1" x14ac:dyDescent="0.35">
      <c r="A7625" s="12"/>
    </row>
    <row r="7626" spans="1:1" x14ac:dyDescent="0.35">
      <c r="A7626" s="12"/>
    </row>
    <row r="7627" spans="1:1" x14ac:dyDescent="0.35">
      <c r="A7627" s="12"/>
    </row>
    <row r="7628" spans="1:1" x14ac:dyDescent="0.35">
      <c r="A7628" s="12"/>
    </row>
    <row r="7629" spans="1:1" x14ac:dyDescent="0.35">
      <c r="A7629" s="12"/>
    </row>
    <row r="7630" spans="1:1" x14ac:dyDescent="0.35">
      <c r="A7630" s="12"/>
    </row>
    <row r="7631" spans="1:1" x14ac:dyDescent="0.35">
      <c r="A7631" s="12"/>
    </row>
    <row r="7632" spans="1:1" x14ac:dyDescent="0.35">
      <c r="A7632" s="12"/>
    </row>
    <row r="7633" spans="1:1" x14ac:dyDescent="0.35">
      <c r="A7633" s="12"/>
    </row>
    <row r="7634" spans="1:1" x14ac:dyDescent="0.35">
      <c r="A7634" s="12"/>
    </row>
    <row r="7635" spans="1:1" x14ac:dyDescent="0.35">
      <c r="A7635" s="12"/>
    </row>
    <row r="7636" spans="1:1" x14ac:dyDescent="0.35">
      <c r="A7636" s="12"/>
    </row>
    <row r="7637" spans="1:1" x14ac:dyDescent="0.35">
      <c r="A7637" s="12"/>
    </row>
    <row r="7638" spans="1:1" x14ac:dyDescent="0.35">
      <c r="A7638" s="12"/>
    </row>
    <row r="7639" spans="1:1" x14ac:dyDescent="0.35">
      <c r="A7639" s="12"/>
    </row>
    <row r="7640" spans="1:1" x14ac:dyDescent="0.35">
      <c r="A7640" s="12"/>
    </row>
    <row r="7641" spans="1:1" x14ac:dyDescent="0.35">
      <c r="A7641" s="12"/>
    </row>
    <row r="7642" spans="1:1" x14ac:dyDescent="0.35">
      <c r="A7642" s="12"/>
    </row>
    <row r="7643" spans="1:1" x14ac:dyDescent="0.35">
      <c r="A7643" s="12"/>
    </row>
    <row r="7644" spans="1:1" x14ac:dyDescent="0.35">
      <c r="A7644" s="12"/>
    </row>
    <row r="7645" spans="1:1" x14ac:dyDescent="0.35">
      <c r="A7645" s="12"/>
    </row>
    <row r="7646" spans="1:1" x14ac:dyDescent="0.35">
      <c r="A7646" s="12"/>
    </row>
    <row r="7647" spans="1:1" x14ac:dyDescent="0.35">
      <c r="A7647" s="12"/>
    </row>
    <row r="7648" spans="1:1" x14ac:dyDescent="0.35">
      <c r="A7648" s="12"/>
    </row>
    <row r="7649" spans="1:1" x14ac:dyDescent="0.35">
      <c r="A7649" s="12"/>
    </row>
    <row r="7650" spans="1:1" x14ac:dyDescent="0.35">
      <c r="A7650" s="12"/>
    </row>
    <row r="7651" spans="1:1" x14ac:dyDescent="0.35">
      <c r="A7651" s="12"/>
    </row>
    <row r="7652" spans="1:1" x14ac:dyDescent="0.35">
      <c r="A7652" s="12"/>
    </row>
    <row r="7653" spans="1:1" x14ac:dyDescent="0.35">
      <c r="A7653" s="12"/>
    </row>
    <row r="7654" spans="1:1" x14ac:dyDescent="0.35">
      <c r="A7654" s="12"/>
    </row>
    <row r="7655" spans="1:1" x14ac:dyDescent="0.35">
      <c r="A7655" s="12"/>
    </row>
    <row r="7656" spans="1:1" x14ac:dyDescent="0.35">
      <c r="A7656" s="12"/>
    </row>
    <row r="7657" spans="1:1" x14ac:dyDescent="0.35">
      <c r="A7657" s="12"/>
    </row>
    <row r="7658" spans="1:1" x14ac:dyDescent="0.35">
      <c r="A7658" s="12"/>
    </row>
    <row r="7659" spans="1:1" x14ac:dyDescent="0.35">
      <c r="A7659" s="12"/>
    </row>
    <row r="7660" spans="1:1" x14ac:dyDescent="0.35">
      <c r="A7660" s="12"/>
    </row>
    <row r="7661" spans="1:1" x14ac:dyDescent="0.35">
      <c r="A7661" s="12"/>
    </row>
    <row r="7662" spans="1:1" x14ac:dyDescent="0.35">
      <c r="A7662" s="12"/>
    </row>
    <row r="7663" spans="1:1" x14ac:dyDescent="0.35">
      <c r="A7663" s="12"/>
    </row>
    <row r="7664" spans="1:1" x14ac:dyDescent="0.35">
      <c r="A7664" s="12"/>
    </row>
    <row r="7665" spans="1:1" x14ac:dyDescent="0.35">
      <c r="A7665" s="12"/>
    </row>
    <row r="7666" spans="1:1" x14ac:dyDescent="0.35">
      <c r="A7666" s="12"/>
    </row>
    <row r="7667" spans="1:1" x14ac:dyDescent="0.35">
      <c r="A7667" s="12"/>
    </row>
    <row r="7668" spans="1:1" x14ac:dyDescent="0.35">
      <c r="A7668" s="12"/>
    </row>
    <row r="7669" spans="1:1" x14ac:dyDescent="0.35">
      <c r="A7669" s="12"/>
    </row>
    <row r="7670" spans="1:1" x14ac:dyDescent="0.35">
      <c r="A7670" s="12"/>
    </row>
    <row r="7671" spans="1:1" x14ac:dyDescent="0.35">
      <c r="A7671" s="12"/>
    </row>
    <row r="7672" spans="1:1" x14ac:dyDescent="0.35">
      <c r="A7672" s="12"/>
    </row>
    <row r="7673" spans="1:1" x14ac:dyDescent="0.35">
      <c r="A7673" s="12"/>
    </row>
    <row r="7674" spans="1:1" x14ac:dyDescent="0.35">
      <c r="A7674" s="12"/>
    </row>
    <row r="7675" spans="1:1" x14ac:dyDescent="0.35">
      <c r="A7675" s="12"/>
    </row>
    <row r="7676" spans="1:1" x14ac:dyDescent="0.35">
      <c r="A7676" s="12"/>
    </row>
    <row r="7677" spans="1:1" x14ac:dyDescent="0.35">
      <c r="A7677" s="12"/>
    </row>
    <row r="7678" spans="1:1" x14ac:dyDescent="0.35">
      <c r="A7678" s="12"/>
    </row>
    <row r="7679" spans="1:1" x14ac:dyDescent="0.35">
      <c r="A7679" s="12"/>
    </row>
    <row r="7680" spans="1:1" x14ac:dyDescent="0.35">
      <c r="A7680" s="12"/>
    </row>
    <row r="7681" spans="1:1" x14ac:dyDescent="0.35">
      <c r="A7681" s="12"/>
    </row>
    <row r="7682" spans="1:1" x14ac:dyDescent="0.35">
      <c r="A7682" s="12"/>
    </row>
    <row r="7683" spans="1:1" x14ac:dyDescent="0.35">
      <c r="A7683" s="12"/>
    </row>
    <row r="7684" spans="1:1" x14ac:dyDescent="0.35">
      <c r="A7684" s="12"/>
    </row>
    <row r="7685" spans="1:1" x14ac:dyDescent="0.35">
      <c r="A7685" s="12"/>
    </row>
    <row r="7686" spans="1:1" x14ac:dyDescent="0.35">
      <c r="A7686" s="12"/>
    </row>
    <row r="7687" spans="1:1" x14ac:dyDescent="0.35">
      <c r="A7687" s="12"/>
    </row>
    <row r="7688" spans="1:1" x14ac:dyDescent="0.35">
      <c r="A7688" s="12"/>
    </row>
    <row r="7689" spans="1:1" x14ac:dyDescent="0.35">
      <c r="A7689" s="12"/>
    </row>
    <row r="7690" spans="1:1" x14ac:dyDescent="0.35">
      <c r="A7690" s="12"/>
    </row>
    <row r="7691" spans="1:1" x14ac:dyDescent="0.35">
      <c r="A7691" s="12"/>
    </row>
    <row r="7692" spans="1:1" x14ac:dyDescent="0.35">
      <c r="A7692" s="12"/>
    </row>
    <row r="7693" spans="1:1" x14ac:dyDescent="0.35">
      <c r="A7693" s="12"/>
    </row>
    <row r="7694" spans="1:1" x14ac:dyDescent="0.35">
      <c r="A7694" s="12"/>
    </row>
    <row r="7695" spans="1:1" x14ac:dyDescent="0.35">
      <c r="A7695" s="12"/>
    </row>
    <row r="7696" spans="1:1" x14ac:dyDescent="0.35">
      <c r="A7696" s="12"/>
    </row>
    <row r="7697" spans="1:1" x14ac:dyDescent="0.35">
      <c r="A7697" s="12"/>
    </row>
    <row r="7698" spans="1:1" x14ac:dyDescent="0.35">
      <c r="A7698" s="12"/>
    </row>
    <row r="7699" spans="1:1" x14ac:dyDescent="0.35">
      <c r="A7699" s="12"/>
    </row>
    <row r="7700" spans="1:1" x14ac:dyDescent="0.35">
      <c r="A7700" s="12"/>
    </row>
    <row r="7701" spans="1:1" x14ac:dyDescent="0.35">
      <c r="A7701" s="12"/>
    </row>
    <row r="7702" spans="1:1" x14ac:dyDescent="0.35">
      <c r="A7702" s="12"/>
    </row>
    <row r="7703" spans="1:1" x14ac:dyDescent="0.35">
      <c r="A7703" s="12"/>
    </row>
    <row r="7704" spans="1:1" x14ac:dyDescent="0.35">
      <c r="A7704" s="12"/>
    </row>
    <row r="7705" spans="1:1" x14ac:dyDescent="0.35">
      <c r="A7705" s="12"/>
    </row>
    <row r="7706" spans="1:1" x14ac:dyDescent="0.35">
      <c r="A7706" s="12"/>
    </row>
    <row r="7707" spans="1:1" x14ac:dyDescent="0.35">
      <c r="A7707" s="12"/>
    </row>
    <row r="7708" spans="1:1" x14ac:dyDescent="0.35">
      <c r="A7708" s="12"/>
    </row>
    <row r="7709" spans="1:1" x14ac:dyDescent="0.35">
      <c r="A7709" s="12"/>
    </row>
    <row r="7710" spans="1:1" x14ac:dyDescent="0.35">
      <c r="A7710" s="12"/>
    </row>
    <row r="7711" spans="1:1" x14ac:dyDescent="0.35">
      <c r="A7711" s="12"/>
    </row>
    <row r="7712" spans="1:1" x14ac:dyDescent="0.35">
      <c r="A7712" s="12"/>
    </row>
    <row r="7713" spans="1:1" x14ac:dyDescent="0.35">
      <c r="A7713" s="12"/>
    </row>
    <row r="7714" spans="1:1" x14ac:dyDescent="0.35">
      <c r="A7714" s="12"/>
    </row>
    <row r="7715" spans="1:1" x14ac:dyDescent="0.35">
      <c r="A7715" s="12"/>
    </row>
    <row r="7716" spans="1:1" x14ac:dyDescent="0.35">
      <c r="A7716" s="12"/>
    </row>
    <row r="7717" spans="1:1" x14ac:dyDescent="0.35">
      <c r="A7717" s="12"/>
    </row>
    <row r="7718" spans="1:1" x14ac:dyDescent="0.35">
      <c r="A7718" s="12"/>
    </row>
    <row r="7719" spans="1:1" x14ac:dyDescent="0.35">
      <c r="A7719" s="12"/>
    </row>
    <row r="7720" spans="1:1" x14ac:dyDescent="0.35">
      <c r="A7720" s="12"/>
    </row>
    <row r="7721" spans="1:1" x14ac:dyDescent="0.35">
      <c r="A7721" s="12"/>
    </row>
    <row r="7722" spans="1:1" x14ac:dyDescent="0.35">
      <c r="A7722" s="12"/>
    </row>
    <row r="7723" spans="1:1" x14ac:dyDescent="0.35">
      <c r="A7723" s="12"/>
    </row>
    <row r="7724" spans="1:1" x14ac:dyDescent="0.35">
      <c r="A7724" s="12"/>
    </row>
    <row r="7725" spans="1:1" x14ac:dyDescent="0.35">
      <c r="A7725" s="12"/>
    </row>
    <row r="7726" spans="1:1" x14ac:dyDescent="0.35">
      <c r="A7726" s="12"/>
    </row>
    <row r="7727" spans="1:1" x14ac:dyDescent="0.35">
      <c r="A7727" s="12"/>
    </row>
    <row r="7728" spans="1:1" x14ac:dyDescent="0.35">
      <c r="A7728" s="12"/>
    </row>
    <row r="7729" spans="1:1" x14ac:dyDescent="0.35">
      <c r="A7729" s="12"/>
    </row>
    <row r="7730" spans="1:1" x14ac:dyDescent="0.35">
      <c r="A7730" s="12"/>
    </row>
    <row r="7731" spans="1:1" x14ac:dyDescent="0.35">
      <c r="A7731" s="12"/>
    </row>
    <row r="7732" spans="1:1" x14ac:dyDescent="0.35">
      <c r="A7732" s="12"/>
    </row>
    <row r="7733" spans="1:1" x14ac:dyDescent="0.35">
      <c r="A7733" s="12"/>
    </row>
    <row r="7734" spans="1:1" x14ac:dyDescent="0.35">
      <c r="A7734" s="12"/>
    </row>
    <row r="7735" spans="1:1" x14ac:dyDescent="0.35">
      <c r="A7735" s="12"/>
    </row>
    <row r="7736" spans="1:1" x14ac:dyDescent="0.35">
      <c r="A7736" s="12"/>
    </row>
    <row r="7737" spans="1:1" x14ac:dyDescent="0.35">
      <c r="A7737" s="12"/>
    </row>
    <row r="7738" spans="1:1" x14ac:dyDescent="0.35">
      <c r="A7738" s="12"/>
    </row>
    <row r="7739" spans="1:1" x14ac:dyDescent="0.35">
      <c r="A7739" s="12"/>
    </row>
    <row r="7740" spans="1:1" x14ac:dyDescent="0.35">
      <c r="A7740" s="12"/>
    </row>
    <row r="7741" spans="1:1" x14ac:dyDescent="0.35">
      <c r="A7741" s="12"/>
    </row>
    <row r="7742" spans="1:1" x14ac:dyDescent="0.35">
      <c r="A7742" s="12"/>
    </row>
    <row r="7743" spans="1:1" x14ac:dyDescent="0.35">
      <c r="A7743" s="12"/>
    </row>
    <row r="7744" spans="1:1" x14ac:dyDescent="0.35">
      <c r="A7744" s="12"/>
    </row>
    <row r="7745" spans="1:1" x14ac:dyDescent="0.35">
      <c r="A7745" s="12"/>
    </row>
    <row r="7746" spans="1:1" x14ac:dyDescent="0.35">
      <c r="A7746" s="12"/>
    </row>
    <row r="7747" spans="1:1" x14ac:dyDescent="0.35">
      <c r="A7747" s="12"/>
    </row>
    <row r="7748" spans="1:1" x14ac:dyDescent="0.35">
      <c r="A7748" s="12"/>
    </row>
    <row r="7749" spans="1:1" x14ac:dyDescent="0.35">
      <c r="A7749" s="12"/>
    </row>
    <row r="7750" spans="1:1" x14ac:dyDescent="0.35">
      <c r="A7750" s="12"/>
    </row>
    <row r="7751" spans="1:1" x14ac:dyDescent="0.35">
      <c r="A7751" s="12"/>
    </row>
    <row r="7752" spans="1:1" x14ac:dyDescent="0.35">
      <c r="A7752" s="12"/>
    </row>
    <row r="7753" spans="1:1" x14ac:dyDescent="0.35">
      <c r="A7753" s="12"/>
    </row>
    <row r="7754" spans="1:1" x14ac:dyDescent="0.35">
      <c r="A7754" s="12"/>
    </row>
    <row r="7755" spans="1:1" x14ac:dyDescent="0.35">
      <c r="A7755" s="12"/>
    </row>
    <row r="7756" spans="1:1" x14ac:dyDescent="0.35">
      <c r="A7756" s="12"/>
    </row>
    <row r="7757" spans="1:1" x14ac:dyDescent="0.35">
      <c r="A7757" s="12"/>
    </row>
    <row r="7758" spans="1:1" x14ac:dyDescent="0.35">
      <c r="A7758" s="12"/>
    </row>
    <row r="7759" spans="1:1" x14ac:dyDescent="0.35">
      <c r="A7759" s="12"/>
    </row>
    <row r="7760" spans="1:1" x14ac:dyDescent="0.35">
      <c r="A7760" s="12"/>
    </row>
    <row r="7761" spans="1:1" x14ac:dyDescent="0.35">
      <c r="A7761" s="12"/>
    </row>
    <row r="7762" spans="1:1" x14ac:dyDescent="0.35">
      <c r="A7762" s="12"/>
    </row>
    <row r="7763" spans="1:1" x14ac:dyDescent="0.35">
      <c r="A7763" s="12"/>
    </row>
    <row r="7764" spans="1:1" x14ac:dyDescent="0.35">
      <c r="A7764" s="12"/>
    </row>
    <row r="7765" spans="1:1" x14ac:dyDescent="0.35">
      <c r="A7765" s="12"/>
    </row>
    <row r="7766" spans="1:1" x14ac:dyDescent="0.35">
      <c r="A7766" s="12"/>
    </row>
    <row r="7767" spans="1:1" x14ac:dyDescent="0.35">
      <c r="A7767" s="12"/>
    </row>
    <row r="7768" spans="1:1" x14ac:dyDescent="0.35">
      <c r="A7768" s="12"/>
    </row>
    <row r="7769" spans="1:1" x14ac:dyDescent="0.35">
      <c r="A7769" s="12"/>
    </row>
    <row r="7770" spans="1:1" x14ac:dyDescent="0.35">
      <c r="A7770" s="12"/>
    </row>
    <row r="7771" spans="1:1" x14ac:dyDescent="0.35">
      <c r="A7771" s="12"/>
    </row>
    <row r="7772" spans="1:1" x14ac:dyDescent="0.35">
      <c r="A7772" s="12"/>
    </row>
    <row r="7773" spans="1:1" x14ac:dyDescent="0.35">
      <c r="A7773" s="12"/>
    </row>
    <row r="7774" spans="1:1" x14ac:dyDescent="0.35">
      <c r="A7774" s="12"/>
    </row>
    <row r="7775" spans="1:1" x14ac:dyDescent="0.35">
      <c r="A7775" s="12"/>
    </row>
    <row r="7776" spans="1:1" x14ac:dyDescent="0.35">
      <c r="A7776" s="12"/>
    </row>
    <row r="7777" spans="1:1" x14ac:dyDescent="0.35">
      <c r="A7777" s="12"/>
    </row>
    <row r="7778" spans="1:1" x14ac:dyDescent="0.35">
      <c r="A7778" s="12"/>
    </row>
    <row r="7779" spans="1:1" x14ac:dyDescent="0.35">
      <c r="A7779" s="12"/>
    </row>
    <row r="7780" spans="1:1" x14ac:dyDescent="0.35">
      <c r="A7780" s="12"/>
    </row>
    <row r="7781" spans="1:1" x14ac:dyDescent="0.35">
      <c r="A7781" s="12"/>
    </row>
    <row r="7782" spans="1:1" x14ac:dyDescent="0.35">
      <c r="A7782" s="12"/>
    </row>
    <row r="7783" spans="1:1" x14ac:dyDescent="0.35">
      <c r="A7783" s="12"/>
    </row>
    <row r="7784" spans="1:1" x14ac:dyDescent="0.35">
      <c r="A7784" s="12"/>
    </row>
    <row r="7785" spans="1:1" x14ac:dyDescent="0.35">
      <c r="A7785" s="12"/>
    </row>
    <row r="7786" spans="1:1" x14ac:dyDescent="0.35">
      <c r="A7786" s="12"/>
    </row>
    <row r="7787" spans="1:1" x14ac:dyDescent="0.35">
      <c r="A7787" s="12"/>
    </row>
    <row r="7788" spans="1:1" x14ac:dyDescent="0.35">
      <c r="A7788" s="12"/>
    </row>
    <row r="7789" spans="1:1" x14ac:dyDescent="0.35">
      <c r="A7789" s="12"/>
    </row>
    <row r="7790" spans="1:1" x14ac:dyDescent="0.35">
      <c r="A7790" s="12"/>
    </row>
    <row r="7791" spans="1:1" x14ac:dyDescent="0.35">
      <c r="A7791" s="12"/>
    </row>
    <row r="7792" spans="1:1" x14ac:dyDescent="0.35">
      <c r="A7792" s="12"/>
    </row>
    <row r="7793" spans="1:1" x14ac:dyDescent="0.35">
      <c r="A7793" s="12"/>
    </row>
    <row r="7794" spans="1:1" x14ac:dyDescent="0.35">
      <c r="A7794" s="12"/>
    </row>
    <row r="7795" spans="1:1" x14ac:dyDescent="0.35">
      <c r="A7795" s="12"/>
    </row>
    <row r="7796" spans="1:1" x14ac:dyDescent="0.35">
      <c r="A7796" s="12"/>
    </row>
    <row r="7797" spans="1:1" x14ac:dyDescent="0.35">
      <c r="A7797" s="12"/>
    </row>
    <row r="7798" spans="1:1" x14ac:dyDescent="0.35">
      <c r="A7798" s="12"/>
    </row>
    <row r="7799" spans="1:1" x14ac:dyDescent="0.35">
      <c r="A7799" s="12"/>
    </row>
    <row r="7800" spans="1:1" x14ac:dyDescent="0.35">
      <c r="A7800" s="12"/>
    </row>
    <row r="7801" spans="1:1" x14ac:dyDescent="0.35">
      <c r="A7801" s="12"/>
    </row>
    <row r="7802" spans="1:1" x14ac:dyDescent="0.35">
      <c r="A7802" s="12"/>
    </row>
    <row r="7803" spans="1:1" x14ac:dyDescent="0.35">
      <c r="A7803" s="12"/>
    </row>
    <row r="7804" spans="1:1" x14ac:dyDescent="0.35">
      <c r="A7804" s="12"/>
    </row>
    <row r="7805" spans="1:1" x14ac:dyDescent="0.35">
      <c r="A7805" s="12"/>
    </row>
    <row r="7806" spans="1:1" x14ac:dyDescent="0.35">
      <c r="A7806" s="12"/>
    </row>
    <row r="7807" spans="1:1" x14ac:dyDescent="0.35">
      <c r="A7807" s="12"/>
    </row>
    <row r="7808" spans="1:1" x14ac:dyDescent="0.35">
      <c r="A7808" s="12"/>
    </row>
    <row r="7809" spans="1:1" x14ac:dyDescent="0.35">
      <c r="A7809" s="12"/>
    </row>
    <row r="7810" spans="1:1" x14ac:dyDescent="0.35">
      <c r="A7810" s="12"/>
    </row>
    <row r="7811" spans="1:1" x14ac:dyDescent="0.35">
      <c r="A7811" s="12"/>
    </row>
    <row r="7812" spans="1:1" x14ac:dyDescent="0.35">
      <c r="A7812" s="12"/>
    </row>
    <row r="7813" spans="1:1" x14ac:dyDescent="0.35">
      <c r="A7813" s="12"/>
    </row>
    <row r="7814" spans="1:1" x14ac:dyDescent="0.35">
      <c r="A7814" s="12"/>
    </row>
    <row r="7815" spans="1:1" x14ac:dyDescent="0.35">
      <c r="A7815" s="12"/>
    </row>
    <row r="7816" spans="1:1" x14ac:dyDescent="0.35">
      <c r="A7816" s="12"/>
    </row>
    <row r="7817" spans="1:1" x14ac:dyDescent="0.35">
      <c r="A7817" s="12"/>
    </row>
    <row r="7818" spans="1:1" x14ac:dyDescent="0.35">
      <c r="A7818" s="12"/>
    </row>
    <row r="7819" spans="1:1" x14ac:dyDescent="0.35">
      <c r="A7819" s="12"/>
    </row>
    <row r="7820" spans="1:1" x14ac:dyDescent="0.35">
      <c r="A7820" s="12"/>
    </row>
    <row r="7821" spans="1:1" x14ac:dyDescent="0.35">
      <c r="A7821" s="12"/>
    </row>
    <row r="7822" spans="1:1" x14ac:dyDescent="0.35">
      <c r="A7822" s="12"/>
    </row>
    <row r="7823" spans="1:1" x14ac:dyDescent="0.35">
      <c r="A7823" s="12"/>
    </row>
    <row r="7824" spans="1:1" x14ac:dyDescent="0.35">
      <c r="A7824" s="12"/>
    </row>
    <row r="7825" spans="1:1" x14ac:dyDescent="0.35">
      <c r="A7825" s="12"/>
    </row>
    <row r="7826" spans="1:1" x14ac:dyDescent="0.35">
      <c r="A7826" s="12"/>
    </row>
    <row r="7827" spans="1:1" x14ac:dyDescent="0.35">
      <c r="A7827" s="12"/>
    </row>
    <row r="7828" spans="1:1" x14ac:dyDescent="0.35">
      <c r="A7828" s="12"/>
    </row>
    <row r="7829" spans="1:1" x14ac:dyDescent="0.35">
      <c r="A7829" s="12"/>
    </row>
    <row r="7830" spans="1:1" x14ac:dyDescent="0.35">
      <c r="A7830" s="12"/>
    </row>
    <row r="7831" spans="1:1" x14ac:dyDescent="0.35">
      <c r="A7831" s="12"/>
    </row>
    <row r="7832" spans="1:1" x14ac:dyDescent="0.35">
      <c r="A7832" s="12"/>
    </row>
    <row r="7833" spans="1:1" x14ac:dyDescent="0.35">
      <c r="A7833" s="12"/>
    </row>
    <row r="7834" spans="1:1" x14ac:dyDescent="0.35">
      <c r="A7834" s="12"/>
    </row>
    <row r="7835" spans="1:1" x14ac:dyDescent="0.35">
      <c r="A7835" s="12"/>
    </row>
    <row r="7836" spans="1:1" x14ac:dyDescent="0.35">
      <c r="A7836" s="12"/>
    </row>
    <row r="7837" spans="1:1" x14ac:dyDescent="0.35">
      <c r="A7837" s="12"/>
    </row>
    <row r="7838" spans="1:1" x14ac:dyDescent="0.35">
      <c r="A7838" s="12"/>
    </row>
    <row r="7839" spans="1:1" x14ac:dyDescent="0.35">
      <c r="A7839" s="12"/>
    </row>
    <row r="7840" spans="1:1" x14ac:dyDescent="0.35">
      <c r="A7840" s="12"/>
    </row>
    <row r="7841" spans="1:1" x14ac:dyDescent="0.35">
      <c r="A7841" s="12"/>
    </row>
    <row r="7842" spans="1:1" x14ac:dyDescent="0.35">
      <c r="A7842" s="12"/>
    </row>
    <row r="7843" spans="1:1" x14ac:dyDescent="0.35">
      <c r="A7843" s="12"/>
    </row>
    <row r="7844" spans="1:1" x14ac:dyDescent="0.35">
      <c r="A7844" s="12"/>
    </row>
    <row r="7845" spans="1:1" x14ac:dyDescent="0.35">
      <c r="A7845" s="12"/>
    </row>
    <row r="7846" spans="1:1" x14ac:dyDescent="0.35">
      <c r="A7846" s="12"/>
    </row>
    <row r="7847" spans="1:1" x14ac:dyDescent="0.35">
      <c r="A7847" s="12"/>
    </row>
    <row r="7848" spans="1:1" x14ac:dyDescent="0.35">
      <c r="A7848" s="12"/>
    </row>
    <row r="7849" spans="1:1" x14ac:dyDescent="0.35">
      <c r="A7849" s="12"/>
    </row>
    <row r="7850" spans="1:1" x14ac:dyDescent="0.35">
      <c r="A7850" s="12"/>
    </row>
    <row r="7851" spans="1:1" x14ac:dyDescent="0.35">
      <c r="A7851" s="12"/>
    </row>
    <row r="7852" spans="1:1" x14ac:dyDescent="0.35">
      <c r="A7852" s="12"/>
    </row>
    <row r="7853" spans="1:1" x14ac:dyDescent="0.35">
      <c r="A7853" s="12"/>
    </row>
    <row r="7854" spans="1:1" x14ac:dyDescent="0.35">
      <c r="A7854" s="12"/>
    </row>
    <row r="7855" spans="1:1" x14ac:dyDescent="0.35">
      <c r="A7855" s="12"/>
    </row>
    <row r="7856" spans="1:1" x14ac:dyDescent="0.35">
      <c r="A7856" s="12"/>
    </row>
    <row r="7857" spans="1:1" x14ac:dyDescent="0.35">
      <c r="A7857" s="12"/>
    </row>
    <row r="7858" spans="1:1" x14ac:dyDescent="0.35">
      <c r="A7858" s="12"/>
    </row>
    <row r="7859" spans="1:1" x14ac:dyDescent="0.35">
      <c r="A7859" s="12"/>
    </row>
    <row r="7860" spans="1:1" x14ac:dyDescent="0.35">
      <c r="A7860" s="12"/>
    </row>
    <row r="7861" spans="1:1" x14ac:dyDescent="0.35">
      <c r="A7861" s="12"/>
    </row>
    <row r="7862" spans="1:1" x14ac:dyDescent="0.35">
      <c r="A7862" s="12"/>
    </row>
    <row r="7863" spans="1:1" x14ac:dyDescent="0.35">
      <c r="A7863" s="12"/>
    </row>
    <row r="7864" spans="1:1" x14ac:dyDescent="0.35">
      <c r="A7864" s="12"/>
    </row>
    <row r="7865" spans="1:1" x14ac:dyDescent="0.35">
      <c r="A7865" s="12"/>
    </row>
    <row r="7866" spans="1:1" x14ac:dyDescent="0.35">
      <c r="A7866" s="12"/>
    </row>
    <row r="7867" spans="1:1" x14ac:dyDescent="0.35">
      <c r="A7867" s="12"/>
    </row>
    <row r="7868" spans="1:1" x14ac:dyDescent="0.35">
      <c r="A7868" s="12"/>
    </row>
    <row r="7869" spans="1:1" x14ac:dyDescent="0.35">
      <c r="A7869" s="12"/>
    </row>
    <row r="7870" spans="1:1" x14ac:dyDescent="0.35">
      <c r="A7870" s="12"/>
    </row>
    <row r="7871" spans="1:1" x14ac:dyDescent="0.35">
      <c r="A7871" s="12"/>
    </row>
    <row r="7872" spans="1:1" x14ac:dyDescent="0.35">
      <c r="A7872" s="12"/>
    </row>
    <row r="7873" spans="1:1" x14ac:dyDescent="0.35">
      <c r="A7873" s="12"/>
    </row>
    <row r="7874" spans="1:1" x14ac:dyDescent="0.35">
      <c r="A7874" s="12"/>
    </row>
    <row r="7875" spans="1:1" x14ac:dyDescent="0.35">
      <c r="A7875" s="12"/>
    </row>
    <row r="7876" spans="1:1" x14ac:dyDescent="0.35">
      <c r="A7876" s="12"/>
    </row>
    <row r="7877" spans="1:1" x14ac:dyDescent="0.35">
      <c r="A7877" s="12"/>
    </row>
    <row r="7878" spans="1:1" x14ac:dyDescent="0.35">
      <c r="A7878" s="12"/>
    </row>
    <row r="7879" spans="1:1" x14ac:dyDescent="0.35">
      <c r="A7879" s="12"/>
    </row>
    <row r="7880" spans="1:1" x14ac:dyDescent="0.35">
      <c r="A7880" s="12"/>
    </row>
    <row r="7881" spans="1:1" x14ac:dyDescent="0.35">
      <c r="A7881" s="12"/>
    </row>
    <row r="7882" spans="1:1" x14ac:dyDescent="0.35">
      <c r="A7882" s="12"/>
    </row>
    <row r="7883" spans="1:1" x14ac:dyDescent="0.35">
      <c r="A7883" s="12"/>
    </row>
    <row r="7884" spans="1:1" x14ac:dyDescent="0.35">
      <c r="A7884" s="12"/>
    </row>
    <row r="7885" spans="1:1" x14ac:dyDescent="0.35">
      <c r="A7885" s="12"/>
    </row>
    <row r="7886" spans="1:1" x14ac:dyDescent="0.35">
      <c r="A7886" s="12"/>
    </row>
    <row r="7887" spans="1:1" x14ac:dyDescent="0.35">
      <c r="A7887" s="12"/>
    </row>
    <row r="7888" spans="1:1" x14ac:dyDescent="0.35">
      <c r="A7888" s="12"/>
    </row>
    <row r="7889" spans="1:1" x14ac:dyDescent="0.35">
      <c r="A7889" s="12"/>
    </row>
    <row r="7890" spans="1:1" x14ac:dyDescent="0.35">
      <c r="A7890" s="12"/>
    </row>
    <row r="7891" spans="1:1" x14ac:dyDescent="0.35">
      <c r="A7891" s="12"/>
    </row>
    <row r="7892" spans="1:1" x14ac:dyDescent="0.35">
      <c r="A7892" s="12"/>
    </row>
    <row r="7893" spans="1:1" x14ac:dyDescent="0.35">
      <c r="A7893" s="12"/>
    </row>
    <row r="7894" spans="1:1" x14ac:dyDescent="0.35">
      <c r="A7894" s="12"/>
    </row>
    <row r="7895" spans="1:1" x14ac:dyDescent="0.35">
      <c r="A7895" s="12"/>
    </row>
    <row r="7896" spans="1:1" x14ac:dyDescent="0.35">
      <c r="A7896" s="12"/>
    </row>
    <row r="7897" spans="1:1" x14ac:dyDescent="0.35">
      <c r="A7897" s="12"/>
    </row>
    <row r="7898" spans="1:1" x14ac:dyDescent="0.35">
      <c r="A7898" s="12"/>
    </row>
    <row r="7899" spans="1:1" x14ac:dyDescent="0.35">
      <c r="A7899" s="12"/>
    </row>
    <row r="7900" spans="1:1" x14ac:dyDescent="0.35">
      <c r="A7900" s="12"/>
    </row>
    <row r="7901" spans="1:1" x14ac:dyDescent="0.35">
      <c r="A7901" s="12"/>
    </row>
    <row r="7902" spans="1:1" x14ac:dyDescent="0.35">
      <c r="A7902" s="12"/>
    </row>
    <row r="7903" spans="1:1" x14ac:dyDescent="0.35">
      <c r="A7903" s="12"/>
    </row>
    <row r="7904" spans="1:1" x14ac:dyDescent="0.35">
      <c r="A7904" s="12"/>
    </row>
    <row r="7905" spans="1:1" x14ac:dyDescent="0.35">
      <c r="A7905" s="12"/>
    </row>
    <row r="7906" spans="1:1" x14ac:dyDescent="0.35">
      <c r="A7906" s="12"/>
    </row>
    <row r="7907" spans="1:1" x14ac:dyDescent="0.35">
      <c r="A7907" s="12"/>
    </row>
    <row r="7908" spans="1:1" x14ac:dyDescent="0.35">
      <c r="A7908" s="12"/>
    </row>
    <row r="7909" spans="1:1" x14ac:dyDescent="0.35">
      <c r="A7909" s="12"/>
    </row>
    <row r="7910" spans="1:1" x14ac:dyDescent="0.35">
      <c r="A7910" s="12"/>
    </row>
    <row r="7911" spans="1:1" x14ac:dyDescent="0.35">
      <c r="A7911" s="12"/>
    </row>
    <row r="7912" spans="1:1" x14ac:dyDescent="0.35">
      <c r="A7912" s="12"/>
    </row>
    <row r="7913" spans="1:1" x14ac:dyDescent="0.35">
      <c r="A7913" s="12"/>
    </row>
    <row r="7914" spans="1:1" x14ac:dyDescent="0.35">
      <c r="A7914" s="12"/>
    </row>
    <row r="7915" spans="1:1" x14ac:dyDescent="0.35">
      <c r="A7915" s="12"/>
    </row>
    <row r="7916" spans="1:1" x14ac:dyDescent="0.35">
      <c r="A7916" s="12"/>
    </row>
    <row r="7917" spans="1:1" x14ac:dyDescent="0.35">
      <c r="A7917" s="12"/>
    </row>
    <row r="7918" spans="1:1" x14ac:dyDescent="0.35">
      <c r="A7918" s="12"/>
    </row>
    <row r="7919" spans="1:1" x14ac:dyDescent="0.35">
      <c r="A7919" s="12"/>
    </row>
    <row r="7920" spans="1:1" x14ac:dyDescent="0.35">
      <c r="A7920" s="12"/>
    </row>
    <row r="7921" spans="1:1" x14ac:dyDescent="0.35">
      <c r="A7921" s="12"/>
    </row>
    <row r="7922" spans="1:1" x14ac:dyDescent="0.35">
      <c r="A7922" s="12"/>
    </row>
    <row r="7923" spans="1:1" x14ac:dyDescent="0.35">
      <c r="A7923" s="12"/>
    </row>
    <row r="7924" spans="1:1" x14ac:dyDescent="0.35">
      <c r="A7924" s="12"/>
    </row>
    <row r="7925" spans="1:1" x14ac:dyDescent="0.35">
      <c r="A7925" s="12"/>
    </row>
    <row r="7926" spans="1:1" x14ac:dyDescent="0.35">
      <c r="A7926" s="12"/>
    </row>
    <row r="7927" spans="1:1" x14ac:dyDescent="0.35">
      <c r="A7927" s="12"/>
    </row>
    <row r="7928" spans="1:1" x14ac:dyDescent="0.35">
      <c r="A7928" s="12"/>
    </row>
    <row r="7929" spans="1:1" x14ac:dyDescent="0.35">
      <c r="A7929" s="12"/>
    </row>
    <row r="7930" spans="1:1" x14ac:dyDescent="0.35">
      <c r="A7930" s="12"/>
    </row>
    <row r="7931" spans="1:1" x14ac:dyDescent="0.35">
      <c r="A7931" s="12"/>
    </row>
    <row r="7932" spans="1:1" x14ac:dyDescent="0.35">
      <c r="A7932" s="12"/>
    </row>
    <row r="7933" spans="1:1" x14ac:dyDescent="0.35">
      <c r="A7933" s="12"/>
    </row>
    <row r="7934" spans="1:1" x14ac:dyDescent="0.35">
      <c r="A7934" s="12"/>
    </row>
    <row r="7935" spans="1:1" x14ac:dyDescent="0.35">
      <c r="A7935" s="12"/>
    </row>
    <row r="7936" spans="1:1" x14ac:dyDescent="0.35">
      <c r="A7936" s="12"/>
    </row>
    <row r="7937" spans="1:1" x14ac:dyDescent="0.35">
      <c r="A7937" s="12"/>
    </row>
    <row r="7938" spans="1:1" x14ac:dyDescent="0.35">
      <c r="A7938" s="12"/>
    </row>
    <row r="7939" spans="1:1" x14ac:dyDescent="0.35">
      <c r="A7939" s="12"/>
    </row>
    <row r="7940" spans="1:1" x14ac:dyDescent="0.35">
      <c r="A7940" s="12"/>
    </row>
    <row r="7941" spans="1:1" x14ac:dyDescent="0.35">
      <c r="A7941" s="12"/>
    </row>
    <row r="7942" spans="1:1" x14ac:dyDescent="0.35">
      <c r="A7942" s="12"/>
    </row>
    <row r="7943" spans="1:1" x14ac:dyDescent="0.35">
      <c r="A7943" s="12"/>
    </row>
    <row r="7944" spans="1:1" x14ac:dyDescent="0.35">
      <c r="A7944" s="12"/>
    </row>
    <row r="7945" spans="1:1" x14ac:dyDescent="0.35">
      <c r="A7945" s="12"/>
    </row>
    <row r="7946" spans="1:1" x14ac:dyDescent="0.35">
      <c r="A7946" s="12"/>
    </row>
    <row r="7947" spans="1:1" x14ac:dyDescent="0.35">
      <c r="A7947" s="12"/>
    </row>
    <row r="7948" spans="1:1" x14ac:dyDescent="0.35">
      <c r="A7948" s="12"/>
    </row>
    <row r="7949" spans="1:1" x14ac:dyDescent="0.35">
      <c r="A7949" s="12"/>
    </row>
    <row r="7950" spans="1:1" x14ac:dyDescent="0.35">
      <c r="A7950" s="12"/>
    </row>
    <row r="7951" spans="1:1" x14ac:dyDescent="0.35">
      <c r="A7951" s="12"/>
    </row>
    <row r="7952" spans="1:1" x14ac:dyDescent="0.35">
      <c r="A7952" s="12"/>
    </row>
    <row r="7953" spans="1:1" x14ac:dyDescent="0.35">
      <c r="A7953" s="12"/>
    </row>
    <row r="7954" spans="1:1" x14ac:dyDescent="0.35">
      <c r="A7954" s="12"/>
    </row>
    <row r="7955" spans="1:1" x14ac:dyDescent="0.35">
      <c r="A7955" s="12"/>
    </row>
    <row r="7956" spans="1:1" x14ac:dyDescent="0.35">
      <c r="A7956" s="12"/>
    </row>
    <row r="7957" spans="1:1" x14ac:dyDescent="0.35">
      <c r="A7957" s="12"/>
    </row>
    <row r="7958" spans="1:1" x14ac:dyDescent="0.35">
      <c r="A7958" s="12"/>
    </row>
    <row r="7959" spans="1:1" x14ac:dyDescent="0.35">
      <c r="A7959" s="12"/>
    </row>
    <row r="7960" spans="1:1" x14ac:dyDescent="0.35">
      <c r="A7960" s="12"/>
    </row>
    <row r="7961" spans="1:1" x14ac:dyDescent="0.35">
      <c r="A7961" s="12"/>
    </row>
    <row r="7962" spans="1:1" x14ac:dyDescent="0.35">
      <c r="A7962" s="12"/>
    </row>
    <row r="7963" spans="1:1" x14ac:dyDescent="0.35">
      <c r="A7963" s="12"/>
    </row>
    <row r="7964" spans="1:1" x14ac:dyDescent="0.35">
      <c r="A7964" s="12"/>
    </row>
    <row r="7965" spans="1:1" x14ac:dyDescent="0.35">
      <c r="A7965" s="12"/>
    </row>
    <row r="7966" spans="1:1" x14ac:dyDescent="0.35">
      <c r="A7966" s="12"/>
    </row>
    <row r="7967" spans="1:1" x14ac:dyDescent="0.35">
      <c r="A7967" s="12"/>
    </row>
    <row r="7968" spans="1:1" x14ac:dyDescent="0.35">
      <c r="A7968" s="12"/>
    </row>
    <row r="7969" spans="1:1" x14ac:dyDescent="0.35">
      <c r="A7969" s="12"/>
    </row>
    <row r="7970" spans="1:1" x14ac:dyDescent="0.35">
      <c r="A7970" s="12"/>
    </row>
    <row r="7971" spans="1:1" x14ac:dyDescent="0.35">
      <c r="A7971" s="12"/>
    </row>
    <row r="7972" spans="1:1" x14ac:dyDescent="0.35">
      <c r="A7972" s="12"/>
    </row>
    <row r="7973" spans="1:1" x14ac:dyDescent="0.35">
      <c r="A7973" s="12"/>
    </row>
    <row r="7974" spans="1:1" x14ac:dyDescent="0.35">
      <c r="A7974" s="12"/>
    </row>
    <row r="7975" spans="1:1" x14ac:dyDescent="0.35">
      <c r="A7975" s="12"/>
    </row>
    <row r="7976" spans="1:1" x14ac:dyDescent="0.35">
      <c r="A7976" s="12"/>
    </row>
    <row r="7977" spans="1:1" x14ac:dyDescent="0.35">
      <c r="A7977" s="12"/>
    </row>
    <row r="7978" spans="1:1" x14ac:dyDescent="0.35">
      <c r="A7978" s="12"/>
    </row>
    <row r="7979" spans="1:1" x14ac:dyDescent="0.35">
      <c r="A7979" s="12"/>
    </row>
    <row r="7980" spans="1:1" x14ac:dyDescent="0.35">
      <c r="A7980" s="12"/>
    </row>
    <row r="7981" spans="1:1" x14ac:dyDescent="0.35">
      <c r="A7981" s="12"/>
    </row>
    <row r="7982" spans="1:1" x14ac:dyDescent="0.35">
      <c r="A7982" s="12"/>
    </row>
    <row r="7983" spans="1:1" x14ac:dyDescent="0.35">
      <c r="A7983" s="12"/>
    </row>
    <row r="7984" spans="1:1" x14ac:dyDescent="0.35">
      <c r="A7984" s="12"/>
    </row>
    <row r="7985" spans="1:1" x14ac:dyDescent="0.35">
      <c r="A7985" s="12"/>
    </row>
    <row r="7986" spans="1:1" x14ac:dyDescent="0.35">
      <c r="A7986" s="12"/>
    </row>
    <row r="7987" spans="1:1" x14ac:dyDescent="0.35">
      <c r="A7987" s="12"/>
    </row>
    <row r="7988" spans="1:1" x14ac:dyDescent="0.35">
      <c r="A7988" s="12"/>
    </row>
    <row r="7989" spans="1:1" x14ac:dyDescent="0.35">
      <c r="A7989" s="12"/>
    </row>
    <row r="7990" spans="1:1" x14ac:dyDescent="0.35">
      <c r="A7990" s="12"/>
    </row>
    <row r="7991" spans="1:1" x14ac:dyDescent="0.35">
      <c r="A7991" s="12"/>
    </row>
    <row r="7992" spans="1:1" x14ac:dyDescent="0.35">
      <c r="A7992" s="12"/>
    </row>
    <row r="7993" spans="1:1" x14ac:dyDescent="0.35">
      <c r="A7993" s="12"/>
    </row>
    <row r="7994" spans="1:1" x14ac:dyDescent="0.35">
      <c r="A7994" s="12"/>
    </row>
    <row r="7995" spans="1:1" x14ac:dyDescent="0.35">
      <c r="A7995" s="12"/>
    </row>
    <row r="7996" spans="1:1" x14ac:dyDescent="0.35">
      <c r="A7996" s="12"/>
    </row>
    <row r="7997" spans="1:1" x14ac:dyDescent="0.35">
      <c r="A7997" s="12"/>
    </row>
    <row r="7998" spans="1:1" x14ac:dyDescent="0.35">
      <c r="A7998" s="12"/>
    </row>
    <row r="7999" spans="1:1" x14ac:dyDescent="0.35">
      <c r="A7999" s="12"/>
    </row>
    <row r="8000" spans="1:1" x14ac:dyDescent="0.35">
      <c r="A8000" s="12"/>
    </row>
    <row r="8001" spans="1:1" x14ac:dyDescent="0.35">
      <c r="A8001" s="12"/>
    </row>
    <row r="8002" spans="1:1" x14ac:dyDescent="0.35">
      <c r="A8002" s="12"/>
    </row>
    <row r="8003" spans="1:1" x14ac:dyDescent="0.35">
      <c r="A8003" s="12"/>
    </row>
    <row r="8004" spans="1:1" x14ac:dyDescent="0.35">
      <c r="A8004" s="12"/>
    </row>
    <row r="8005" spans="1:1" x14ac:dyDescent="0.35">
      <c r="A8005" s="12"/>
    </row>
    <row r="8006" spans="1:1" x14ac:dyDescent="0.35">
      <c r="A8006" s="12"/>
    </row>
    <row r="8007" spans="1:1" x14ac:dyDescent="0.35">
      <c r="A8007" s="12"/>
    </row>
    <row r="8008" spans="1:1" x14ac:dyDescent="0.35">
      <c r="A8008" s="12"/>
    </row>
    <row r="8009" spans="1:1" x14ac:dyDescent="0.35">
      <c r="A8009" s="12"/>
    </row>
    <row r="8010" spans="1:1" x14ac:dyDescent="0.35">
      <c r="A8010" s="12"/>
    </row>
    <row r="8011" spans="1:1" x14ac:dyDescent="0.35">
      <c r="A8011" s="12"/>
    </row>
    <row r="8012" spans="1:1" x14ac:dyDescent="0.35">
      <c r="A8012" s="12"/>
    </row>
    <row r="8013" spans="1:1" x14ac:dyDescent="0.35">
      <c r="A8013" s="12"/>
    </row>
    <row r="8014" spans="1:1" x14ac:dyDescent="0.35">
      <c r="A8014" s="12"/>
    </row>
    <row r="8015" spans="1:1" x14ac:dyDescent="0.35">
      <c r="A8015" s="12"/>
    </row>
    <row r="8016" spans="1:1" x14ac:dyDescent="0.35">
      <c r="A8016" s="12"/>
    </row>
    <row r="8017" spans="1:1" x14ac:dyDescent="0.35">
      <c r="A8017" s="12"/>
    </row>
    <row r="8018" spans="1:1" x14ac:dyDescent="0.35">
      <c r="A8018" s="12"/>
    </row>
    <row r="8019" spans="1:1" x14ac:dyDescent="0.35">
      <c r="A8019" s="12"/>
    </row>
    <row r="8020" spans="1:1" x14ac:dyDescent="0.35">
      <c r="A8020" s="12"/>
    </row>
    <row r="8021" spans="1:1" x14ac:dyDescent="0.35">
      <c r="A8021" s="12"/>
    </row>
    <row r="8022" spans="1:1" x14ac:dyDescent="0.35">
      <c r="A8022" s="12"/>
    </row>
    <row r="8023" spans="1:1" x14ac:dyDescent="0.35">
      <c r="A8023" s="12"/>
    </row>
    <row r="8024" spans="1:1" x14ac:dyDescent="0.35">
      <c r="A8024" s="12"/>
    </row>
    <row r="8025" spans="1:1" x14ac:dyDescent="0.35">
      <c r="A8025" s="12"/>
    </row>
    <row r="8026" spans="1:1" x14ac:dyDescent="0.35">
      <c r="A8026" s="12"/>
    </row>
    <row r="8027" spans="1:1" x14ac:dyDescent="0.35">
      <c r="A8027" s="12"/>
    </row>
    <row r="8028" spans="1:1" x14ac:dyDescent="0.35">
      <c r="A8028" s="12"/>
    </row>
    <row r="8029" spans="1:1" x14ac:dyDescent="0.35">
      <c r="A8029" s="12"/>
    </row>
    <row r="8030" spans="1:1" x14ac:dyDescent="0.35">
      <c r="A8030" s="12"/>
    </row>
    <row r="8031" spans="1:1" x14ac:dyDescent="0.35">
      <c r="A8031" s="12"/>
    </row>
    <row r="8032" spans="1:1" x14ac:dyDescent="0.35">
      <c r="A8032" s="12"/>
    </row>
    <row r="8033" spans="1:1" x14ac:dyDescent="0.35">
      <c r="A8033" s="12"/>
    </row>
    <row r="8034" spans="1:1" x14ac:dyDescent="0.35">
      <c r="A8034" s="12"/>
    </row>
    <row r="8035" spans="1:1" x14ac:dyDescent="0.35">
      <c r="A8035" s="12"/>
    </row>
    <row r="8036" spans="1:1" x14ac:dyDescent="0.35">
      <c r="A8036" s="12"/>
    </row>
    <row r="8037" spans="1:1" x14ac:dyDescent="0.35">
      <c r="A8037" s="12"/>
    </row>
    <row r="8038" spans="1:1" x14ac:dyDescent="0.35">
      <c r="A8038" s="12"/>
    </row>
    <row r="8039" spans="1:1" x14ac:dyDescent="0.35">
      <c r="A8039" s="12"/>
    </row>
    <row r="8040" spans="1:1" x14ac:dyDescent="0.35">
      <c r="A8040" s="12"/>
    </row>
    <row r="8041" spans="1:1" x14ac:dyDescent="0.35">
      <c r="A8041" s="12"/>
    </row>
    <row r="8042" spans="1:1" x14ac:dyDescent="0.35">
      <c r="A8042" s="12"/>
    </row>
    <row r="8043" spans="1:1" x14ac:dyDescent="0.35">
      <c r="A8043" s="12"/>
    </row>
    <row r="8044" spans="1:1" x14ac:dyDescent="0.35">
      <c r="A8044" s="12"/>
    </row>
    <row r="8045" spans="1:1" x14ac:dyDescent="0.35">
      <c r="A8045" s="12"/>
    </row>
    <row r="8046" spans="1:1" x14ac:dyDescent="0.35">
      <c r="A8046" s="12"/>
    </row>
    <row r="8047" spans="1:1" x14ac:dyDescent="0.35">
      <c r="A8047" s="12"/>
    </row>
    <row r="8048" spans="1:1" x14ac:dyDescent="0.35">
      <c r="A8048" s="12"/>
    </row>
    <row r="8049" spans="1:1" x14ac:dyDescent="0.35">
      <c r="A8049" s="12"/>
    </row>
    <row r="8050" spans="1:1" x14ac:dyDescent="0.35">
      <c r="A8050" s="12"/>
    </row>
    <row r="8051" spans="1:1" x14ac:dyDescent="0.35">
      <c r="A8051" s="12"/>
    </row>
    <row r="8052" spans="1:1" x14ac:dyDescent="0.35">
      <c r="A8052" s="12"/>
    </row>
    <row r="8053" spans="1:1" x14ac:dyDescent="0.35">
      <c r="A8053" s="12"/>
    </row>
    <row r="8054" spans="1:1" x14ac:dyDescent="0.35">
      <c r="A8054" s="12"/>
    </row>
    <row r="8055" spans="1:1" x14ac:dyDescent="0.35">
      <c r="A8055" s="12"/>
    </row>
    <row r="8056" spans="1:1" x14ac:dyDescent="0.35">
      <c r="A8056" s="12"/>
    </row>
    <row r="8057" spans="1:1" x14ac:dyDescent="0.35">
      <c r="A8057" s="12"/>
    </row>
    <row r="8058" spans="1:1" x14ac:dyDescent="0.35">
      <c r="A8058" s="12"/>
    </row>
    <row r="8059" spans="1:1" x14ac:dyDescent="0.35">
      <c r="A8059" s="12"/>
    </row>
    <row r="8060" spans="1:1" x14ac:dyDescent="0.35">
      <c r="A8060" s="12"/>
    </row>
    <row r="8061" spans="1:1" x14ac:dyDescent="0.35">
      <c r="A8061" s="12"/>
    </row>
    <row r="8062" spans="1:1" x14ac:dyDescent="0.35">
      <c r="A8062" s="12"/>
    </row>
    <row r="8063" spans="1:1" x14ac:dyDescent="0.35">
      <c r="A8063" s="12"/>
    </row>
    <row r="8064" spans="1:1" x14ac:dyDescent="0.35">
      <c r="A8064" s="12"/>
    </row>
    <row r="8065" spans="1:1" x14ac:dyDescent="0.35">
      <c r="A8065" s="12"/>
    </row>
    <row r="8066" spans="1:1" x14ac:dyDescent="0.35">
      <c r="A8066" s="12"/>
    </row>
    <row r="8067" spans="1:1" x14ac:dyDescent="0.35">
      <c r="A8067" s="12"/>
    </row>
    <row r="8068" spans="1:1" x14ac:dyDescent="0.35">
      <c r="A8068" s="12"/>
    </row>
    <row r="8069" spans="1:1" x14ac:dyDescent="0.35">
      <c r="A8069" s="12"/>
    </row>
    <row r="8070" spans="1:1" x14ac:dyDescent="0.35">
      <c r="A8070" s="12"/>
    </row>
    <row r="8071" spans="1:1" x14ac:dyDescent="0.35">
      <c r="A8071" s="12"/>
    </row>
    <row r="8072" spans="1:1" x14ac:dyDescent="0.35">
      <c r="A8072" s="12"/>
    </row>
    <row r="8073" spans="1:1" x14ac:dyDescent="0.35">
      <c r="A8073" s="12"/>
    </row>
    <row r="8074" spans="1:1" x14ac:dyDescent="0.35">
      <c r="A8074" s="12"/>
    </row>
    <row r="8075" spans="1:1" x14ac:dyDescent="0.35">
      <c r="A8075" s="12"/>
    </row>
    <row r="8076" spans="1:1" x14ac:dyDescent="0.35">
      <c r="A8076" s="12"/>
    </row>
    <row r="8077" spans="1:1" x14ac:dyDescent="0.35">
      <c r="A8077" s="12"/>
    </row>
    <row r="8078" spans="1:1" x14ac:dyDescent="0.35">
      <c r="A8078" s="12"/>
    </row>
    <row r="8079" spans="1:1" x14ac:dyDescent="0.35">
      <c r="A8079" s="12"/>
    </row>
    <row r="8080" spans="1:1" x14ac:dyDescent="0.35">
      <c r="A8080" s="12"/>
    </row>
    <row r="8081" spans="1:1" x14ac:dyDescent="0.35">
      <c r="A8081" s="12"/>
    </row>
    <row r="8082" spans="1:1" x14ac:dyDescent="0.35">
      <c r="A8082" s="12"/>
    </row>
    <row r="8083" spans="1:1" x14ac:dyDescent="0.35">
      <c r="A8083" s="12"/>
    </row>
    <row r="8084" spans="1:1" x14ac:dyDescent="0.35">
      <c r="A8084" s="12"/>
    </row>
    <row r="8085" spans="1:1" x14ac:dyDescent="0.35">
      <c r="A8085" s="12"/>
    </row>
    <row r="8086" spans="1:1" x14ac:dyDescent="0.35">
      <c r="A8086" s="12"/>
    </row>
    <row r="8087" spans="1:1" x14ac:dyDescent="0.35">
      <c r="A8087" s="12"/>
    </row>
    <row r="8088" spans="1:1" x14ac:dyDescent="0.35">
      <c r="A8088" s="12"/>
    </row>
    <row r="8089" spans="1:1" x14ac:dyDescent="0.35">
      <c r="A8089" s="12"/>
    </row>
    <row r="8090" spans="1:1" x14ac:dyDescent="0.35">
      <c r="A8090" s="12"/>
    </row>
    <row r="8091" spans="1:1" x14ac:dyDescent="0.35">
      <c r="A8091" s="12"/>
    </row>
    <row r="8092" spans="1:1" x14ac:dyDescent="0.35">
      <c r="A8092" s="12"/>
    </row>
    <row r="8093" spans="1:1" x14ac:dyDescent="0.35">
      <c r="A8093" s="12"/>
    </row>
    <row r="8094" spans="1:1" x14ac:dyDescent="0.35">
      <c r="A8094" s="12"/>
    </row>
    <row r="8095" spans="1:1" x14ac:dyDescent="0.35">
      <c r="A8095" s="12"/>
    </row>
    <row r="8096" spans="1:1" x14ac:dyDescent="0.35">
      <c r="A8096" s="12"/>
    </row>
    <row r="8097" spans="1:1" x14ac:dyDescent="0.35">
      <c r="A8097" s="12"/>
    </row>
    <row r="8098" spans="1:1" x14ac:dyDescent="0.35">
      <c r="A8098" s="12"/>
    </row>
    <row r="8099" spans="1:1" x14ac:dyDescent="0.35">
      <c r="A8099" s="12"/>
    </row>
    <row r="8100" spans="1:1" x14ac:dyDescent="0.35">
      <c r="A8100" s="12"/>
    </row>
    <row r="8101" spans="1:1" x14ac:dyDescent="0.35">
      <c r="A8101" s="12"/>
    </row>
    <row r="8102" spans="1:1" x14ac:dyDescent="0.35">
      <c r="A8102" s="12"/>
    </row>
    <row r="8103" spans="1:1" x14ac:dyDescent="0.35">
      <c r="A8103" s="12"/>
    </row>
    <row r="8104" spans="1:1" x14ac:dyDescent="0.35">
      <c r="A8104" s="12"/>
    </row>
    <row r="8105" spans="1:1" x14ac:dyDescent="0.35">
      <c r="A8105" s="12"/>
    </row>
    <row r="8106" spans="1:1" x14ac:dyDescent="0.35">
      <c r="A8106" s="12"/>
    </row>
    <row r="8107" spans="1:1" x14ac:dyDescent="0.35">
      <c r="A8107" s="12"/>
    </row>
    <row r="8108" spans="1:1" x14ac:dyDescent="0.35">
      <c r="A8108" s="12"/>
    </row>
    <row r="8109" spans="1:1" x14ac:dyDescent="0.35">
      <c r="A8109" s="12"/>
    </row>
    <row r="8110" spans="1:1" x14ac:dyDescent="0.35">
      <c r="A8110" s="12"/>
    </row>
    <row r="8111" spans="1:1" x14ac:dyDescent="0.35">
      <c r="A8111" s="12"/>
    </row>
    <row r="8112" spans="1:1" x14ac:dyDescent="0.35">
      <c r="A8112" s="12"/>
    </row>
    <row r="8113" spans="1:1" x14ac:dyDescent="0.35">
      <c r="A8113" s="12"/>
    </row>
    <row r="8114" spans="1:1" x14ac:dyDescent="0.35">
      <c r="A8114" s="12"/>
    </row>
    <row r="8115" spans="1:1" x14ac:dyDescent="0.35">
      <c r="A8115" s="12"/>
    </row>
    <row r="8116" spans="1:1" x14ac:dyDescent="0.35">
      <c r="A8116" s="12"/>
    </row>
    <row r="8117" spans="1:1" x14ac:dyDescent="0.35">
      <c r="A8117" s="12"/>
    </row>
    <row r="8118" spans="1:1" x14ac:dyDescent="0.35">
      <c r="A8118" s="12"/>
    </row>
    <row r="8119" spans="1:1" x14ac:dyDescent="0.35">
      <c r="A8119" s="12"/>
    </row>
    <row r="8120" spans="1:1" x14ac:dyDescent="0.35">
      <c r="A8120" s="12"/>
    </row>
    <row r="8121" spans="1:1" x14ac:dyDescent="0.35">
      <c r="A8121" s="12"/>
    </row>
    <row r="8122" spans="1:1" x14ac:dyDescent="0.35">
      <c r="A8122" s="12"/>
    </row>
    <row r="8123" spans="1:1" x14ac:dyDescent="0.35">
      <c r="A8123" s="12"/>
    </row>
    <row r="8124" spans="1:1" x14ac:dyDescent="0.35">
      <c r="A8124" s="12"/>
    </row>
    <row r="8125" spans="1:1" x14ac:dyDescent="0.35">
      <c r="A8125" s="12"/>
    </row>
    <row r="8126" spans="1:1" x14ac:dyDescent="0.35">
      <c r="A8126" s="12"/>
    </row>
    <row r="8127" spans="1:1" x14ac:dyDescent="0.35">
      <c r="A8127" s="12"/>
    </row>
    <row r="8128" spans="1:1" x14ac:dyDescent="0.35">
      <c r="A8128" s="12"/>
    </row>
    <row r="8129" spans="1:1" x14ac:dyDescent="0.35">
      <c r="A8129" s="12"/>
    </row>
    <row r="8130" spans="1:1" x14ac:dyDescent="0.35">
      <c r="A8130" s="12"/>
    </row>
    <row r="8131" spans="1:1" x14ac:dyDescent="0.35">
      <c r="A8131" s="12"/>
    </row>
    <row r="8132" spans="1:1" x14ac:dyDescent="0.35">
      <c r="A8132" s="12"/>
    </row>
    <row r="8133" spans="1:1" x14ac:dyDescent="0.35">
      <c r="A8133" s="12"/>
    </row>
    <row r="8134" spans="1:1" x14ac:dyDescent="0.35">
      <c r="A8134" s="12"/>
    </row>
    <row r="8135" spans="1:1" x14ac:dyDescent="0.35">
      <c r="A8135" s="12"/>
    </row>
    <row r="8136" spans="1:1" x14ac:dyDescent="0.35">
      <c r="A8136" s="12"/>
    </row>
    <row r="8137" spans="1:1" x14ac:dyDescent="0.35">
      <c r="A8137" s="12"/>
    </row>
    <row r="8138" spans="1:1" x14ac:dyDescent="0.35">
      <c r="A8138" s="12"/>
    </row>
    <row r="8139" spans="1:1" x14ac:dyDescent="0.35">
      <c r="A8139" s="12"/>
    </row>
    <row r="8140" spans="1:1" x14ac:dyDescent="0.35">
      <c r="A8140" s="12"/>
    </row>
    <row r="8141" spans="1:1" x14ac:dyDescent="0.35">
      <c r="A8141" s="12"/>
    </row>
    <row r="8142" spans="1:1" x14ac:dyDescent="0.35">
      <c r="A8142" s="12"/>
    </row>
    <row r="8143" spans="1:1" x14ac:dyDescent="0.35">
      <c r="A8143" s="12"/>
    </row>
    <row r="8144" spans="1:1" x14ac:dyDescent="0.35">
      <c r="A8144" s="12"/>
    </row>
    <row r="8145" spans="1:1" x14ac:dyDescent="0.35">
      <c r="A8145" s="12"/>
    </row>
    <row r="8146" spans="1:1" x14ac:dyDescent="0.35">
      <c r="A8146" s="12"/>
    </row>
    <row r="8147" spans="1:1" x14ac:dyDescent="0.35">
      <c r="A8147" s="12"/>
    </row>
    <row r="8148" spans="1:1" x14ac:dyDescent="0.35">
      <c r="A8148" s="12"/>
    </row>
    <row r="8149" spans="1:1" x14ac:dyDescent="0.35">
      <c r="A8149" s="12"/>
    </row>
    <row r="8150" spans="1:1" x14ac:dyDescent="0.35">
      <c r="A8150" s="12"/>
    </row>
    <row r="8151" spans="1:1" x14ac:dyDescent="0.35">
      <c r="A8151" s="12"/>
    </row>
    <row r="8152" spans="1:1" x14ac:dyDescent="0.35">
      <c r="A8152" s="12"/>
    </row>
    <row r="8153" spans="1:1" x14ac:dyDescent="0.35">
      <c r="A8153" s="12"/>
    </row>
    <row r="8154" spans="1:1" x14ac:dyDescent="0.35">
      <c r="A8154" s="12"/>
    </row>
    <row r="8155" spans="1:1" x14ac:dyDescent="0.35">
      <c r="A8155" s="12"/>
    </row>
    <row r="8156" spans="1:1" x14ac:dyDescent="0.35">
      <c r="A8156" s="12"/>
    </row>
    <row r="8157" spans="1:1" x14ac:dyDescent="0.35">
      <c r="A8157" s="12"/>
    </row>
    <row r="8158" spans="1:1" x14ac:dyDescent="0.35">
      <c r="A8158" s="12"/>
    </row>
    <row r="8159" spans="1:1" x14ac:dyDescent="0.35">
      <c r="A8159" s="12"/>
    </row>
    <row r="8160" spans="1:1" x14ac:dyDescent="0.35">
      <c r="A8160" s="12"/>
    </row>
    <row r="8161" spans="1:1" x14ac:dyDescent="0.35">
      <c r="A8161" s="12"/>
    </row>
    <row r="8162" spans="1:1" x14ac:dyDescent="0.35">
      <c r="A8162" s="12"/>
    </row>
    <row r="8163" spans="1:1" x14ac:dyDescent="0.35">
      <c r="A8163" s="12"/>
    </row>
    <row r="8164" spans="1:1" x14ac:dyDescent="0.35">
      <c r="A8164" s="12"/>
    </row>
    <row r="8165" spans="1:1" x14ac:dyDescent="0.35">
      <c r="A8165" s="12"/>
    </row>
    <row r="8166" spans="1:1" x14ac:dyDescent="0.35">
      <c r="A8166" s="12"/>
    </row>
    <row r="8167" spans="1:1" x14ac:dyDescent="0.35">
      <c r="A8167" s="12"/>
    </row>
    <row r="8168" spans="1:1" x14ac:dyDescent="0.35">
      <c r="A8168" s="12"/>
    </row>
    <row r="8169" spans="1:1" x14ac:dyDescent="0.35">
      <c r="A8169" s="12"/>
    </row>
    <row r="8170" spans="1:1" x14ac:dyDescent="0.35">
      <c r="A8170" s="12"/>
    </row>
    <row r="8171" spans="1:1" x14ac:dyDescent="0.35">
      <c r="A8171" s="12"/>
    </row>
    <row r="8172" spans="1:1" x14ac:dyDescent="0.35">
      <c r="A8172" s="12"/>
    </row>
    <row r="8173" spans="1:1" x14ac:dyDescent="0.35">
      <c r="A8173" s="12"/>
    </row>
    <row r="8174" spans="1:1" x14ac:dyDescent="0.35">
      <c r="A8174" s="12"/>
    </row>
    <row r="8175" spans="1:1" x14ac:dyDescent="0.35">
      <c r="A8175" s="12"/>
    </row>
    <row r="8176" spans="1:1" x14ac:dyDescent="0.35">
      <c r="A8176" s="12"/>
    </row>
    <row r="8177" spans="1:1" x14ac:dyDescent="0.35">
      <c r="A8177" s="12"/>
    </row>
    <row r="8178" spans="1:1" x14ac:dyDescent="0.35">
      <c r="A8178" s="12"/>
    </row>
    <row r="8179" spans="1:1" x14ac:dyDescent="0.35">
      <c r="A8179" s="12"/>
    </row>
    <row r="8180" spans="1:1" x14ac:dyDescent="0.35">
      <c r="A8180" s="12"/>
    </row>
    <row r="8181" spans="1:1" x14ac:dyDescent="0.35">
      <c r="A8181" s="12"/>
    </row>
    <row r="8182" spans="1:1" x14ac:dyDescent="0.35">
      <c r="A8182" s="12"/>
    </row>
    <row r="8183" spans="1:1" x14ac:dyDescent="0.35">
      <c r="A8183" s="12"/>
    </row>
    <row r="8184" spans="1:1" x14ac:dyDescent="0.35">
      <c r="A8184" s="12"/>
    </row>
    <row r="8185" spans="1:1" x14ac:dyDescent="0.35">
      <c r="A8185" s="12"/>
    </row>
    <row r="8186" spans="1:1" x14ac:dyDescent="0.35">
      <c r="A8186" s="12"/>
    </row>
    <row r="8187" spans="1:1" x14ac:dyDescent="0.35">
      <c r="A8187" s="12"/>
    </row>
    <row r="8188" spans="1:1" x14ac:dyDescent="0.35">
      <c r="A8188" s="12"/>
    </row>
    <row r="8189" spans="1:1" x14ac:dyDescent="0.35">
      <c r="A8189" s="12"/>
    </row>
    <row r="8190" spans="1:1" x14ac:dyDescent="0.35">
      <c r="A8190" s="12"/>
    </row>
    <row r="8191" spans="1:1" x14ac:dyDescent="0.35">
      <c r="A8191" s="12"/>
    </row>
    <row r="8192" spans="1:1" x14ac:dyDescent="0.35">
      <c r="A8192" s="12"/>
    </row>
    <row r="8193" spans="1:1" x14ac:dyDescent="0.35">
      <c r="A8193" s="12"/>
    </row>
    <row r="8194" spans="1:1" x14ac:dyDescent="0.35">
      <c r="A8194" s="12"/>
    </row>
    <row r="8195" spans="1:1" x14ac:dyDescent="0.35">
      <c r="A8195" s="12"/>
    </row>
    <row r="8196" spans="1:1" x14ac:dyDescent="0.35">
      <c r="A8196" s="12"/>
    </row>
    <row r="8197" spans="1:1" x14ac:dyDescent="0.35">
      <c r="A8197" s="12"/>
    </row>
    <row r="8198" spans="1:1" x14ac:dyDescent="0.35">
      <c r="A8198" s="12"/>
    </row>
    <row r="8199" spans="1:1" x14ac:dyDescent="0.35">
      <c r="A8199" s="12"/>
    </row>
    <row r="8200" spans="1:1" x14ac:dyDescent="0.35">
      <c r="A8200" s="12"/>
    </row>
    <row r="8201" spans="1:1" x14ac:dyDescent="0.35">
      <c r="A8201" s="12"/>
    </row>
    <row r="8202" spans="1:1" x14ac:dyDescent="0.35">
      <c r="A8202" s="12"/>
    </row>
    <row r="8203" spans="1:1" x14ac:dyDescent="0.35">
      <c r="A8203" s="12"/>
    </row>
    <row r="8204" spans="1:1" x14ac:dyDescent="0.35">
      <c r="A8204" s="12"/>
    </row>
    <row r="8205" spans="1:1" x14ac:dyDescent="0.35">
      <c r="A8205" s="12"/>
    </row>
    <row r="8206" spans="1:1" x14ac:dyDescent="0.35">
      <c r="A8206" s="12"/>
    </row>
    <row r="8207" spans="1:1" x14ac:dyDescent="0.35">
      <c r="A8207" s="12"/>
    </row>
    <row r="8208" spans="1:1" x14ac:dyDescent="0.35">
      <c r="A8208" s="12"/>
    </row>
    <row r="8209" spans="1:1" x14ac:dyDescent="0.35">
      <c r="A8209" s="12"/>
    </row>
    <row r="8210" spans="1:1" x14ac:dyDescent="0.35">
      <c r="A8210" s="12"/>
    </row>
    <row r="8211" spans="1:1" x14ac:dyDescent="0.35">
      <c r="A8211" s="12"/>
    </row>
    <row r="8212" spans="1:1" x14ac:dyDescent="0.35">
      <c r="A8212" s="12"/>
    </row>
    <row r="8213" spans="1:1" x14ac:dyDescent="0.35">
      <c r="A8213" s="12"/>
    </row>
    <row r="8214" spans="1:1" x14ac:dyDescent="0.35">
      <c r="A8214" s="12"/>
    </row>
    <row r="8215" spans="1:1" x14ac:dyDescent="0.35">
      <c r="A8215" s="12"/>
    </row>
    <row r="8216" spans="1:1" x14ac:dyDescent="0.35">
      <c r="A8216" s="12"/>
    </row>
    <row r="8217" spans="1:1" x14ac:dyDescent="0.35">
      <c r="A8217" s="12"/>
    </row>
    <row r="8218" spans="1:1" x14ac:dyDescent="0.35">
      <c r="A8218" s="12"/>
    </row>
    <row r="8219" spans="1:1" x14ac:dyDescent="0.35">
      <c r="A8219" s="12"/>
    </row>
    <row r="8220" spans="1:1" x14ac:dyDescent="0.35">
      <c r="A8220" s="12"/>
    </row>
    <row r="8221" spans="1:1" x14ac:dyDescent="0.35">
      <c r="A8221" s="12"/>
    </row>
    <row r="8222" spans="1:1" x14ac:dyDescent="0.35">
      <c r="A8222" s="12"/>
    </row>
    <row r="8223" spans="1:1" x14ac:dyDescent="0.35">
      <c r="A8223" s="12"/>
    </row>
    <row r="8224" spans="1:1" x14ac:dyDescent="0.35">
      <c r="A8224" s="12"/>
    </row>
    <row r="8225" spans="1:1" x14ac:dyDescent="0.35">
      <c r="A8225" s="12"/>
    </row>
    <row r="8226" spans="1:1" x14ac:dyDescent="0.35">
      <c r="A8226" s="12"/>
    </row>
    <row r="8227" spans="1:1" x14ac:dyDescent="0.35">
      <c r="A8227" s="12"/>
    </row>
    <row r="8228" spans="1:1" x14ac:dyDescent="0.35">
      <c r="A8228" s="12"/>
    </row>
    <row r="8229" spans="1:1" x14ac:dyDescent="0.35">
      <c r="A8229" s="12"/>
    </row>
    <row r="8230" spans="1:1" x14ac:dyDescent="0.35">
      <c r="A8230" s="12"/>
    </row>
    <row r="8231" spans="1:1" x14ac:dyDescent="0.35">
      <c r="A8231" s="12"/>
    </row>
    <row r="8232" spans="1:1" x14ac:dyDescent="0.35">
      <c r="A8232" s="12"/>
    </row>
    <row r="8233" spans="1:1" x14ac:dyDescent="0.35">
      <c r="A8233" s="12"/>
    </row>
    <row r="8234" spans="1:1" x14ac:dyDescent="0.35">
      <c r="A8234" s="12"/>
    </row>
    <row r="8235" spans="1:1" x14ac:dyDescent="0.35">
      <c r="A8235" s="12"/>
    </row>
    <row r="8236" spans="1:1" x14ac:dyDescent="0.35">
      <c r="A8236" s="12"/>
    </row>
    <row r="8237" spans="1:1" x14ac:dyDescent="0.35">
      <c r="A8237" s="12"/>
    </row>
    <row r="8238" spans="1:1" x14ac:dyDescent="0.35">
      <c r="A8238" s="12"/>
    </row>
    <row r="8239" spans="1:1" x14ac:dyDescent="0.35">
      <c r="A8239" s="12"/>
    </row>
    <row r="8240" spans="1:1" x14ac:dyDescent="0.35">
      <c r="A8240" s="12"/>
    </row>
    <row r="8241" spans="1:1" x14ac:dyDescent="0.35">
      <c r="A8241" s="12"/>
    </row>
    <row r="8242" spans="1:1" x14ac:dyDescent="0.35">
      <c r="A8242" s="12"/>
    </row>
    <row r="8243" spans="1:1" x14ac:dyDescent="0.35">
      <c r="A8243" s="12"/>
    </row>
    <row r="8244" spans="1:1" x14ac:dyDescent="0.35">
      <c r="A8244" s="12"/>
    </row>
    <row r="8245" spans="1:1" x14ac:dyDescent="0.35">
      <c r="A8245" s="12"/>
    </row>
    <row r="8246" spans="1:1" x14ac:dyDescent="0.35">
      <c r="A8246" s="12"/>
    </row>
    <row r="8247" spans="1:1" x14ac:dyDescent="0.35">
      <c r="A8247" s="12"/>
    </row>
    <row r="8248" spans="1:1" x14ac:dyDescent="0.35">
      <c r="A8248" s="12"/>
    </row>
    <row r="8249" spans="1:1" x14ac:dyDescent="0.35">
      <c r="A8249" s="12"/>
    </row>
    <row r="8250" spans="1:1" x14ac:dyDescent="0.35">
      <c r="A8250" s="12"/>
    </row>
    <row r="8251" spans="1:1" x14ac:dyDescent="0.35">
      <c r="A8251" s="12"/>
    </row>
    <row r="8252" spans="1:1" x14ac:dyDescent="0.35">
      <c r="A8252" s="12"/>
    </row>
    <row r="8253" spans="1:1" x14ac:dyDescent="0.35">
      <c r="A8253" s="12"/>
    </row>
    <row r="8254" spans="1:1" x14ac:dyDescent="0.35">
      <c r="A8254" s="12"/>
    </row>
    <row r="8255" spans="1:1" x14ac:dyDescent="0.35">
      <c r="A8255" s="12"/>
    </row>
    <row r="8256" spans="1:1" x14ac:dyDescent="0.35">
      <c r="A8256" s="12"/>
    </row>
    <row r="8257" spans="1:1" x14ac:dyDescent="0.35">
      <c r="A8257" s="12"/>
    </row>
    <row r="8258" spans="1:1" x14ac:dyDescent="0.35">
      <c r="A8258" s="12"/>
    </row>
    <row r="8259" spans="1:1" x14ac:dyDescent="0.35">
      <c r="A8259" s="12"/>
    </row>
    <row r="8260" spans="1:1" x14ac:dyDescent="0.35">
      <c r="A8260" s="12"/>
    </row>
    <row r="8261" spans="1:1" x14ac:dyDescent="0.35">
      <c r="A8261" s="12"/>
    </row>
    <row r="8262" spans="1:1" x14ac:dyDescent="0.35">
      <c r="A8262" s="12"/>
    </row>
    <row r="8263" spans="1:1" x14ac:dyDescent="0.35">
      <c r="A8263" s="12"/>
    </row>
    <row r="8264" spans="1:1" x14ac:dyDescent="0.35">
      <c r="A8264" s="12"/>
    </row>
    <row r="8265" spans="1:1" x14ac:dyDescent="0.35">
      <c r="A8265" s="12"/>
    </row>
    <row r="8266" spans="1:1" x14ac:dyDescent="0.35">
      <c r="A8266" s="12"/>
    </row>
    <row r="8267" spans="1:1" x14ac:dyDescent="0.35">
      <c r="A8267" s="12"/>
    </row>
    <row r="8268" spans="1:1" x14ac:dyDescent="0.35">
      <c r="A8268" s="12"/>
    </row>
    <row r="8269" spans="1:1" x14ac:dyDescent="0.35">
      <c r="A8269" s="12"/>
    </row>
    <row r="8270" spans="1:1" x14ac:dyDescent="0.35">
      <c r="A8270" s="12"/>
    </row>
    <row r="8271" spans="1:1" x14ac:dyDescent="0.35">
      <c r="A8271" s="12"/>
    </row>
    <row r="8272" spans="1:1" x14ac:dyDescent="0.35">
      <c r="A8272" s="12"/>
    </row>
    <row r="8273" spans="1:1" x14ac:dyDescent="0.35">
      <c r="A8273" s="12"/>
    </row>
    <row r="8274" spans="1:1" x14ac:dyDescent="0.35">
      <c r="A8274" s="12"/>
    </row>
    <row r="8275" spans="1:1" x14ac:dyDescent="0.35">
      <c r="A8275" s="12"/>
    </row>
    <row r="8276" spans="1:1" x14ac:dyDescent="0.35">
      <c r="A8276" s="12"/>
    </row>
    <row r="8277" spans="1:1" x14ac:dyDescent="0.35">
      <c r="A8277" s="12"/>
    </row>
    <row r="8278" spans="1:1" x14ac:dyDescent="0.35">
      <c r="A8278" s="12"/>
    </row>
    <row r="8279" spans="1:1" x14ac:dyDescent="0.35">
      <c r="A8279" s="12"/>
    </row>
    <row r="8280" spans="1:1" x14ac:dyDescent="0.35">
      <c r="A8280" s="12"/>
    </row>
    <row r="8281" spans="1:1" x14ac:dyDescent="0.35">
      <c r="A8281" s="12"/>
    </row>
    <row r="8282" spans="1:1" x14ac:dyDescent="0.35">
      <c r="A8282" s="12"/>
    </row>
    <row r="8283" spans="1:1" x14ac:dyDescent="0.35">
      <c r="A8283" s="12"/>
    </row>
    <row r="8284" spans="1:1" x14ac:dyDescent="0.35">
      <c r="A8284" s="12"/>
    </row>
    <row r="8285" spans="1:1" x14ac:dyDescent="0.35">
      <c r="A8285" s="12"/>
    </row>
    <row r="8286" spans="1:1" x14ac:dyDescent="0.35">
      <c r="A8286" s="12"/>
    </row>
    <row r="8287" spans="1:1" x14ac:dyDescent="0.35">
      <c r="A8287" s="12"/>
    </row>
    <row r="8288" spans="1:1" x14ac:dyDescent="0.35">
      <c r="A8288" s="12"/>
    </row>
    <row r="8289" spans="1:1" x14ac:dyDescent="0.35">
      <c r="A8289" s="12"/>
    </row>
    <row r="8290" spans="1:1" x14ac:dyDescent="0.35">
      <c r="A8290" s="12"/>
    </row>
    <row r="8291" spans="1:1" x14ac:dyDescent="0.35">
      <c r="A8291" s="12"/>
    </row>
    <row r="8292" spans="1:1" x14ac:dyDescent="0.35">
      <c r="A8292" s="12"/>
    </row>
    <row r="8293" spans="1:1" x14ac:dyDescent="0.35">
      <c r="A8293" s="12"/>
    </row>
    <row r="8294" spans="1:1" x14ac:dyDescent="0.35">
      <c r="A8294" s="12"/>
    </row>
    <row r="8295" spans="1:1" x14ac:dyDescent="0.35">
      <c r="A8295" s="12"/>
    </row>
    <row r="8296" spans="1:1" x14ac:dyDescent="0.35">
      <c r="A8296" s="12"/>
    </row>
    <row r="8297" spans="1:1" x14ac:dyDescent="0.35">
      <c r="A8297" s="12"/>
    </row>
    <row r="8298" spans="1:1" x14ac:dyDescent="0.35">
      <c r="A8298" s="12"/>
    </row>
    <row r="8299" spans="1:1" x14ac:dyDescent="0.35">
      <c r="A8299" s="12"/>
    </row>
    <row r="8300" spans="1:1" x14ac:dyDescent="0.35">
      <c r="A8300" s="12"/>
    </row>
    <row r="8301" spans="1:1" x14ac:dyDescent="0.35">
      <c r="A8301" s="12"/>
    </row>
    <row r="8302" spans="1:1" x14ac:dyDescent="0.35">
      <c r="A8302" s="12"/>
    </row>
    <row r="8303" spans="1:1" x14ac:dyDescent="0.35">
      <c r="A8303" s="12"/>
    </row>
    <row r="8304" spans="1:1" x14ac:dyDescent="0.35">
      <c r="A8304" s="12"/>
    </row>
    <row r="8305" spans="1:1" x14ac:dyDescent="0.35">
      <c r="A8305" s="12"/>
    </row>
    <row r="8306" spans="1:1" x14ac:dyDescent="0.35">
      <c r="A8306" s="12"/>
    </row>
    <row r="8307" spans="1:1" x14ac:dyDescent="0.35">
      <c r="A8307" s="12"/>
    </row>
    <row r="8308" spans="1:1" x14ac:dyDescent="0.35">
      <c r="A8308" s="12"/>
    </row>
    <row r="8309" spans="1:1" x14ac:dyDescent="0.35">
      <c r="A8309" s="12"/>
    </row>
    <row r="8310" spans="1:1" x14ac:dyDescent="0.35">
      <c r="A8310" s="12"/>
    </row>
    <row r="8311" spans="1:1" x14ac:dyDescent="0.35">
      <c r="A8311" s="12"/>
    </row>
    <row r="8312" spans="1:1" x14ac:dyDescent="0.35">
      <c r="A8312" s="12"/>
    </row>
    <row r="8313" spans="1:1" x14ac:dyDescent="0.35">
      <c r="A8313" s="12"/>
    </row>
    <row r="8314" spans="1:1" x14ac:dyDescent="0.35">
      <c r="A8314" s="12"/>
    </row>
    <row r="8315" spans="1:1" x14ac:dyDescent="0.35">
      <c r="A8315" s="12"/>
    </row>
    <row r="8316" spans="1:1" x14ac:dyDescent="0.35">
      <c r="A8316" s="12"/>
    </row>
    <row r="8317" spans="1:1" x14ac:dyDescent="0.35">
      <c r="A8317" s="12"/>
    </row>
    <row r="8318" spans="1:1" x14ac:dyDescent="0.35">
      <c r="A8318" s="12"/>
    </row>
    <row r="8319" spans="1:1" x14ac:dyDescent="0.35">
      <c r="A8319" s="12"/>
    </row>
    <row r="8320" spans="1:1" x14ac:dyDescent="0.35">
      <c r="A8320" s="12"/>
    </row>
    <row r="8321" spans="1:1" x14ac:dyDescent="0.35">
      <c r="A8321" s="12"/>
    </row>
    <row r="8322" spans="1:1" x14ac:dyDescent="0.35">
      <c r="A8322" s="12"/>
    </row>
    <row r="8323" spans="1:1" x14ac:dyDescent="0.35">
      <c r="A8323" s="12"/>
    </row>
    <row r="8324" spans="1:1" x14ac:dyDescent="0.35">
      <c r="A8324" s="12"/>
    </row>
    <row r="8325" spans="1:1" x14ac:dyDescent="0.35">
      <c r="A8325" s="12"/>
    </row>
    <row r="8326" spans="1:1" x14ac:dyDescent="0.35">
      <c r="A8326" s="12"/>
    </row>
    <row r="8327" spans="1:1" x14ac:dyDescent="0.35">
      <c r="A8327" s="12"/>
    </row>
    <row r="8328" spans="1:1" x14ac:dyDescent="0.35">
      <c r="A8328" s="12"/>
    </row>
    <row r="8329" spans="1:1" x14ac:dyDescent="0.35">
      <c r="A8329" s="12"/>
    </row>
    <row r="8330" spans="1:1" x14ac:dyDescent="0.35">
      <c r="A8330" s="12"/>
    </row>
    <row r="8331" spans="1:1" x14ac:dyDescent="0.35">
      <c r="A8331" s="12"/>
    </row>
    <row r="8332" spans="1:1" x14ac:dyDescent="0.35">
      <c r="A8332" s="12"/>
    </row>
    <row r="8333" spans="1:1" x14ac:dyDescent="0.35">
      <c r="A8333" s="12"/>
    </row>
    <row r="8334" spans="1:1" x14ac:dyDescent="0.35">
      <c r="A8334" s="12"/>
    </row>
    <row r="8335" spans="1:1" x14ac:dyDescent="0.35">
      <c r="A8335" s="12"/>
    </row>
    <row r="8336" spans="1:1" x14ac:dyDescent="0.35">
      <c r="A8336" s="12"/>
    </row>
    <row r="8337" spans="1:1" x14ac:dyDescent="0.35">
      <c r="A8337" s="12"/>
    </row>
    <row r="8338" spans="1:1" x14ac:dyDescent="0.35">
      <c r="A8338" s="12"/>
    </row>
    <row r="8339" spans="1:1" x14ac:dyDescent="0.35">
      <c r="A8339" s="12"/>
    </row>
    <row r="8340" spans="1:1" x14ac:dyDescent="0.35">
      <c r="A8340" s="12"/>
    </row>
    <row r="8341" spans="1:1" x14ac:dyDescent="0.35">
      <c r="A8341" s="12"/>
    </row>
    <row r="8342" spans="1:1" x14ac:dyDescent="0.35">
      <c r="A8342" s="12"/>
    </row>
    <row r="8343" spans="1:1" x14ac:dyDescent="0.35">
      <c r="A8343" s="12"/>
    </row>
    <row r="8344" spans="1:1" x14ac:dyDescent="0.35">
      <c r="A8344" s="12"/>
    </row>
    <row r="8345" spans="1:1" x14ac:dyDescent="0.35">
      <c r="A8345" s="12"/>
    </row>
    <row r="8346" spans="1:1" x14ac:dyDescent="0.35">
      <c r="A8346" s="12"/>
    </row>
    <row r="8347" spans="1:1" x14ac:dyDescent="0.35">
      <c r="A8347" s="12"/>
    </row>
    <row r="8348" spans="1:1" x14ac:dyDescent="0.35">
      <c r="A8348" s="12"/>
    </row>
    <row r="8349" spans="1:1" x14ac:dyDescent="0.35">
      <c r="A8349" s="12"/>
    </row>
    <row r="8350" spans="1:1" x14ac:dyDescent="0.35">
      <c r="A8350" s="12"/>
    </row>
    <row r="8351" spans="1:1" x14ac:dyDescent="0.35">
      <c r="A8351" s="12"/>
    </row>
    <row r="8352" spans="1:1" x14ac:dyDescent="0.35">
      <c r="A8352" s="12"/>
    </row>
    <row r="8353" spans="1:1" x14ac:dyDescent="0.35">
      <c r="A8353" s="12"/>
    </row>
    <row r="8354" spans="1:1" x14ac:dyDescent="0.35">
      <c r="A8354" s="12"/>
    </row>
    <row r="8355" spans="1:1" x14ac:dyDescent="0.35">
      <c r="A8355" s="12"/>
    </row>
    <row r="8356" spans="1:1" x14ac:dyDescent="0.35">
      <c r="A8356" s="12"/>
    </row>
    <row r="8357" spans="1:1" x14ac:dyDescent="0.35">
      <c r="A8357" s="12"/>
    </row>
    <row r="8358" spans="1:1" x14ac:dyDescent="0.35">
      <c r="A8358" s="12"/>
    </row>
    <row r="8359" spans="1:1" x14ac:dyDescent="0.35">
      <c r="A8359" s="12"/>
    </row>
    <row r="8360" spans="1:1" x14ac:dyDescent="0.35">
      <c r="A8360" s="12"/>
    </row>
    <row r="8361" spans="1:1" x14ac:dyDescent="0.35">
      <c r="A8361" s="12"/>
    </row>
    <row r="8362" spans="1:1" x14ac:dyDescent="0.35">
      <c r="A8362" s="12"/>
    </row>
    <row r="8363" spans="1:1" x14ac:dyDescent="0.35">
      <c r="A8363" s="12"/>
    </row>
    <row r="8364" spans="1:1" x14ac:dyDescent="0.35">
      <c r="A8364" s="12"/>
    </row>
    <row r="8365" spans="1:1" x14ac:dyDescent="0.35">
      <c r="A8365" s="12"/>
    </row>
    <row r="8366" spans="1:1" x14ac:dyDescent="0.35">
      <c r="A8366" s="12"/>
    </row>
    <row r="8367" spans="1:1" x14ac:dyDescent="0.35">
      <c r="A8367" s="12"/>
    </row>
    <row r="8368" spans="1:1" x14ac:dyDescent="0.35">
      <c r="A8368" s="12"/>
    </row>
    <row r="8369" spans="1:1" x14ac:dyDescent="0.35">
      <c r="A8369" s="12"/>
    </row>
    <row r="8370" spans="1:1" x14ac:dyDescent="0.35">
      <c r="A8370" s="12"/>
    </row>
    <row r="8371" spans="1:1" x14ac:dyDescent="0.35">
      <c r="A8371" s="12"/>
    </row>
    <row r="8372" spans="1:1" x14ac:dyDescent="0.35">
      <c r="A8372" s="12"/>
    </row>
    <row r="8373" spans="1:1" x14ac:dyDescent="0.35">
      <c r="A8373" s="12"/>
    </row>
    <row r="8374" spans="1:1" x14ac:dyDescent="0.35">
      <c r="A8374" s="12"/>
    </row>
    <row r="8375" spans="1:1" x14ac:dyDescent="0.35">
      <c r="A8375" s="12"/>
    </row>
    <row r="8376" spans="1:1" x14ac:dyDescent="0.35">
      <c r="A8376" s="12"/>
    </row>
    <row r="8377" spans="1:1" x14ac:dyDescent="0.35">
      <c r="A8377" s="12"/>
    </row>
    <row r="8378" spans="1:1" x14ac:dyDescent="0.35">
      <c r="A8378" s="12"/>
    </row>
    <row r="8379" spans="1:1" x14ac:dyDescent="0.35">
      <c r="A8379" s="12"/>
    </row>
    <row r="8380" spans="1:1" x14ac:dyDescent="0.35">
      <c r="A8380" s="12"/>
    </row>
    <row r="8381" spans="1:1" x14ac:dyDescent="0.35">
      <c r="A8381" s="12"/>
    </row>
    <row r="8382" spans="1:1" x14ac:dyDescent="0.35">
      <c r="A8382" s="12"/>
    </row>
    <row r="8383" spans="1:1" x14ac:dyDescent="0.35">
      <c r="A8383" s="12"/>
    </row>
    <row r="8384" spans="1:1" x14ac:dyDescent="0.35">
      <c r="A8384" s="12"/>
    </row>
    <row r="8385" spans="1:1" x14ac:dyDescent="0.35">
      <c r="A8385" s="12"/>
    </row>
    <row r="8386" spans="1:1" x14ac:dyDescent="0.35">
      <c r="A8386" s="12"/>
    </row>
    <row r="8387" spans="1:1" x14ac:dyDescent="0.35">
      <c r="A8387" s="12"/>
    </row>
    <row r="8388" spans="1:1" x14ac:dyDescent="0.35">
      <c r="A8388" s="12"/>
    </row>
    <row r="8389" spans="1:1" x14ac:dyDescent="0.35">
      <c r="A8389" s="12"/>
    </row>
    <row r="8390" spans="1:1" x14ac:dyDescent="0.35">
      <c r="A8390" s="12"/>
    </row>
    <row r="8391" spans="1:1" x14ac:dyDescent="0.35">
      <c r="A8391" s="12"/>
    </row>
    <row r="8392" spans="1:1" x14ac:dyDescent="0.35">
      <c r="A8392" s="12"/>
    </row>
    <row r="8393" spans="1:1" x14ac:dyDescent="0.35">
      <c r="A8393" s="12"/>
    </row>
    <row r="8394" spans="1:1" x14ac:dyDescent="0.35">
      <c r="A8394" s="12"/>
    </row>
    <row r="8395" spans="1:1" x14ac:dyDescent="0.35">
      <c r="A8395" s="12"/>
    </row>
    <row r="8396" spans="1:1" x14ac:dyDescent="0.35">
      <c r="A8396" s="12"/>
    </row>
    <row r="8397" spans="1:1" x14ac:dyDescent="0.35">
      <c r="A8397" s="12"/>
    </row>
    <row r="8398" spans="1:1" x14ac:dyDescent="0.35">
      <c r="A8398" s="12"/>
    </row>
    <row r="8399" spans="1:1" x14ac:dyDescent="0.35">
      <c r="A8399" s="12"/>
    </row>
    <row r="8400" spans="1:1" x14ac:dyDescent="0.35">
      <c r="A8400" s="12"/>
    </row>
    <row r="8401" spans="1:1" x14ac:dyDescent="0.35">
      <c r="A8401" s="12"/>
    </row>
    <row r="8402" spans="1:1" x14ac:dyDescent="0.35">
      <c r="A8402" s="12"/>
    </row>
    <row r="8403" spans="1:1" x14ac:dyDescent="0.35">
      <c r="A8403" s="12"/>
    </row>
    <row r="8404" spans="1:1" x14ac:dyDescent="0.35">
      <c r="A8404" s="12"/>
    </row>
    <row r="8405" spans="1:1" x14ac:dyDescent="0.35">
      <c r="A8405" s="12"/>
    </row>
    <row r="8406" spans="1:1" x14ac:dyDescent="0.35">
      <c r="A8406" s="12"/>
    </row>
    <row r="8407" spans="1:1" x14ac:dyDescent="0.35">
      <c r="A8407" s="12"/>
    </row>
    <row r="8408" spans="1:1" x14ac:dyDescent="0.35">
      <c r="A8408" s="12"/>
    </row>
    <row r="8409" spans="1:1" x14ac:dyDescent="0.35">
      <c r="A8409" s="12"/>
    </row>
    <row r="8410" spans="1:1" x14ac:dyDescent="0.35">
      <c r="A8410" s="12"/>
    </row>
    <row r="8411" spans="1:1" x14ac:dyDescent="0.35">
      <c r="A8411" s="12"/>
    </row>
    <row r="8412" spans="1:1" x14ac:dyDescent="0.35">
      <c r="A8412" s="12"/>
    </row>
    <row r="8413" spans="1:1" x14ac:dyDescent="0.35">
      <c r="A8413" s="12"/>
    </row>
    <row r="8414" spans="1:1" x14ac:dyDescent="0.35">
      <c r="A8414" s="12"/>
    </row>
    <row r="8415" spans="1:1" x14ac:dyDescent="0.35">
      <c r="A8415" s="12"/>
    </row>
    <row r="8416" spans="1:1" x14ac:dyDescent="0.35">
      <c r="A8416" s="12"/>
    </row>
    <row r="8417" spans="1:1" x14ac:dyDescent="0.35">
      <c r="A8417" s="12"/>
    </row>
    <row r="8418" spans="1:1" x14ac:dyDescent="0.35">
      <c r="A8418" s="12"/>
    </row>
    <row r="8419" spans="1:1" x14ac:dyDescent="0.35">
      <c r="A8419" s="12"/>
    </row>
    <row r="8420" spans="1:1" x14ac:dyDescent="0.35">
      <c r="A8420" s="12"/>
    </row>
    <row r="8421" spans="1:1" x14ac:dyDescent="0.35">
      <c r="A8421" s="12"/>
    </row>
    <row r="8422" spans="1:1" x14ac:dyDescent="0.35">
      <c r="A8422" s="12"/>
    </row>
    <row r="8423" spans="1:1" x14ac:dyDescent="0.35">
      <c r="A8423" s="12"/>
    </row>
    <row r="8424" spans="1:1" x14ac:dyDescent="0.35">
      <c r="A8424" s="12"/>
    </row>
    <row r="8425" spans="1:1" x14ac:dyDescent="0.35">
      <c r="A8425" s="12"/>
    </row>
    <row r="8426" spans="1:1" x14ac:dyDescent="0.35">
      <c r="A8426" s="12"/>
    </row>
    <row r="8427" spans="1:1" x14ac:dyDescent="0.35">
      <c r="A8427" s="12"/>
    </row>
    <row r="8428" spans="1:1" x14ac:dyDescent="0.35">
      <c r="A8428" s="12"/>
    </row>
    <row r="8429" spans="1:1" x14ac:dyDescent="0.35">
      <c r="A8429" s="12"/>
    </row>
    <row r="8430" spans="1:1" x14ac:dyDescent="0.35">
      <c r="A8430" s="12"/>
    </row>
    <row r="8431" spans="1:1" x14ac:dyDescent="0.35">
      <c r="A8431" s="12"/>
    </row>
    <row r="8432" spans="1:1" x14ac:dyDescent="0.35">
      <c r="A8432" s="12"/>
    </row>
    <row r="8433" spans="1:1" x14ac:dyDescent="0.35">
      <c r="A8433" s="12"/>
    </row>
    <row r="8434" spans="1:1" x14ac:dyDescent="0.35">
      <c r="A8434" s="12"/>
    </row>
    <row r="8435" spans="1:1" x14ac:dyDescent="0.35">
      <c r="A8435" s="12"/>
    </row>
    <row r="8436" spans="1:1" x14ac:dyDescent="0.35">
      <c r="A8436" s="12"/>
    </row>
    <row r="8437" spans="1:1" x14ac:dyDescent="0.35">
      <c r="A8437" s="12"/>
    </row>
    <row r="8438" spans="1:1" x14ac:dyDescent="0.35">
      <c r="A8438" s="12"/>
    </row>
    <row r="8439" spans="1:1" x14ac:dyDescent="0.35">
      <c r="A8439" s="12"/>
    </row>
    <row r="8440" spans="1:1" x14ac:dyDescent="0.35">
      <c r="A8440" s="12"/>
    </row>
    <row r="8441" spans="1:1" x14ac:dyDescent="0.35">
      <c r="A8441" s="12"/>
    </row>
    <row r="8442" spans="1:1" x14ac:dyDescent="0.35">
      <c r="A8442" s="12"/>
    </row>
    <row r="8443" spans="1:1" x14ac:dyDescent="0.35">
      <c r="A8443" s="12"/>
    </row>
    <row r="8444" spans="1:1" x14ac:dyDescent="0.35">
      <c r="A8444" s="12"/>
    </row>
    <row r="8445" spans="1:1" x14ac:dyDescent="0.35">
      <c r="A8445" s="12"/>
    </row>
    <row r="8446" spans="1:1" x14ac:dyDescent="0.35">
      <c r="A8446" s="12"/>
    </row>
    <row r="8447" spans="1:1" x14ac:dyDescent="0.35">
      <c r="A8447" s="12"/>
    </row>
    <row r="8448" spans="1:1" x14ac:dyDescent="0.35">
      <c r="A8448" s="12"/>
    </row>
    <row r="8449" spans="1:1" x14ac:dyDescent="0.35">
      <c r="A8449" s="12"/>
    </row>
    <row r="8450" spans="1:1" x14ac:dyDescent="0.35">
      <c r="A8450" s="12"/>
    </row>
    <row r="8451" spans="1:1" x14ac:dyDescent="0.35">
      <c r="A8451" s="12"/>
    </row>
    <row r="8452" spans="1:1" x14ac:dyDescent="0.35">
      <c r="A8452" s="12"/>
    </row>
    <row r="8453" spans="1:1" x14ac:dyDescent="0.35">
      <c r="A8453" s="12"/>
    </row>
    <row r="8454" spans="1:1" x14ac:dyDescent="0.35">
      <c r="A8454" s="12"/>
    </row>
    <row r="8455" spans="1:1" x14ac:dyDescent="0.35">
      <c r="A8455" s="12"/>
    </row>
    <row r="8456" spans="1:1" x14ac:dyDescent="0.35">
      <c r="A8456" s="12"/>
    </row>
    <row r="8457" spans="1:1" x14ac:dyDescent="0.35">
      <c r="A8457" s="12"/>
    </row>
    <row r="8458" spans="1:1" x14ac:dyDescent="0.35">
      <c r="A8458" s="12"/>
    </row>
    <row r="8459" spans="1:1" x14ac:dyDescent="0.35">
      <c r="A8459" s="12"/>
    </row>
    <row r="8460" spans="1:1" x14ac:dyDescent="0.35">
      <c r="A8460" s="12"/>
    </row>
    <row r="8461" spans="1:1" x14ac:dyDescent="0.35">
      <c r="A8461" s="12"/>
    </row>
    <row r="8462" spans="1:1" x14ac:dyDescent="0.35">
      <c r="A8462" s="12"/>
    </row>
    <row r="8463" spans="1:1" x14ac:dyDescent="0.35">
      <c r="A8463" s="12"/>
    </row>
    <row r="8464" spans="1:1" x14ac:dyDescent="0.35">
      <c r="A8464" s="12"/>
    </row>
    <row r="8465" spans="1:1" x14ac:dyDescent="0.35">
      <c r="A8465" s="12"/>
    </row>
    <row r="8466" spans="1:1" x14ac:dyDescent="0.35">
      <c r="A8466" s="12"/>
    </row>
    <row r="8467" spans="1:1" x14ac:dyDescent="0.35">
      <c r="A8467" s="12"/>
    </row>
    <row r="8468" spans="1:1" x14ac:dyDescent="0.35">
      <c r="A8468" s="12"/>
    </row>
    <row r="8469" spans="1:1" x14ac:dyDescent="0.35">
      <c r="A8469" s="12"/>
    </row>
    <row r="8470" spans="1:1" x14ac:dyDescent="0.35">
      <c r="A8470" s="12"/>
    </row>
    <row r="8471" spans="1:1" x14ac:dyDescent="0.35">
      <c r="A8471" s="12"/>
    </row>
    <row r="8472" spans="1:1" x14ac:dyDescent="0.35">
      <c r="A8472" s="12"/>
    </row>
    <row r="8473" spans="1:1" x14ac:dyDescent="0.35">
      <c r="A8473" s="12"/>
    </row>
    <row r="8474" spans="1:1" x14ac:dyDescent="0.35">
      <c r="A8474" s="12"/>
    </row>
    <row r="8475" spans="1:1" x14ac:dyDescent="0.35">
      <c r="A8475" s="12"/>
    </row>
    <row r="8476" spans="1:1" x14ac:dyDescent="0.35">
      <c r="A8476" s="12"/>
    </row>
    <row r="8477" spans="1:1" x14ac:dyDescent="0.35">
      <c r="A8477" s="12"/>
    </row>
    <row r="8478" spans="1:1" x14ac:dyDescent="0.35">
      <c r="A8478" s="12"/>
    </row>
    <row r="8479" spans="1:1" x14ac:dyDescent="0.35">
      <c r="A8479" s="12"/>
    </row>
    <row r="8480" spans="1:1" x14ac:dyDescent="0.35">
      <c r="A8480" s="12"/>
    </row>
    <row r="8481" spans="1:1" x14ac:dyDescent="0.35">
      <c r="A8481" s="12"/>
    </row>
    <row r="8482" spans="1:1" x14ac:dyDescent="0.35">
      <c r="A8482" s="12"/>
    </row>
    <row r="8483" spans="1:1" x14ac:dyDescent="0.35">
      <c r="A8483" s="12"/>
    </row>
    <row r="8484" spans="1:1" x14ac:dyDescent="0.35">
      <c r="A8484" s="12"/>
    </row>
    <row r="8485" spans="1:1" x14ac:dyDescent="0.35">
      <c r="A8485" s="12"/>
    </row>
    <row r="8486" spans="1:1" x14ac:dyDescent="0.35">
      <c r="A8486" s="12"/>
    </row>
    <row r="8487" spans="1:1" x14ac:dyDescent="0.35">
      <c r="A8487" s="12"/>
    </row>
    <row r="8488" spans="1:1" x14ac:dyDescent="0.35">
      <c r="A8488" s="12"/>
    </row>
    <row r="8489" spans="1:1" x14ac:dyDescent="0.35">
      <c r="A8489" s="12"/>
    </row>
    <row r="8490" spans="1:1" x14ac:dyDescent="0.35">
      <c r="A8490" s="12"/>
    </row>
    <row r="8491" spans="1:1" x14ac:dyDescent="0.35">
      <c r="A8491" s="12"/>
    </row>
    <row r="8492" spans="1:1" x14ac:dyDescent="0.35">
      <c r="A8492" s="12"/>
    </row>
    <row r="8493" spans="1:1" x14ac:dyDescent="0.35">
      <c r="A8493" s="12"/>
    </row>
    <row r="8494" spans="1:1" x14ac:dyDescent="0.35">
      <c r="A8494" s="12"/>
    </row>
    <row r="8495" spans="1:1" x14ac:dyDescent="0.35">
      <c r="A8495" s="12"/>
    </row>
    <row r="8496" spans="1:1" x14ac:dyDescent="0.35">
      <c r="A8496" s="12"/>
    </row>
    <row r="8497" spans="1:1" x14ac:dyDescent="0.35">
      <c r="A8497" s="12"/>
    </row>
    <row r="8498" spans="1:1" x14ac:dyDescent="0.35">
      <c r="A8498" s="12"/>
    </row>
    <row r="8499" spans="1:1" x14ac:dyDescent="0.35">
      <c r="A8499" s="12"/>
    </row>
    <row r="8500" spans="1:1" x14ac:dyDescent="0.35">
      <c r="A8500" s="12"/>
    </row>
    <row r="8501" spans="1:1" x14ac:dyDescent="0.35">
      <c r="A8501" s="12"/>
    </row>
    <row r="8502" spans="1:1" x14ac:dyDescent="0.35">
      <c r="A8502" s="12"/>
    </row>
    <row r="8503" spans="1:1" x14ac:dyDescent="0.35">
      <c r="A8503" s="12"/>
    </row>
    <row r="8504" spans="1:1" x14ac:dyDescent="0.35">
      <c r="A8504" s="12"/>
    </row>
    <row r="8505" spans="1:1" x14ac:dyDescent="0.35">
      <c r="A8505" s="12"/>
    </row>
    <row r="8506" spans="1:1" x14ac:dyDescent="0.35">
      <c r="A8506" s="12"/>
    </row>
    <row r="8507" spans="1:1" x14ac:dyDescent="0.35">
      <c r="A8507" s="12"/>
    </row>
    <row r="8508" spans="1:1" x14ac:dyDescent="0.35">
      <c r="A8508" s="12"/>
    </row>
    <row r="8509" spans="1:1" x14ac:dyDescent="0.35">
      <c r="A8509" s="12"/>
    </row>
    <row r="8510" spans="1:1" x14ac:dyDescent="0.35">
      <c r="A8510" s="12"/>
    </row>
    <row r="8511" spans="1:1" x14ac:dyDescent="0.35">
      <c r="A8511" s="12"/>
    </row>
    <row r="8512" spans="1:1" x14ac:dyDescent="0.35">
      <c r="A8512" s="12"/>
    </row>
    <row r="8513" spans="1:1" x14ac:dyDescent="0.35">
      <c r="A8513" s="12"/>
    </row>
    <row r="8514" spans="1:1" x14ac:dyDescent="0.35">
      <c r="A8514" s="12"/>
    </row>
    <row r="8515" spans="1:1" x14ac:dyDescent="0.35">
      <c r="A8515" s="12"/>
    </row>
    <row r="8516" spans="1:1" x14ac:dyDescent="0.35">
      <c r="A8516" s="12"/>
    </row>
    <row r="8517" spans="1:1" x14ac:dyDescent="0.35">
      <c r="A8517" s="12"/>
    </row>
    <row r="8518" spans="1:1" x14ac:dyDescent="0.35">
      <c r="A8518" s="12"/>
    </row>
    <row r="8519" spans="1:1" x14ac:dyDescent="0.35">
      <c r="A8519" s="12"/>
    </row>
    <row r="8520" spans="1:1" x14ac:dyDescent="0.35">
      <c r="A8520" s="12"/>
    </row>
    <row r="8521" spans="1:1" x14ac:dyDescent="0.35">
      <c r="A8521" s="12"/>
    </row>
    <row r="8522" spans="1:1" x14ac:dyDescent="0.35">
      <c r="A8522" s="12"/>
    </row>
    <row r="8523" spans="1:1" x14ac:dyDescent="0.35">
      <c r="A8523" s="12"/>
    </row>
    <row r="8524" spans="1:1" x14ac:dyDescent="0.35">
      <c r="A8524" s="12"/>
    </row>
    <row r="8525" spans="1:1" x14ac:dyDescent="0.35">
      <c r="A8525" s="12"/>
    </row>
    <row r="8526" spans="1:1" x14ac:dyDescent="0.35">
      <c r="A8526" s="12"/>
    </row>
    <row r="8527" spans="1:1" x14ac:dyDescent="0.35">
      <c r="A8527" s="12"/>
    </row>
    <row r="8528" spans="1:1" x14ac:dyDescent="0.35">
      <c r="A8528" s="12"/>
    </row>
    <row r="8529" spans="1:1" x14ac:dyDescent="0.35">
      <c r="A8529" s="12"/>
    </row>
    <row r="8530" spans="1:1" x14ac:dyDescent="0.35">
      <c r="A8530" s="12"/>
    </row>
    <row r="8531" spans="1:1" x14ac:dyDescent="0.35">
      <c r="A8531" s="12"/>
    </row>
    <row r="8532" spans="1:1" x14ac:dyDescent="0.35">
      <c r="A8532" s="12"/>
    </row>
    <row r="8533" spans="1:1" x14ac:dyDescent="0.35">
      <c r="A8533" s="12"/>
    </row>
    <row r="8534" spans="1:1" x14ac:dyDescent="0.35">
      <c r="A8534" s="12"/>
    </row>
    <row r="8535" spans="1:1" x14ac:dyDescent="0.35">
      <c r="A8535" s="12"/>
    </row>
    <row r="8536" spans="1:1" x14ac:dyDescent="0.35">
      <c r="A8536" s="12"/>
    </row>
    <row r="8537" spans="1:1" x14ac:dyDescent="0.35">
      <c r="A8537" s="12"/>
    </row>
    <row r="8538" spans="1:1" x14ac:dyDescent="0.35">
      <c r="A8538" s="12"/>
    </row>
    <row r="8539" spans="1:1" x14ac:dyDescent="0.35">
      <c r="A8539" s="12"/>
    </row>
    <row r="8540" spans="1:1" x14ac:dyDescent="0.35">
      <c r="A8540" s="12"/>
    </row>
    <row r="8541" spans="1:1" x14ac:dyDescent="0.35">
      <c r="A8541" s="12"/>
    </row>
    <row r="8542" spans="1:1" x14ac:dyDescent="0.35">
      <c r="A8542" s="12"/>
    </row>
    <row r="8543" spans="1:1" x14ac:dyDescent="0.35">
      <c r="A8543" s="12"/>
    </row>
    <row r="8544" spans="1:1" x14ac:dyDescent="0.35">
      <c r="A8544" s="12"/>
    </row>
    <row r="8545" spans="1:1" x14ac:dyDescent="0.35">
      <c r="A8545" s="12"/>
    </row>
    <row r="8546" spans="1:1" x14ac:dyDescent="0.35">
      <c r="A8546" s="12"/>
    </row>
    <row r="8547" spans="1:1" x14ac:dyDescent="0.35">
      <c r="A8547" s="12"/>
    </row>
    <row r="8548" spans="1:1" x14ac:dyDescent="0.35">
      <c r="A8548" s="12"/>
    </row>
    <row r="8549" spans="1:1" x14ac:dyDescent="0.35">
      <c r="A8549" s="12"/>
    </row>
    <row r="8550" spans="1:1" x14ac:dyDescent="0.35">
      <c r="A8550" s="12"/>
    </row>
    <row r="8551" spans="1:1" x14ac:dyDescent="0.35">
      <c r="A8551" s="12"/>
    </row>
    <row r="8552" spans="1:1" x14ac:dyDescent="0.35">
      <c r="A8552" s="12"/>
    </row>
    <row r="8553" spans="1:1" x14ac:dyDescent="0.35">
      <c r="A8553" s="12"/>
    </row>
    <row r="8554" spans="1:1" x14ac:dyDescent="0.35">
      <c r="A8554" s="12"/>
    </row>
    <row r="8555" spans="1:1" x14ac:dyDescent="0.35">
      <c r="A8555" s="12"/>
    </row>
    <row r="8556" spans="1:1" x14ac:dyDescent="0.35">
      <c r="A8556" s="12"/>
    </row>
    <row r="8557" spans="1:1" x14ac:dyDescent="0.35">
      <c r="A8557" s="12"/>
    </row>
    <row r="8558" spans="1:1" x14ac:dyDescent="0.35">
      <c r="A8558" s="12"/>
    </row>
    <row r="8559" spans="1:1" x14ac:dyDescent="0.35">
      <c r="A8559" s="12"/>
    </row>
    <row r="8560" spans="1:1" x14ac:dyDescent="0.35">
      <c r="A8560" s="12"/>
    </row>
    <row r="8561" spans="1:1" x14ac:dyDescent="0.35">
      <c r="A8561" s="12"/>
    </row>
    <row r="8562" spans="1:1" x14ac:dyDescent="0.35">
      <c r="A8562" s="12"/>
    </row>
    <row r="8563" spans="1:1" x14ac:dyDescent="0.35">
      <c r="A8563" s="12"/>
    </row>
    <row r="8564" spans="1:1" x14ac:dyDescent="0.35">
      <c r="A8564" s="12"/>
    </row>
    <row r="8565" spans="1:1" x14ac:dyDescent="0.35">
      <c r="A8565" s="12"/>
    </row>
    <row r="8566" spans="1:1" x14ac:dyDescent="0.35">
      <c r="A8566" s="12"/>
    </row>
    <row r="8567" spans="1:1" x14ac:dyDescent="0.35">
      <c r="A8567" s="12"/>
    </row>
    <row r="8568" spans="1:1" x14ac:dyDescent="0.35">
      <c r="A8568" s="12"/>
    </row>
    <row r="8569" spans="1:1" x14ac:dyDescent="0.35">
      <c r="A8569" s="12"/>
    </row>
    <row r="8570" spans="1:1" x14ac:dyDescent="0.35">
      <c r="A8570" s="12"/>
    </row>
    <row r="8571" spans="1:1" x14ac:dyDescent="0.35">
      <c r="A8571" s="12"/>
    </row>
    <row r="8572" spans="1:1" x14ac:dyDescent="0.35">
      <c r="A8572" s="12"/>
    </row>
    <row r="8573" spans="1:1" x14ac:dyDescent="0.35">
      <c r="A8573" s="12"/>
    </row>
    <row r="8574" spans="1:1" x14ac:dyDescent="0.35">
      <c r="A8574" s="12"/>
    </row>
    <row r="8575" spans="1:1" x14ac:dyDescent="0.35">
      <c r="A8575" s="12"/>
    </row>
    <row r="8576" spans="1:1" x14ac:dyDescent="0.35">
      <c r="A8576" s="12"/>
    </row>
    <row r="8577" spans="1:1" x14ac:dyDescent="0.35">
      <c r="A8577" s="12"/>
    </row>
    <row r="8578" spans="1:1" x14ac:dyDescent="0.35">
      <c r="A8578" s="12"/>
    </row>
    <row r="8579" spans="1:1" x14ac:dyDescent="0.35">
      <c r="A8579" s="12"/>
    </row>
    <row r="8580" spans="1:1" x14ac:dyDescent="0.35">
      <c r="A8580" s="12"/>
    </row>
    <row r="8581" spans="1:1" x14ac:dyDescent="0.35">
      <c r="A8581" s="12"/>
    </row>
    <row r="8582" spans="1:1" x14ac:dyDescent="0.35">
      <c r="A8582" s="12"/>
    </row>
    <row r="8583" spans="1:1" x14ac:dyDescent="0.35">
      <c r="A8583" s="12"/>
    </row>
    <row r="8584" spans="1:1" x14ac:dyDescent="0.35">
      <c r="A8584" s="12"/>
    </row>
    <row r="8585" spans="1:1" x14ac:dyDescent="0.35">
      <c r="A8585" s="12"/>
    </row>
    <row r="8586" spans="1:1" x14ac:dyDescent="0.35">
      <c r="A8586" s="12"/>
    </row>
    <row r="8587" spans="1:1" x14ac:dyDescent="0.35">
      <c r="A8587" s="12"/>
    </row>
    <row r="8588" spans="1:1" x14ac:dyDescent="0.35">
      <c r="A8588" s="12"/>
    </row>
    <row r="8589" spans="1:1" x14ac:dyDescent="0.35">
      <c r="A8589" s="12"/>
    </row>
    <row r="8590" spans="1:1" x14ac:dyDescent="0.35">
      <c r="A8590" s="12"/>
    </row>
    <row r="8591" spans="1:1" x14ac:dyDescent="0.35">
      <c r="A8591" s="12"/>
    </row>
    <row r="8592" spans="1:1" x14ac:dyDescent="0.35">
      <c r="A8592" s="12"/>
    </row>
    <row r="8593" spans="1:1" x14ac:dyDescent="0.35">
      <c r="A8593" s="12"/>
    </row>
    <row r="8594" spans="1:1" x14ac:dyDescent="0.35">
      <c r="A8594" s="12"/>
    </row>
    <row r="8595" spans="1:1" x14ac:dyDescent="0.35">
      <c r="A8595" s="12"/>
    </row>
    <row r="8596" spans="1:1" x14ac:dyDescent="0.35">
      <c r="A8596" s="12"/>
    </row>
    <row r="8597" spans="1:1" x14ac:dyDescent="0.35">
      <c r="A8597" s="12"/>
    </row>
    <row r="8598" spans="1:1" x14ac:dyDescent="0.35">
      <c r="A8598" s="12"/>
    </row>
    <row r="8599" spans="1:1" x14ac:dyDescent="0.35">
      <c r="A8599" s="12"/>
    </row>
    <row r="8600" spans="1:1" x14ac:dyDescent="0.35">
      <c r="A8600" s="12"/>
    </row>
    <row r="8601" spans="1:1" x14ac:dyDescent="0.35">
      <c r="A8601" s="12"/>
    </row>
    <row r="8602" spans="1:1" x14ac:dyDescent="0.35">
      <c r="A8602" s="12"/>
    </row>
    <row r="8603" spans="1:1" x14ac:dyDescent="0.35">
      <c r="A8603" s="12"/>
    </row>
    <row r="8604" spans="1:1" x14ac:dyDescent="0.35">
      <c r="A8604" s="12"/>
    </row>
    <row r="8605" spans="1:1" x14ac:dyDescent="0.35">
      <c r="A8605" s="12"/>
    </row>
    <row r="8606" spans="1:1" x14ac:dyDescent="0.35">
      <c r="A8606" s="12"/>
    </row>
    <row r="8607" spans="1:1" x14ac:dyDescent="0.35">
      <c r="A8607" s="12"/>
    </row>
    <row r="8608" spans="1:1" x14ac:dyDescent="0.35">
      <c r="A8608" s="12"/>
    </row>
    <row r="8609" spans="1:1" x14ac:dyDescent="0.35">
      <c r="A8609" s="12"/>
    </row>
    <row r="8610" spans="1:1" x14ac:dyDescent="0.35">
      <c r="A8610" s="12"/>
    </row>
    <row r="8611" spans="1:1" x14ac:dyDescent="0.35">
      <c r="A8611" s="12"/>
    </row>
    <row r="8612" spans="1:1" x14ac:dyDescent="0.35">
      <c r="A8612" s="12"/>
    </row>
    <row r="8613" spans="1:1" x14ac:dyDescent="0.35">
      <c r="A8613" s="12"/>
    </row>
    <row r="8614" spans="1:1" x14ac:dyDescent="0.35">
      <c r="A8614" s="12"/>
    </row>
    <row r="8615" spans="1:1" x14ac:dyDescent="0.35">
      <c r="A8615" s="12"/>
    </row>
    <row r="8616" spans="1:1" x14ac:dyDescent="0.35">
      <c r="A8616" s="12"/>
    </row>
    <row r="8617" spans="1:1" x14ac:dyDescent="0.35">
      <c r="A8617" s="12"/>
    </row>
    <row r="8618" spans="1:1" x14ac:dyDescent="0.35">
      <c r="A8618" s="12"/>
    </row>
    <row r="8619" spans="1:1" x14ac:dyDescent="0.35">
      <c r="A8619" s="12"/>
    </row>
    <row r="8620" spans="1:1" x14ac:dyDescent="0.35">
      <c r="A8620" s="12"/>
    </row>
    <row r="8621" spans="1:1" x14ac:dyDescent="0.35">
      <c r="A8621" s="12"/>
    </row>
    <row r="8622" spans="1:1" x14ac:dyDescent="0.35">
      <c r="A8622" s="12"/>
    </row>
    <row r="8623" spans="1:1" x14ac:dyDescent="0.35">
      <c r="A8623" s="12"/>
    </row>
    <row r="8624" spans="1:1" x14ac:dyDescent="0.35">
      <c r="A8624" s="12"/>
    </row>
    <row r="8625" spans="1:1" x14ac:dyDescent="0.35">
      <c r="A8625" s="12"/>
    </row>
    <row r="8626" spans="1:1" x14ac:dyDescent="0.35">
      <c r="A8626" s="12"/>
    </row>
    <row r="8627" spans="1:1" x14ac:dyDescent="0.35">
      <c r="A8627" s="12"/>
    </row>
    <row r="8628" spans="1:1" x14ac:dyDescent="0.35">
      <c r="A8628" s="12"/>
    </row>
    <row r="8629" spans="1:1" x14ac:dyDescent="0.35">
      <c r="A8629" s="12"/>
    </row>
    <row r="8630" spans="1:1" x14ac:dyDescent="0.35">
      <c r="A8630" s="12"/>
    </row>
    <row r="8631" spans="1:1" x14ac:dyDescent="0.35">
      <c r="A8631" s="12"/>
    </row>
    <row r="8632" spans="1:1" x14ac:dyDescent="0.35">
      <c r="A8632" s="12"/>
    </row>
    <row r="8633" spans="1:1" x14ac:dyDescent="0.35">
      <c r="A8633" s="12"/>
    </row>
    <row r="8634" spans="1:1" x14ac:dyDescent="0.35">
      <c r="A8634" s="12"/>
    </row>
    <row r="8635" spans="1:1" x14ac:dyDescent="0.35">
      <c r="A8635" s="12"/>
    </row>
    <row r="8636" spans="1:1" x14ac:dyDescent="0.35">
      <c r="A8636" s="12"/>
    </row>
    <row r="8637" spans="1:1" x14ac:dyDescent="0.35">
      <c r="A8637" s="12"/>
    </row>
    <row r="8638" spans="1:1" x14ac:dyDescent="0.35">
      <c r="A8638" s="12"/>
    </row>
    <row r="8639" spans="1:1" x14ac:dyDescent="0.35">
      <c r="A8639" s="12"/>
    </row>
    <row r="8640" spans="1:1" x14ac:dyDescent="0.35">
      <c r="A8640" s="12"/>
    </row>
    <row r="8641" spans="1:1" x14ac:dyDescent="0.35">
      <c r="A8641" s="12"/>
    </row>
    <row r="8642" spans="1:1" x14ac:dyDescent="0.35">
      <c r="A8642" s="12"/>
    </row>
    <row r="8643" spans="1:1" x14ac:dyDescent="0.35">
      <c r="A8643" s="12"/>
    </row>
    <row r="8644" spans="1:1" x14ac:dyDescent="0.35">
      <c r="A8644" s="12"/>
    </row>
    <row r="8645" spans="1:1" x14ac:dyDescent="0.35">
      <c r="A8645" s="12"/>
    </row>
    <row r="8646" spans="1:1" x14ac:dyDescent="0.35">
      <c r="A8646" s="12"/>
    </row>
    <row r="8647" spans="1:1" x14ac:dyDescent="0.35">
      <c r="A8647" s="12"/>
    </row>
    <row r="8648" spans="1:1" x14ac:dyDescent="0.35">
      <c r="A8648" s="12"/>
    </row>
    <row r="8649" spans="1:1" x14ac:dyDescent="0.35">
      <c r="A8649" s="12"/>
    </row>
    <row r="8650" spans="1:1" x14ac:dyDescent="0.35">
      <c r="A8650" s="12"/>
    </row>
    <row r="8651" spans="1:1" x14ac:dyDescent="0.35">
      <c r="A8651" s="12"/>
    </row>
    <row r="8652" spans="1:1" x14ac:dyDescent="0.35">
      <c r="A8652" s="12"/>
    </row>
    <row r="8653" spans="1:1" x14ac:dyDescent="0.35">
      <c r="A8653" s="12"/>
    </row>
    <row r="8654" spans="1:1" x14ac:dyDescent="0.35">
      <c r="A8654" s="12"/>
    </row>
    <row r="8655" spans="1:1" x14ac:dyDescent="0.35">
      <c r="A8655" s="12"/>
    </row>
    <row r="8656" spans="1:1" x14ac:dyDescent="0.35">
      <c r="A8656" s="12"/>
    </row>
    <row r="8657" spans="1:1" x14ac:dyDescent="0.35">
      <c r="A8657" s="12"/>
    </row>
    <row r="8658" spans="1:1" x14ac:dyDescent="0.35">
      <c r="A8658" s="12"/>
    </row>
    <row r="8659" spans="1:1" x14ac:dyDescent="0.35">
      <c r="A8659" s="12"/>
    </row>
    <row r="8660" spans="1:1" x14ac:dyDescent="0.35">
      <c r="A8660" s="12"/>
    </row>
    <row r="8661" spans="1:1" x14ac:dyDescent="0.35">
      <c r="A8661" s="12"/>
    </row>
    <row r="8662" spans="1:1" x14ac:dyDescent="0.35">
      <c r="A8662" s="12"/>
    </row>
    <row r="8663" spans="1:1" x14ac:dyDescent="0.35">
      <c r="A8663" s="12"/>
    </row>
    <row r="8664" spans="1:1" x14ac:dyDescent="0.35">
      <c r="A8664" s="12"/>
    </row>
    <row r="8665" spans="1:1" x14ac:dyDescent="0.35">
      <c r="A8665" s="12"/>
    </row>
    <row r="8666" spans="1:1" x14ac:dyDescent="0.35">
      <c r="A8666" s="12"/>
    </row>
    <row r="8667" spans="1:1" x14ac:dyDescent="0.35">
      <c r="A8667" s="12"/>
    </row>
    <row r="8668" spans="1:1" x14ac:dyDescent="0.35">
      <c r="A8668" s="12"/>
    </row>
    <row r="8669" spans="1:1" x14ac:dyDescent="0.35">
      <c r="A8669" s="12"/>
    </row>
    <row r="8670" spans="1:1" x14ac:dyDescent="0.35">
      <c r="A8670" s="12"/>
    </row>
    <row r="8671" spans="1:1" x14ac:dyDescent="0.35">
      <c r="A8671" s="12"/>
    </row>
    <row r="8672" spans="1:1" x14ac:dyDescent="0.35">
      <c r="A8672" s="12"/>
    </row>
    <row r="8673" spans="1:1" x14ac:dyDescent="0.35">
      <c r="A8673" s="12"/>
    </row>
    <row r="8674" spans="1:1" x14ac:dyDescent="0.35">
      <c r="A8674" s="12"/>
    </row>
    <row r="8675" spans="1:1" x14ac:dyDescent="0.35">
      <c r="A8675" s="12"/>
    </row>
    <row r="8676" spans="1:1" x14ac:dyDescent="0.35">
      <c r="A8676" s="12"/>
    </row>
    <row r="8677" spans="1:1" x14ac:dyDescent="0.35">
      <c r="A8677" s="12"/>
    </row>
    <row r="8678" spans="1:1" x14ac:dyDescent="0.35">
      <c r="A8678" s="12"/>
    </row>
    <row r="8679" spans="1:1" x14ac:dyDescent="0.35">
      <c r="A8679" s="12"/>
    </row>
    <row r="8680" spans="1:1" x14ac:dyDescent="0.35">
      <c r="A8680" s="12"/>
    </row>
    <row r="8681" spans="1:1" x14ac:dyDescent="0.35">
      <c r="A8681" s="12"/>
    </row>
    <row r="8682" spans="1:1" x14ac:dyDescent="0.35">
      <c r="A8682" s="12"/>
    </row>
    <row r="8683" spans="1:1" x14ac:dyDescent="0.35">
      <c r="A8683" s="12"/>
    </row>
    <row r="8684" spans="1:1" x14ac:dyDescent="0.35">
      <c r="A8684" s="12"/>
    </row>
    <row r="8685" spans="1:1" x14ac:dyDescent="0.35">
      <c r="A8685" s="12"/>
    </row>
    <row r="8686" spans="1:1" x14ac:dyDescent="0.35">
      <c r="A8686" s="12"/>
    </row>
    <row r="8687" spans="1:1" x14ac:dyDescent="0.35">
      <c r="A8687" s="12"/>
    </row>
    <row r="8688" spans="1:1" x14ac:dyDescent="0.35">
      <c r="A8688" s="12"/>
    </row>
    <row r="8689" spans="1:1" x14ac:dyDescent="0.35">
      <c r="A8689" s="12"/>
    </row>
    <row r="8690" spans="1:1" x14ac:dyDescent="0.35">
      <c r="A8690" s="12"/>
    </row>
    <row r="8691" spans="1:1" x14ac:dyDescent="0.35">
      <c r="A8691" s="12"/>
    </row>
    <row r="8692" spans="1:1" x14ac:dyDescent="0.35">
      <c r="A8692" s="12"/>
    </row>
    <row r="8693" spans="1:1" x14ac:dyDescent="0.35">
      <c r="A8693" s="12"/>
    </row>
    <row r="8694" spans="1:1" x14ac:dyDescent="0.35">
      <c r="A8694" s="12"/>
    </row>
    <row r="8695" spans="1:1" x14ac:dyDescent="0.35">
      <c r="A8695" s="12"/>
    </row>
    <row r="8696" spans="1:1" x14ac:dyDescent="0.35">
      <c r="A8696" s="12"/>
    </row>
    <row r="8697" spans="1:1" x14ac:dyDescent="0.35">
      <c r="A8697" s="12"/>
    </row>
    <row r="8698" spans="1:1" x14ac:dyDescent="0.35">
      <c r="A8698" s="12"/>
    </row>
    <row r="8699" spans="1:1" x14ac:dyDescent="0.35">
      <c r="A8699" s="12"/>
    </row>
    <row r="8700" spans="1:1" x14ac:dyDescent="0.35">
      <c r="A8700" s="12"/>
    </row>
    <row r="8701" spans="1:1" x14ac:dyDescent="0.35">
      <c r="A8701" s="12"/>
    </row>
    <row r="8702" spans="1:1" x14ac:dyDescent="0.35">
      <c r="A8702" s="12"/>
    </row>
    <row r="8703" spans="1:1" x14ac:dyDescent="0.35">
      <c r="A8703" s="12"/>
    </row>
    <row r="8704" spans="1:1" x14ac:dyDescent="0.35">
      <c r="A8704" s="12"/>
    </row>
    <row r="8705" spans="1:1" x14ac:dyDescent="0.35">
      <c r="A8705" s="12"/>
    </row>
    <row r="8706" spans="1:1" x14ac:dyDescent="0.35">
      <c r="A8706" s="12"/>
    </row>
    <row r="8707" spans="1:1" x14ac:dyDescent="0.35">
      <c r="A8707" s="12"/>
    </row>
    <row r="8708" spans="1:1" x14ac:dyDescent="0.35">
      <c r="A8708" s="12"/>
    </row>
    <row r="8709" spans="1:1" x14ac:dyDescent="0.35">
      <c r="A8709" s="12"/>
    </row>
    <row r="8710" spans="1:1" x14ac:dyDescent="0.35">
      <c r="A8710" s="12"/>
    </row>
    <row r="8711" spans="1:1" x14ac:dyDescent="0.35">
      <c r="A8711" s="12"/>
    </row>
    <row r="8712" spans="1:1" x14ac:dyDescent="0.35">
      <c r="A8712" s="12"/>
    </row>
    <row r="8713" spans="1:1" x14ac:dyDescent="0.35">
      <c r="A8713" s="12"/>
    </row>
    <row r="8714" spans="1:1" x14ac:dyDescent="0.35">
      <c r="A8714" s="12"/>
    </row>
    <row r="8715" spans="1:1" x14ac:dyDescent="0.35">
      <c r="A8715" s="12"/>
    </row>
    <row r="8716" spans="1:1" x14ac:dyDescent="0.35">
      <c r="A8716" s="12"/>
    </row>
    <row r="8717" spans="1:1" x14ac:dyDescent="0.35">
      <c r="A8717" s="12"/>
    </row>
    <row r="8718" spans="1:1" x14ac:dyDescent="0.35">
      <c r="A8718" s="12"/>
    </row>
    <row r="8719" spans="1:1" x14ac:dyDescent="0.35">
      <c r="A8719" s="12"/>
    </row>
    <row r="8720" spans="1:1" x14ac:dyDescent="0.35">
      <c r="A8720" s="12"/>
    </row>
    <row r="8721" spans="1:1" x14ac:dyDescent="0.35">
      <c r="A8721" s="12"/>
    </row>
    <row r="8722" spans="1:1" x14ac:dyDescent="0.35">
      <c r="A8722" s="12"/>
    </row>
    <row r="8723" spans="1:1" x14ac:dyDescent="0.35">
      <c r="A8723" s="12"/>
    </row>
    <row r="8724" spans="1:1" x14ac:dyDescent="0.35">
      <c r="A8724" s="12"/>
    </row>
    <row r="8725" spans="1:1" x14ac:dyDescent="0.35">
      <c r="A8725" s="12"/>
    </row>
    <row r="8726" spans="1:1" x14ac:dyDescent="0.35">
      <c r="A8726" s="12"/>
    </row>
    <row r="8727" spans="1:1" x14ac:dyDescent="0.35">
      <c r="A8727" s="12"/>
    </row>
    <row r="8728" spans="1:1" x14ac:dyDescent="0.35">
      <c r="A8728" s="12"/>
    </row>
    <row r="8729" spans="1:1" x14ac:dyDescent="0.35">
      <c r="A8729" s="12"/>
    </row>
    <row r="8730" spans="1:1" x14ac:dyDescent="0.35">
      <c r="A8730" s="12"/>
    </row>
    <row r="8731" spans="1:1" x14ac:dyDescent="0.35">
      <c r="A8731" s="12"/>
    </row>
    <row r="8732" spans="1:1" x14ac:dyDescent="0.35">
      <c r="A8732" s="12"/>
    </row>
    <row r="8733" spans="1:1" x14ac:dyDescent="0.35">
      <c r="A8733" s="12"/>
    </row>
    <row r="8734" spans="1:1" x14ac:dyDescent="0.35">
      <c r="A8734" s="12"/>
    </row>
    <row r="8735" spans="1:1" x14ac:dyDescent="0.35">
      <c r="A8735" s="12"/>
    </row>
    <row r="8736" spans="1:1" x14ac:dyDescent="0.35">
      <c r="A8736" s="12"/>
    </row>
    <row r="8737" spans="1:1" x14ac:dyDescent="0.35">
      <c r="A8737" s="12"/>
    </row>
    <row r="8738" spans="1:1" x14ac:dyDescent="0.35">
      <c r="A8738" s="12"/>
    </row>
    <row r="8739" spans="1:1" x14ac:dyDescent="0.35">
      <c r="A8739" s="12"/>
    </row>
    <row r="8740" spans="1:1" x14ac:dyDescent="0.35">
      <c r="A8740" s="12"/>
    </row>
    <row r="8741" spans="1:1" x14ac:dyDescent="0.35">
      <c r="A8741" s="12"/>
    </row>
    <row r="8742" spans="1:1" x14ac:dyDescent="0.35">
      <c r="A8742" s="12"/>
    </row>
    <row r="8743" spans="1:1" x14ac:dyDescent="0.35">
      <c r="A8743" s="12"/>
    </row>
    <row r="8744" spans="1:1" x14ac:dyDescent="0.35">
      <c r="A8744" s="12"/>
    </row>
    <row r="8745" spans="1:1" x14ac:dyDescent="0.35">
      <c r="A8745" s="12"/>
    </row>
    <row r="8746" spans="1:1" x14ac:dyDescent="0.35">
      <c r="A8746" s="12"/>
    </row>
    <row r="8747" spans="1:1" x14ac:dyDescent="0.35">
      <c r="A8747" s="12"/>
    </row>
    <row r="8748" spans="1:1" x14ac:dyDescent="0.35">
      <c r="A8748" s="12"/>
    </row>
    <row r="8749" spans="1:1" x14ac:dyDescent="0.35">
      <c r="A8749" s="12"/>
    </row>
    <row r="8750" spans="1:1" x14ac:dyDescent="0.35">
      <c r="A8750" s="12"/>
    </row>
    <row r="8751" spans="1:1" x14ac:dyDescent="0.35">
      <c r="A8751" s="12"/>
    </row>
    <row r="8752" spans="1:1" x14ac:dyDescent="0.35">
      <c r="A8752" s="12"/>
    </row>
    <row r="8753" spans="1:1" x14ac:dyDescent="0.35">
      <c r="A8753" s="12"/>
    </row>
    <row r="8754" spans="1:1" x14ac:dyDescent="0.35">
      <c r="A8754" s="12"/>
    </row>
    <row r="8755" spans="1:1" x14ac:dyDescent="0.35">
      <c r="A8755" s="12"/>
    </row>
    <row r="8756" spans="1:1" x14ac:dyDescent="0.35">
      <c r="A8756" s="12"/>
    </row>
    <row r="8757" spans="1:1" x14ac:dyDescent="0.35">
      <c r="A8757" s="12"/>
    </row>
    <row r="8758" spans="1:1" x14ac:dyDescent="0.35">
      <c r="A8758" s="12"/>
    </row>
    <row r="8759" spans="1:1" x14ac:dyDescent="0.35">
      <c r="A8759" s="12"/>
    </row>
    <row r="8760" spans="1:1" x14ac:dyDescent="0.35">
      <c r="A8760" s="12"/>
    </row>
    <row r="8761" spans="1:1" x14ac:dyDescent="0.35">
      <c r="A8761" s="12"/>
    </row>
    <row r="8762" spans="1:1" x14ac:dyDescent="0.35">
      <c r="A8762" s="12"/>
    </row>
    <row r="8763" spans="1:1" x14ac:dyDescent="0.35">
      <c r="A8763" s="12"/>
    </row>
    <row r="8764" spans="1:1" x14ac:dyDescent="0.35">
      <c r="A8764" s="12"/>
    </row>
    <row r="8765" spans="1:1" x14ac:dyDescent="0.35">
      <c r="A8765" s="12"/>
    </row>
    <row r="8766" spans="1:1" x14ac:dyDescent="0.35">
      <c r="A8766" s="12"/>
    </row>
    <row r="8767" spans="1:1" x14ac:dyDescent="0.35">
      <c r="A8767" s="12"/>
    </row>
    <row r="8768" spans="1:1" x14ac:dyDescent="0.35">
      <c r="A8768" s="12"/>
    </row>
    <row r="8769" spans="1:1" x14ac:dyDescent="0.35">
      <c r="A8769" s="12"/>
    </row>
    <row r="8770" spans="1:1" x14ac:dyDescent="0.35">
      <c r="A8770" s="12"/>
    </row>
    <row r="8771" spans="1:1" x14ac:dyDescent="0.35">
      <c r="A8771" s="12"/>
    </row>
    <row r="8772" spans="1:1" x14ac:dyDescent="0.35">
      <c r="A8772" s="12"/>
    </row>
    <row r="8773" spans="1:1" x14ac:dyDescent="0.35">
      <c r="A8773" s="12"/>
    </row>
    <row r="8774" spans="1:1" x14ac:dyDescent="0.35">
      <c r="A8774" s="12"/>
    </row>
    <row r="8775" spans="1:1" x14ac:dyDescent="0.35">
      <c r="A8775" s="12"/>
    </row>
    <row r="8776" spans="1:1" x14ac:dyDescent="0.35">
      <c r="A8776" s="12"/>
    </row>
    <row r="8777" spans="1:1" x14ac:dyDescent="0.35">
      <c r="A8777" s="12"/>
    </row>
    <row r="8778" spans="1:1" x14ac:dyDescent="0.35">
      <c r="A8778" s="12"/>
    </row>
    <row r="8779" spans="1:1" x14ac:dyDescent="0.35">
      <c r="A8779" s="12"/>
    </row>
    <row r="8780" spans="1:1" x14ac:dyDescent="0.35">
      <c r="A8780" s="12"/>
    </row>
    <row r="8781" spans="1:1" x14ac:dyDescent="0.35">
      <c r="A8781" s="12"/>
    </row>
    <row r="8782" spans="1:1" x14ac:dyDescent="0.35">
      <c r="A8782" s="12"/>
    </row>
    <row r="8783" spans="1:1" x14ac:dyDescent="0.35">
      <c r="A8783" s="12"/>
    </row>
    <row r="8784" spans="1:1" x14ac:dyDescent="0.35">
      <c r="A8784" s="12"/>
    </row>
    <row r="8785" spans="1:1" x14ac:dyDescent="0.35">
      <c r="A8785" s="12"/>
    </row>
    <row r="8786" spans="1:1" x14ac:dyDescent="0.35">
      <c r="A8786" s="12"/>
    </row>
    <row r="8787" spans="1:1" x14ac:dyDescent="0.35">
      <c r="A8787" s="12"/>
    </row>
    <row r="8788" spans="1:1" x14ac:dyDescent="0.35">
      <c r="A8788" s="12"/>
    </row>
    <row r="8789" spans="1:1" x14ac:dyDescent="0.35">
      <c r="A8789" s="12"/>
    </row>
    <row r="8790" spans="1:1" x14ac:dyDescent="0.35">
      <c r="A8790" s="12"/>
    </row>
    <row r="8791" spans="1:1" x14ac:dyDescent="0.35">
      <c r="A8791" s="12"/>
    </row>
    <row r="8792" spans="1:1" x14ac:dyDescent="0.35">
      <c r="A8792" s="12"/>
    </row>
    <row r="8793" spans="1:1" x14ac:dyDescent="0.35">
      <c r="A8793" s="12"/>
    </row>
    <row r="8794" spans="1:1" x14ac:dyDescent="0.35">
      <c r="A8794" s="12"/>
    </row>
    <row r="8795" spans="1:1" x14ac:dyDescent="0.35">
      <c r="A8795" s="12"/>
    </row>
    <row r="8796" spans="1:1" x14ac:dyDescent="0.35">
      <c r="A8796" s="12"/>
    </row>
    <row r="8797" spans="1:1" x14ac:dyDescent="0.35">
      <c r="A8797" s="12"/>
    </row>
    <row r="8798" spans="1:1" x14ac:dyDescent="0.35">
      <c r="A8798" s="12"/>
    </row>
    <row r="8799" spans="1:1" x14ac:dyDescent="0.35">
      <c r="A8799" s="12"/>
    </row>
    <row r="8800" spans="1:1" x14ac:dyDescent="0.35">
      <c r="A8800" s="12"/>
    </row>
    <row r="8801" spans="1:1" x14ac:dyDescent="0.35">
      <c r="A8801" s="12"/>
    </row>
    <row r="8802" spans="1:1" x14ac:dyDescent="0.35">
      <c r="A8802" s="12"/>
    </row>
    <row r="8803" spans="1:1" x14ac:dyDescent="0.35">
      <c r="A8803" s="12"/>
    </row>
    <row r="8804" spans="1:1" x14ac:dyDescent="0.35">
      <c r="A8804" s="12"/>
    </row>
    <row r="8805" spans="1:1" x14ac:dyDescent="0.35">
      <c r="A8805" s="12"/>
    </row>
    <row r="8806" spans="1:1" x14ac:dyDescent="0.35">
      <c r="A8806" s="12"/>
    </row>
    <row r="8807" spans="1:1" x14ac:dyDescent="0.35">
      <c r="A8807" s="12"/>
    </row>
    <row r="8808" spans="1:1" x14ac:dyDescent="0.35">
      <c r="A8808" s="12"/>
    </row>
    <row r="8809" spans="1:1" x14ac:dyDescent="0.35">
      <c r="A8809" s="12"/>
    </row>
    <row r="8810" spans="1:1" x14ac:dyDescent="0.35">
      <c r="A8810" s="12"/>
    </row>
    <row r="8811" spans="1:1" x14ac:dyDescent="0.35">
      <c r="A8811" s="12"/>
    </row>
    <row r="8812" spans="1:1" x14ac:dyDescent="0.35">
      <c r="A8812" s="12"/>
    </row>
    <row r="8813" spans="1:1" x14ac:dyDescent="0.35">
      <c r="A8813" s="12"/>
    </row>
    <row r="8814" spans="1:1" x14ac:dyDescent="0.35">
      <c r="A8814" s="12"/>
    </row>
    <row r="8815" spans="1:1" x14ac:dyDescent="0.35">
      <c r="A8815" s="12"/>
    </row>
    <row r="8816" spans="1:1" x14ac:dyDescent="0.35">
      <c r="A8816" s="12"/>
    </row>
    <row r="8817" spans="1:1" x14ac:dyDescent="0.35">
      <c r="A8817" s="12"/>
    </row>
    <row r="8818" spans="1:1" x14ac:dyDescent="0.35">
      <c r="A8818" s="12"/>
    </row>
    <row r="8819" spans="1:1" x14ac:dyDescent="0.35">
      <c r="A8819" s="12"/>
    </row>
    <row r="8820" spans="1:1" x14ac:dyDescent="0.35">
      <c r="A8820" s="12"/>
    </row>
    <row r="8821" spans="1:1" x14ac:dyDescent="0.35">
      <c r="A8821" s="12"/>
    </row>
    <row r="8822" spans="1:1" x14ac:dyDescent="0.35">
      <c r="A8822" s="12"/>
    </row>
    <row r="8823" spans="1:1" x14ac:dyDescent="0.35">
      <c r="A8823" s="12"/>
    </row>
    <row r="8824" spans="1:1" x14ac:dyDescent="0.35">
      <c r="A8824" s="12"/>
    </row>
    <row r="8825" spans="1:1" x14ac:dyDescent="0.35">
      <c r="A8825" s="12"/>
    </row>
    <row r="8826" spans="1:1" x14ac:dyDescent="0.35">
      <c r="A8826" s="12"/>
    </row>
    <row r="8827" spans="1:1" x14ac:dyDescent="0.35">
      <c r="A8827" s="12"/>
    </row>
    <row r="8828" spans="1:1" x14ac:dyDescent="0.35">
      <c r="A8828" s="12"/>
    </row>
    <row r="8829" spans="1:1" x14ac:dyDescent="0.35">
      <c r="A8829" s="12"/>
    </row>
    <row r="8830" spans="1:1" x14ac:dyDescent="0.35">
      <c r="A8830" s="12"/>
    </row>
    <row r="8831" spans="1:1" x14ac:dyDescent="0.35">
      <c r="A8831" s="12"/>
    </row>
    <row r="8832" spans="1:1" x14ac:dyDescent="0.35">
      <c r="A8832" s="12"/>
    </row>
    <row r="8833" spans="1:1" x14ac:dyDescent="0.35">
      <c r="A8833" s="12"/>
    </row>
    <row r="8834" spans="1:1" x14ac:dyDescent="0.35">
      <c r="A8834" s="12"/>
    </row>
    <row r="8835" spans="1:1" x14ac:dyDescent="0.35">
      <c r="A8835" s="12"/>
    </row>
    <row r="8836" spans="1:1" x14ac:dyDescent="0.35">
      <c r="A8836" s="12"/>
    </row>
    <row r="8837" spans="1:1" x14ac:dyDescent="0.35">
      <c r="A8837" s="12"/>
    </row>
    <row r="8838" spans="1:1" x14ac:dyDescent="0.35">
      <c r="A8838" s="12"/>
    </row>
    <row r="8839" spans="1:1" x14ac:dyDescent="0.35">
      <c r="A8839" s="12"/>
    </row>
    <row r="8840" spans="1:1" x14ac:dyDescent="0.35">
      <c r="A8840" s="12"/>
    </row>
    <row r="8841" spans="1:1" x14ac:dyDescent="0.35">
      <c r="A8841" s="12"/>
    </row>
    <row r="8842" spans="1:1" x14ac:dyDescent="0.35">
      <c r="A8842" s="12"/>
    </row>
    <row r="8843" spans="1:1" x14ac:dyDescent="0.35">
      <c r="A8843" s="12"/>
    </row>
    <row r="8844" spans="1:1" x14ac:dyDescent="0.35">
      <c r="A8844" s="12"/>
    </row>
    <row r="8845" spans="1:1" x14ac:dyDescent="0.35">
      <c r="A8845" s="12"/>
    </row>
    <row r="8846" spans="1:1" x14ac:dyDescent="0.35">
      <c r="A8846" s="12"/>
    </row>
    <row r="8847" spans="1:1" x14ac:dyDescent="0.35">
      <c r="A8847" s="12"/>
    </row>
    <row r="8848" spans="1:1" x14ac:dyDescent="0.35">
      <c r="A8848" s="12"/>
    </row>
    <row r="8849" spans="1:1" x14ac:dyDescent="0.35">
      <c r="A8849" s="12"/>
    </row>
    <row r="8850" spans="1:1" x14ac:dyDescent="0.35">
      <c r="A8850" s="12"/>
    </row>
    <row r="8851" spans="1:1" x14ac:dyDescent="0.35">
      <c r="A8851" s="12"/>
    </row>
    <row r="8852" spans="1:1" x14ac:dyDescent="0.35">
      <c r="A8852" s="12"/>
    </row>
    <row r="8853" spans="1:1" x14ac:dyDescent="0.35">
      <c r="A8853" s="12"/>
    </row>
    <row r="8854" spans="1:1" x14ac:dyDescent="0.35">
      <c r="A8854" s="12"/>
    </row>
    <row r="8855" spans="1:1" x14ac:dyDescent="0.35">
      <c r="A8855" s="12"/>
    </row>
    <row r="8856" spans="1:1" x14ac:dyDescent="0.35">
      <c r="A8856" s="12"/>
    </row>
    <row r="8857" spans="1:1" x14ac:dyDescent="0.35">
      <c r="A8857" s="12"/>
    </row>
    <row r="8858" spans="1:1" x14ac:dyDescent="0.35">
      <c r="A8858" s="12"/>
    </row>
    <row r="8859" spans="1:1" x14ac:dyDescent="0.35">
      <c r="A8859" s="12"/>
    </row>
    <row r="8860" spans="1:1" x14ac:dyDescent="0.35">
      <c r="A8860" s="12"/>
    </row>
    <row r="8861" spans="1:1" x14ac:dyDescent="0.35">
      <c r="A8861" s="12"/>
    </row>
    <row r="8862" spans="1:1" x14ac:dyDescent="0.35">
      <c r="A8862" s="12"/>
    </row>
    <row r="8863" spans="1:1" x14ac:dyDescent="0.35">
      <c r="A8863" s="12"/>
    </row>
    <row r="8864" spans="1:1" x14ac:dyDescent="0.35">
      <c r="A8864" s="12"/>
    </row>
    <row r="8865" spans="1:1" x14ac:dyDescent="0.35">
      <c r="A8865" s="12"/>
    </row>
    <row r="8866" spans="1:1" x14ac:dyDescent="0.35">
      <c r="A8866" s="12"/>
    </row>
    <row r="8867" spans="1:1" x14ac:dyDescent="0.35">
      <c r="A8867" s="12"/>
    </row>
    <row r="8868" spans="1:1" x14ac:dyDescent="0.35">
      <c r="A8868" s="12"/>
    </row>
    <row r="8869" spans="1:1" x14ac:dyDescent="0.35">
      <c r="A8869" s="12"/>
    </row>
    <row r="8870" spans="1:1" x14ac:dyDescent="0.35">
      <c r="A8870" s="12"/>
    </row>
    <row r="8871" spans="1:1" x14ac:dyDescent="0.35">
      <c r="A8871" s="12"/>
    </row>
    <row r="8872" spans="1:1" x14ac:dyDescent="0.35">
      <c r="A8872" s="12"/>
    </row>
    <row r="8873" spans="1:1" x14ac:dyDescent="0.35">
      <c r="A8873" s="12"/>
    </row>
    <row r="8874" spans="1:1" x14ac:dyDescent="0.35">
      <c r="A8874" s="12"/>
    </row>
    <row r="8875" spans="1:1" x14ac:dyDescent="0.35">
      <c r="A8875" s="12"/>
    </row>
    <row r="8876" spans="1:1" x14ac:dyDescent="0.35">
      <c r="A8876" s="12"/>
    </row>
    <row r="8877" spans="1:1" x14ac:dyDescent="0.35">
      <c r="A8877" s="12"/>
    </row>
    <row r="8878" spans="1:1" x14ac:dyDescent="0.35">
      <c r="A8878" s="12"/>
    </row>
    <row r="8879" spans="1:1" x14ac:dyDescent="0.35">
      <c r="A8879" s="12"/>
    </row>
    <row r="8880" spans="1:1" x14ac:dyDescent="0.35">
      <c r="A8880" s="12"/>
    </row>
    <row r="8881" spans="1:1" x14ac:dyDescent="0.35">
      <c r="A8881" s="12"/>
    </row>
    <row r="8882" spans="1:1" x14ac:dyDescent="0.35">
      <c r="A8882" s="12"/>
    </row>
    <row r="8883" spans="1:1" x14ac:dyDescent="0.35">
      <c r="A8883" s="12"/>
    </row>
    <row r="8884" spans="1:1" x14ac:dyDescent="0.35">
      <c r="A8884" s="12"/>
    </row>
    <row r="8885" spans="1:1" x14ac:dyDescent="0.35">
      <c r="A8885" s="12"/>
    </row>
    <row r="8886" spans="1:1" x14ac:dyDescent="0.35">
      <c r="A8886" s="12"/>
    </row>
    <row r="8887" spans="1:1" x14ac:dyDescent="0.35">
      <c r="A8887" s="12"/>
    </row>
    <row r="8888" spans="1:1" x14ac:dyDescent="0.35">
      <c r="A8888" s="12"/>
    </row>
    <row r="8889" spans="1:1" x14ac:dyDescent="0.35">
      <c r="A8889" s="12"/>
    </row>
    <row r="8890" spans="1:1" x14ac:dyDescent="0.35">
      <c r="A8890" s="12"/>
    </row>
    <row r="8891" spans="1:1" x14ac:dyDescent="0.35">
      <c r="A8891" s="12"/>
    </row>
    <row r="8892" spans="1:1" x14ac:dyDescent="0.35">
      <c r="A8892" s="12"/>
    </row>
    <row r="8893" spans="1:1" x14ac:dyDescent="0.35">
      <c r="A8893" s="12"/>
    </row>
    <row r="8894" spans="1:1" x14ac:dyDescent="0.35">
      <c r="A8894" s="12"/>
    </row>
    <row r="8895" spans="1:1" x14ac:dyDescent="0.35">
      <c r="A8895" s="12"/>
    </row>
    <row r="8896" spans="1:1" x14ac:dyDescent="0.35">
      <c r="A8896" s="12"/>
    </row>
    <row r="8897" spans="1:1" x14ac:dyDescent="0.35">
      <c r="A8897" s="12"/>
    </row>
    <row r="8898" spans="1:1" x14ac:dyDescent="0.35">
      <c r="A8898" s="12"/>
    </row>
    <row r="8899" spans="1:1" x14ac:dyDescent="0.35">
      <c r="A8899" s="12"/>
    </row>
    <row r="8900" spans="1:1" x14ac:dyDescent="0.35">
      <c r="A8900" s="12"/>
    </row>
    <row r="8901" spans="1:1" x14ac:dyDescent="0.35">
      <c r="A8901" s="12"/>
    </row>
    <row r="8902" spans="1:1" x14ac:dyDescent="0.35">
      <c r="A8902" s="12"/>
    </row>
    <row r="8903" spans="1:1" x14ac:dyDescent="0.35">
      <c r="A8903" s="12"/>
    </row>
    <row r="8904" spans="1:1" x14ac:dyDescent="0.35">
      <c r="A8904" s="12"/>
    </row>
    <row r="8905" spans="1:1" x14ac:dyDescent="0.35">
      <c r="A8905" s="12"/>
    </row>
    <row r="8906" spans="1:1" x14ac:dyDescent="0.35">
      <c r="A8906" s="12"/>
    </row>
    <row r="8907" spans="1:1" x14ac:dyDescent="0.35">
      <c r="A8907" s="12"/>
    </row>
    <row r="8908" spans="1:1" x14ac:dyDescent="0.35">
      <c r="A8908" s="12"/>
    </row>
    <row r="8909" spans="1:1" x14ac:dyDescent="0.35">
      <c r="A8909" s="12"/>
    </row>
    <row r="8910" spans="1:1" x14ac:dyDescent="0.35">
      <c r="A8910" s="12"/>
    </row>
    <row r="8911" spans="1:1" x14ac:dyDescent="0.35">
      <c r="A8911" s="12"/>
    </row>
    <row r="8912" spans="1:1" x14ac:dyDescent="0.35">
      <c r="A8912" s="12"/>
    </row>
    <row r="8913" spans="1:1" x14ac:dyDescent="0.35">
      <c r="A8913" s="12"/>
    </row>
    <row r="8914" spans="1:1" x14ac:dyDescent="0.35">
      <c r="A8914" s="12"/>
    </row>
    <row r="8915" spans="1:1" x14ac:dyDescent="0.35">
      <c r="A8915" s="12"/>
    </row>
    <row r="8916" spans="1:1" x14ac:dyDescent="0.35">
      <c r="A8916" s="12"/>
    </row>
    <row r="8917" spans="1:1" x14ac:dyDescent="0.35">
      <c r="A8917" s="12"/>
    </row>
    <row r="8918" spans="1:1" x14ac:dyDescent="0.35">
      <c r="A8918" s="12"/>
    </row>
    <row r="8919" spans="1:1" x14ac:dyDescent="0.35">
      <c r="A8919" s="12"/>
    </row>
    <row r="8920" spans="1:1" x14ac:dyDescent="0.35">
      <c r="A8920" s="12"/>
    </row>
    <row r="8921" spans="1:1" x14ac:dyDescent="0.35">
      <c r="A8921" s="12"/>
    </row>
    <row r="8922" spans="1:1" x14ac:dyDescent="0.35">
      <c r="A8922" s="12"/>
    </row>
    <row r="8923" spans="1:1" x14ac:dyDescent="0.35">
      <c r="A8923" s="12"/>
    </row>
    <row r="8924" spans="1:1" x14ac:dyDescent="0.35">
      <c r="A8924" s="12"/>
    </row>
    <row r="8925" spans="1:1" x14ac:dyDescent="0.35">
      <c r="A8925" s="12"/>
    </row>
    <row r="8926" spans="1:1" x14ac:dyDescent="0.35">
      <c r="A8926" s="12"/>
    </row>
    <row r="8927" spans="1:1" x14ac:dyDescent="0.35">
      <c r="A8927" s="12"/>
    </row>
    <row r="8928" spans="1:1" x14ac:dyDescent="0.35">
      <c r="A8928" s="12"/>
    </row>
    <row r="8929" spans="1:1" x14ac:dyDescent="0.35">
      <c r="A8929" s="12"/>
    </row>
    <row r="8930" spans="1:1" x14ac:dyDescent="0.35">
      <c r="A8930" s="12"/>
    </row>
    <row r="8931" spans="1:1" x14ac:dyDescent="0.35">
      <c r="A8931" s="12"/>
    </row>
    <row r="8932" spans="1:1" x14ac:dyDescent="0.35">
      <c r="A8932" s="12"/>
    </row>
    <row r="8933" spans="1:1" x14ac:dyDescent="0.35">
      <c r="A8933" s="12"/>
    </row>
    <row r="8934" spans="1:1" x14ac:dyDescent="0.35">
      <c r="A8934" s="12"/>
    </row>
    <row r="8935" spans="1:1" x14ac:dyDescent="0.35">
      <c r="A8935" s="12"/>
    </row>
    <row r="8936" spans="1:1" x14ac:dyDescent="0.35">
      <c r="A8936" s="12"/>
    </row>
    <row r="8937" spans="1:1" x14ac:dyDescent="0.35">
      <c r="A8937" s="12"/>
    </row>
    <row r="8938" spans="1:1" x14ac:dyDescent="0.35">
      <c r="A8938" s="12"/>
    </row>
    <row r="8939" spans="1:1" x14ac:dyDescent="0.35">
      <c r="A8939" s="12"/>
    </row>
    <row r="8940" spans="1:1" x14ac:dyDescent="0.35">
      <c r="A8940" s="12"/>
    </row>
    <row r="8941" spans="1:1" x14ac:dyDescent="0.35">
      <c r="A8941" s="12"/>
    </row>
    <row r="8942" spans="1:1" x14ac:dyDescent="0.35">
      <c r="A8942" s="12"/>
    </row>
    <row r="8943" spans="1:1" x14ac:dyDescent="0.35">
      <c r="A8943" s="12"/>
    </row>
    <row r="8944" spans="1:1" x14ac:dyDescent="0.35">
      <c r="A8944" s="12"/>
    </row>
    <row r="8945" spans="1:1" x14ac:dyDescent="0.35">
      <c r="A8945" s="12"/>
    </row>
    <row r="8946" spans="1:1" x14ac:dyDescent="0.35">
      <c r="A8946" s="12"/>
    </row>
    <row r="8947" spans="1:1" x14ac:dyDescent="0.35">
      <c r="A8947" s="12"/>
    </row>
    <row r="8948" spans="1:1" x14ac:dyDescent="0.35">
      <c r="A8948" s="12"/>
    </row>
    <row r="8949" spans="1:1" x14ac:dyDescent="0.35">
      <c r="A8949" s="12"/>
    </row>
    <row r="8950" spans="1:1" x14ac:dyDescent="0.35">
      <c r="A8950" s="12"/>
    </row>
    <row r="8951" spans="1:1" x14ac:dyDescent="0.35">
      <c r="A8951" s="12"/>
    </row>
    <row r="8952" spans="1:1" x14ac:dyDescent="0.35">
      <c r="A8952" s="12"/>
    </row>
    <row r="8953" spans="1:1" x14ac:dyDescent="0.35">
      <c r="A8953" s="12"/>
    </row>
    <row r="8954" spans="1:1" x14ac:dyDescent="0.35">
      <c r="A8954" s="12"/>
    </row>
    <row r="8955" spans="1:1" x14ac:dyDescent="0.35">
      <c r="A8955" s="12"/>
    </row>
    <row r="8956" spans="1:1" x14ac:dyDescent="0.35">
      <c r="A8956" s="12"/>
    </row>
    <row r="8957" spans="1:1" x14ac:dyDescent="0.35">
      <c r="A8957" s="12"/>
    </row>
    <row r="8958" spans="1:1" x14ac:dyDescent="0.35">
      <c r="A8958" s="12"/>
    </row>
    <row r="8959" spans="1:1" x14ac:dyDescent="0.35">
      <c r="A8959" s="12"/>
    </row>
    <row r="8960" spans="1:1" x14ac:dyDescent="0.35">
      <c r="A8960" s="12"/>
    </row>
    <row r="8961" spans="1:1" x14ac:dyDescent="0.35">
      <c r="A8961" s="12"/>
    </row>
    <row r="8962" spans="1:1" x14ac:dyDescent="0.35">
      <c r="A8962" s="12"/>
    </row>
    <row r="8963" spans="1:1" x14ac:dyDescent="0.35">
      <c r="A8963" s="12"/>
    </row>
    <row r="8964" spans="1:1" x14ac:dyDescent="0.35">
      <c r="A8964" s="12"/>
    </row>
    <row r="8965" spans="1:1" x14ac:dyDescent="0.35">
      <c r="A8965" s="12"/>
    </row>
    <row r="8966" spans="1:1" x14ac:dyDescent="0.35">
      <c r="A8966" s="12"/>
    </row>
    <row r="8967" spans="1:1" x14ac:dyDescent="0.35">
      <c r="A8967" s="12"/>
    </row>
    <row r="8968" spans="1:1" x14ac:dyDescent="0.35">
      <c r="A8968" s="12"/>
    </row>
    <row r="8969" spans="1:1" x14ac:dyDescent="0.35">
      <c r="A8969" s="12"/>
    </row>
    <row r="8970" spans="1:1" x14ac:dyDescent="0.35">
      <c r="A8970" s="12"/>
    </row>
    <row r="8971" spans="1:1" x14ac:dyDescent="0.35">
      <c r="A8971" s="12"/>
    </row>
    <row r="8972" spans="1:1" x14ac:dyDescent="0.35">
      <c r="A8972" s="12"/>
    </row>
    <row r="8973" spans="1:1" x14ac:dyDescent="0.35">
      <c r="A8973" s="12"/>
    </row>
    <row r="8974" spans="1:1" x14ac:dyDescent="0.35">
      <c r="A8974" s="12"/>
    </row>
    <row r="8975" spans="1:1" x14ac:dyDescent="0.35">
      <c r="A8975" s="12"/>
    </row>
    <row r="8976" spans="1:1" x14ac:dyDescent="0.35">
      <c r="A8976" s="12"/>
    </row>
    <row r="8977" spans="1:1" x14ac:dyDescent="0.35">
      <c r="A8977" s="12"/>
    </row>
    <row r="8978" spans="1:1" x14ac:dyDescent="0.35">
      <c r="A8978" s="12"/>
    </row>
    <row r="8979" spans="1:1" x14ac:dyDescent="0.35">
      <c r="A8979" s="12"/>
    </row>
    <row r="8980" spans="1:1" x14ac:dyDescent="0.35">
      <c r="A8980" s="12"/>
    </row>
    <row r="8981" spans="1:1" x14ac:dyDescent="0.35">
      <c r="A8981" s="12"/>
    </row>
    <row r="8982" spans="1:1" x14ac:dyDescent="0.35">
      <c r="A8982" s="12"/>
    </row>
    <row r="8983" spans="1:1" x14ac:dyDescent="0.35">
      <c r="A8983" s="12"/>
    </row>
    <row r="8984" spans="1:1" x14ac:dyDescent="0.35">
      <c r="A8984" s="12"/>
    </row>
    <row r="8985" spans="1:1" x14ac:dyDescent="0.35">
      <c r="A8985" s="12"/>
    </row>
    <row r="8986" spans="1:1" x14ac:dyDescent="0.35">
      <c r="A8986" s="12"/>
    </row>
    <row r="8987" spans="1:1" x14ac:dyDescent="0.35">
      <c r="A8987" s="12"/>
    </row>
    <row r="8988" spans="1:1" x14ac:dyDescent="0.35">
      <c r="A8988" s="12"/>
    </row>
    <row r="8989" spans="1:1" x14ac:dyDescent="0.35">
      <c r="A8989" s="12"/>
    </row>
    <row r="8990" spans="1:1" x14ac:dyDescent="0.35">
      <c r="A8990" s="12"/>
    </row>
    <row r="8991" spans="1:1" x14ac:dyDescent="0.35">
      <c r="A8991" s="12"/>
    </row>
    <row r="8992" spans="1:1" x14ac:dyDescent="0.35">
      <c r="A8992" s="12"/>
    </row>
    <row r="8993" spans="1:1" x14ac:dyDescent="0.35">
      <c r="A8993" s="12"/>
    </row>
    <row r="8994" spans="1:1" x14ac:dyDescent="0.35">
      <c r="A8994" s="12"/>
    </row>
    <row r="8995" spans="1:1" x14ac:dyDescent="0.35">
      <c r="A8995" s="12"/>
    </row>
    <row r="8996" spans="1:1" x14ac:dyDescent="0.35">
      <c r="A8996" s="12"/>
    </row>
    <row r="8997" spans="1:1" x14ac:dyDescent="0.35">
      <c r="A8997" s="12"/>
    </row>
    <row r="8998" spans="1:1" x14ac:dyDescent="0.35">
      <c r="A8998" s="12"/>
    </row>
    <row r="8999" spans="1:1" x14ac:dyDescent="0.35">
      <c r="A8999" s="12"/>
    </row>
    <row r="9000" spans="1:1" x14ac:dyDescent="0.35">
      <c r="A9000" s="12"/>
    </row>
    <row r="9001" spans="1:1" x14ac:dyDescent="0.35">
      <c r="A9001" s="12"/>
    </row>
    <row r="9002" spans="1:1" x14ac:dyDescent="0.35">
      <c r="A9002" s="12"/>
    </row>
    <row r="9003" spans="1:1" x14ac:dyDescent="0.35">
      <c r="A9003" s="12"/>
    </row>
    <row r="9004" spans="1:1" x14ac:dyDescent="0.35">
      <c r="A9004" s="12"/>
    </row>
    <row r="9005" spans="1:1" x14ac:dyDescent="0.35">
      <c r="A9005" s="12"/>
    </row>
    <row r="9006" spans="1:1" x14ac:dyDescent="0.35">
      <c r="A9006" s="12"/>
    </row>
    <row r="9007" spans="1:1" x14ac:dyDescent="0.35">
      <c r="A9007" s="12"/>
    </row>
    <row r="9008" spans="1:1" x14ac:dyDescent="0.35">
      <c r="A9008" s="12"/>
    </row>
    <row r="9009" spans="1:1" x14ac:dyDescent="0.35">
      <c r="A9009" s="12"/>
    </row>
    <row r="9010" spans="1:1" x14ac:dyDescent="0.35">
      <c r="A9010" s="12"/>
    </row>
    <row r="9011" spans="1:1" x14ac:dyDescent="0.35">
      <c r="A9011" s="12"/>
    </row>
    <row r="9012" spans="1:1" x14ac:dyDescent="0.35">
      <c r="A9012" s="12"/>
    </row>
    <row r="9013" spans="1:1" x14ac:dyDescent="0.35">
      <c r="A9013" s="12"/>
    </row>
    <row r="9014" spans="1:1" x14ac:dyDescent="0.35">
      <c r="A9014" s="12"/>
    </row>
    <row r="9015" spans="1:1" x14ac:dyDescent="0.35">
      <c r="A9015" s="12"/>
    </row>
    <row r="9016" spans="1:1" x14ac:dyDescent="0.35">
      <c r="A9016" s="12"/>
    </row>
    <row r="9017" spans="1:1" x14ac:dyDescent="0.35">
      <c r="A9017" s="12"/>
    </row>
    <row r="9018" spans="1:1" x14ac:dyDescent="0.35">
      <c r="A9018" s="12"/>
    </row>
    <row r="9019" spans="1:1" x14ac:dyDescent="0.35">
      <c r="A9019" s="12"/>
    </row>
    <row r="9020" spans="1:1" x14ac:dyDescent="0.35">
      <c r="A9020" s="12"/>
    </row>
    <row r="9021" spans="1:1" x14ac:dyDescent="0.35">
      <c r="A9021" s="12"/>
    </row>
    <row r="9022" spans="1:1" x14ac:dyDescent="0.35">
      <c r="A9022" s="12"/>
    </row>
    <row r="9023" spans="1:1" x14ac:dyDescent="0.35">
      <c r="A9023" s="12"/>
    </row>
    <row r="9024" spans="1:1" x14ac:dyDescent="0.35">
      <c r="A9024" s="12"/>
    </row>
    <row r="9025" spans="1:1" x14ac:dyDescent="0.35">
      <c r="A9025" s="12"/>
    </row>
    <row r="9026" spans="1:1" x14ac:dyDescent="0.35">
      <c r="A9026" s="12"/>
    </row>
    <row r="9027" spans="1:1" x14ac:dyDescent="0.35">
      <c r="A9027" s="12"/>
    </row>
    <row r="9028" spans="1:1" x14ac:dyDescent="0.35">
      <c r="A9028" s="12"/>
    </row>
    <row r="9029" spans="1:1" x14ac:dyDescent="0.35">
      <c r="A9029" s="12"/>
    </row>
    <row r="9030" spans="1:1" x14ac:dyDescent="0.35">
      <c r="A9030" s="12"/>
    </row>
    <row r="9031" spans="1:1" x14ac:dyDescent="0.35">
      <c r="A9031" s="12"/>
    </row>
    <row r="9032" spans="1:1" x14ac:dyDescent="0.35">
      <c r="A9032" s="12"/>
    </row>
    <row r="9033" spans="1:1" x14ac:dyDescent="0.35">
      <c r="A9033" s="12"/>
    </row>
    <row r="9034" spans="1:1" x14ac:dyDescent="0.35">
      <c r="A9034" s="12"/>
    </row>
    <row r="9035" spans="1:1" x14ac:dyDescent="0.35">
      <c r="A9035" s="12"/>
    </row>
    <row r="9036" spans="1:1" x14ac:dyDescent="0.35">
      <c r="A9036" s="12"/>
    </row>
    <row r="9037" spans="1:1" x14ac:dyDescent="0.35">
      <c r="A9037" s="12"/>
    </row>
    <row r="9038" spans="1:1" x14ac:dyDescent="0.35">
      <c r="A9038" s="12"/>
    </row>
    <row r="9039" spans="1:1" x14ac:dyDescent="0.35">
      <c r="A9039" s="12"/>
    </row>
    <row r="9040" spans="1:1" x14ac:dyDescent="0.35">
      <c r="A9040" s="12"/>
    </row>
    <row r="9041" spans="1:1" x14ac:dyDescent="0.35">
      <c r="A9041" s="12"/>
    </row>
    <row r="9042" spans="1:1" x14ac:dyDescent="0.35">
      <c r="A9042" s="12"/>
    </row>
    <row r="9043" spans="1:1" x14ac:dyDescent="0.35">
      <c r="A9043" s="12"/>
    </row>
    <row r="9044" spans="1:1" x14ac:dyDescent="0.35">
      <c r="A9044" s="12"/>
    </row>
    <row r="9045" spans="1:1" x14ac:dyDescent="0.35">
      <c r="A9045" s="12"/>
    </row>
    <row r="9046" spans="1:1" x14ac:dyDescent="0.35">
      <c r="A9046" s="12"/>
    </row>
    <row r="9047" spans="1:1" x14ac:dyDescent="0.35">
      <c r="A9047" s="12"/>
    </row>
    <row r="9048" spans="1:1" x14ac:dyDescent="0.35">
      <c r="A9048" s="12"/>
    </row>
    <row r="9049" spans="1:1" x14ac:dyDescent="0.35">
      <c r="A9049" s="12"/>
    </row>
    <row r="9050" spans="1:1" x14ac:dyDescent="0.35">
      <c r="A9050" s="12"/>
    </row>
    <row r="9051" spans="1:1" x14ac:dyDescent="0.35">
      <c r="A9051" s="12"/>
    </row>
    <row r="9052" spans="1:1" x14ac:dyDescent="0.35">
      <c r="A9052" s="12"/>
    </row>
    <row r="9053" spans="1:1" x14ac:dyDescent="0.35">
      <c r="A9053" s="12"/>
    </row>
    <row r="9054" spans="1:1" x14ac:dyDescent="0.35">
      <c r="A9054" s="12"/>
    </row>
    <row r="9055" spans="1:1" x14ac:dyDescent="0.35">
      <c r="A9055" s="12"/>
    </row>
    <row r="9056" spans="1:1" x14ac:dyDescent="0.35">
      <c r="A9056" s="12"/>
    </row>
    <row r="9057" spans="1:1" x14ac:dyDescent="0.35">
      <c r="A9057" s="12"/>
    </row>
    <row r="9058" spans="1:1" x14ac:dyDescent="0.35">
      <c r="A9058" s="12"/>
    </row>
    <row r="9059" spans="1:1" x14ac:dyDescent="0.35">
      <c r="A9059" s="12"/>
    </row>
    <row r="9060" spans="1:1" x14ac:dyDescent="0.35">
      <c r="A9060" s="12"/>
    </row>
    <row r="9061" spans="1:1" x14ac:dyDescent="0.35">
      <c r="A9061" s="12"/>
    </row>
    <row r="9062" spans="1:1" x14ac:dyDescent="0.35">
      <c r="A9062" s="12"/>
    </row>
    <row r="9063" spans="1:1" x14ac:dyDescent="0.35">
      <c r="A9063" s="12"/>
    </row>
    <row r="9064" spans="1:1" x14ac:dyDescent="0.35">
      <c r="A9064" s="12"/>
    </row>
    <row r="9065" spans="1:1" x14ac:dyDescent="0.35">
      <c r="A9065" s="12"/>
    </row>
    <row r="9066" spans="1:1" x14ac:dyDescent="0.35">
      <c r="A9066" s="12"/>
    </row>
    <row r="9067" spans="1:1" x14ac:dyDescent="0.35">
      <c r="A9067" s="12"/>
    </row>
    <row r="9068" spans="1:1" x14ac:dyDescent="0.35">
      <c r="A9068" s="12"/>
    </row>
    <row r="9069" spans="1:1" x14ac:dyDescent="0.35">
      <c r="A9069" s="12"/>
    </row>
    <row r="9070" spans="1:1" x14ac:dyDescent="0.35">
      <c r="A9070" s="12"/>
    </row>
    <row r="9071" spans="1:1" x14ac:dyDescent="0.35">
      <c r="A9071" s="12"/>
    </row>
    <row r="9072" spans="1:1" x14ac:dyDescent="0.35">
      <c r="A9072" s="12"/>
    </row>
    <row r="9073" spans="1:7" x14ac:dyDescent="0.35">
      <c r="A9073" s="12"/>
    </row>
    <row r="9078" spans="1:7" x14ac:dyDescent="0.35">
      <c r="G9078" s="11"/>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3:N158"/>
  <sheetViews>
    <sheetView workbookViewId="0"/>
  </sheetViews>
  <sheetFormatPr defaultColWidth="10.90625" defaultRowHeight="14.5" x14ac:dyDescent="0.35"/>
  <cols>
    <col min="2" max="2" width="9" customWidth="1"/>
    <col min="3" max="3" width="27.54296875" customWidth="1"/>
    <col min="4" max="4" width="30.81640625" customWidth="1"/>
    <col min="5" max="5" width="64.453125" customWidth="1"/>
    <col min="6" max="11" width="20.81640625" customWidth="1"/>
    <col min="12" max="16" width="33" customWidth="1"/>
  </cols>
  <sheetData>
    <row r="3" spans="2:14" x14ac:dyDescent="0.35">
      <c r="B3" s="9" t="s">
        <v>99</v>
      </c>
    </row>
    <row r="4" spans="2:14" x14ac:dyDescent="0.35">
      <c r="B4" s="9" t="s">
        <v>100</v>
      </c>
      <c r="C4" s="9" t="s">
        <v>101</v>
      </c>
      <c r="D4" s="9" t="s">
        <v>102</v>
      </c>
      <c r="E4" s="9" t="s">
        <v>103</v>
      </c>
      <c r="F4" s="9" t="s">
        <v>104</v>
      </c>
      <c r="G4" s="9" t="s">
        <v>105</v>
      </c>
      <c r="H4" s="9" t="s">
        <v>106</v>
      </c>
      <c r="I4" s="9" t="s">
        <v>107</v>
      </c>
      <c r="J4" s="17" t="s">
        <v>108</v>
      </c>
      <c r="K4" s="9" t="s">
        <v>109</v>
      </c>
      <c r="L4" s="9" t="s">
        <v>110</v>
      </c>
      <c r="M4" s="9" t="s">
        <v>239</v>
      </c>
      <c r="N4" s="9" t="s">
        <v>242</v>
      </c>
    </row>
    <row r="5" spans="2:14" x14ac:dyDescent="0.35">
      <c r="B5" s="16">
        <f xml:space="preserve"> ROW( co_sectorInfo[[#This Row],[ID]] ) - ROW( co_sectorInfo[[#Headers],[ID]] )</f>
        <v>1</v>
      </c>
      <c r="C5" s="18" t="s">
        <v>233</v>
      </c>
      <c r="D5" s="18" t="s">
        <v>235</v>
      </c>
      <c r="E5" s="18" t="s">
        <v>111</v>
      </c>
      <c r="F5" s="18" t="s">
        <v>112</v>
      </c>
      <c r="G5" s="18" t="s">
        <v>113</v>
      </c>
      <c r="H5" s="18" t="s">
        <v>114</v>
      </c>
      <c r="I5" s="18">
        <f xml:space="preserve"> 10^5</f>
        <v>100000</v>
      </c>
      <c r="J5" s="13" t="s">
        <v>115</v>
      </c>
      <c r="K5" s="18" t="s">
        <v>116</v>
      </c>
      <c r="L5" s="18" t="str">
        <f xml:space="preserve"> INDEX( co_modelTypes[driverUnit_label], MATCH( co_sectorInfo[[#This Row],[modelType]], co_modelTypes[modelType], 0 ) )</f>
        <v>degrees Celsius</v>
      </c>
      <c r="M5" s="18" t="s">
        <v>241</v>
      </c>
      <c r="N5" s="18" t="s">
        <v>111</v>
      </c>
    </row>
    <row r="6" spans="2:14" x14ac:dyDescent="0.35">
      <c r="B6" s="16">
        <f xml:space="preserve"> ROW( co_sectorInfo[[#This Row],[ID]] ) - ROW( co_sectorInfo[[#Headers],[ID]] )</f>
        <v>2</v>
      </c>
      <c r="C6" s="18" t="s">
        <v>234</v>
      </c>
      <c r="D6" s="18" t="s">
        <v>236</v>
      </c>
      <c r="E6" s="18" t="s">
        <v>126</v>
      </c>
      <c r="F6" s="18" t="s">
        <v>127</v>
      </c>
      <c r="G6" s="18" t="s">
        <v>164</v>
      </c>
      <c r="H6" s="18" t="s">
        <v>30</v>
      </c>
      <c r="I6" s="18">
        <f xml:space="preserve"> 10^5</f>
        <v>100000</v>
      </c>
      <c r="J6" s="13" t="s">
        <v>115</v>
      </c>
      <c r="K6" s="18" t="s">
        <v>116</v>
      </c>
      <c r="L6" s="18" t="str">
        <f xml:space="preserve"> INDEX( co_modelTypes[driverUnit_label], MATCH( co_sectorInfo[[#This Row],[modelType]], co_modelTypes[modelType], 0 ) )</f>
        <v>degrees Celsius</v>
      </c>
      <c r="M6" s="18" t="s">
        <v>240</v>
      </c>
      <c r="N6" s="18" t="s">
        <v>126</v>
      </c>
    </row>
    <row r="7" spans="2:14" x14ac:dyDescent="0.35">
      <c r="B7" s="16">
        <f xml:space="preserve"> ROW( co_sectorInfo[[#This Row],[ID]] ) - ROW( co_sectorInfo[[#Headers],[ID]] )</f>
        <v>3</v>
      </c>
      <c r="C7" s="18" t="s">
        <v>117</v>
      </c>
      <c r="D7" s="18" t="s">
        <v>118</v>
      </c>
      <c r="E7" s="18" t="s">
        <v>119</v>
      </c>
      <c r="F7" s="18" t="s">
        <v>120</v>
      </c>
      <c r="G7" s="18" t="s">
        <v>121</v>
      </c>
      <c r="H7" s="18" t="s">
        <v>122</v>
      </c>
      <c r="I7" s="18">
        <v>1</v>
      </c>
      <c r="J7" s="13" t="s">
        <v>123</v>
      </c>
      <c r="K7" s="18" t="s">
        <v>116</v>
      </c>
      <c r="L7" s="18" t="str">
        <f xml:space="preserve"> INDEX( co_modelTypes[driverUnit_label], MATCH( co_sectorInfo[[#This Row],[modelType]], co_modelTypes[modelType], 0 ) )</f>
        <v>degrees Celsius</v>
      </c>
      <c r="M7" s="18"/>
      <c r="N7" s="18" t="s">
        <v>119</v>
      </c>
    </row>
    <row r="8" spans="2:14" x14ac:dyDescent="0.35">
      <c r="B8" s="16">
        <f xml:space="preserve"> ROW( co_sectorInfo[[#This Row],[ID]] ) - ROW( co_sectorInfo[[#Headers],[ID]] )</f>
        <v>4</v>
      </c>
      <c r="C8" s="18" t="s">
        <v>124</v>
      </c>
      <c r="D8" s="18" t="s">
        <v>125</v>
      </c>
      <c r="E8" s="18" t="s">
        <v>126</v>
      </c>
      <c r="F8" s="18" t="s">
        <v>127</v>
      </c>
      <c r="G8" s="18" t="s">
        <v>128</v>
      </c>
      <c r="H8" s="18" t="s">
        <v>128</v>
      </c>
      <c r="I8" s="18">
        <f xml:space="preserve"> 10^5</f>
        <v>100000</v>
      </c>
      <c r="J8" s="13" t="s">
        <v>115</v>
      </c>
      <c r="K8" s="18" t="s">
        <v>116</v>
      </c>
      <c r="L8" s="18" t="str">
        <f xml:space="preserve"> INDEX( co_modelTypes[driverUnit_label], MATCH( co_sectorInfo[[#This Row],[modelType]], co_modelTypes[modelType], 0 ) )</f>
        <v>degrees Celsius</v>
      </c>
      <c r="M8" s="18"/>
      <c r="N8" s="18" t="s">
        <v>126</v>
      </c>
    </row>
    <row r="9" spans="2:14" x14ac:dyDescent="0.35">
      <c r="B9" s="16">
        <f xml:space="preserve"> ROW( co_sectorInfo[[#This Row],[ID]] ) - ROW( co_sectorInfo[[#Headers],[ID]] )</f>
        <v>5</v>
      </c>
      <c r="C9" s="18" t="s">
        <v>129</v>
      </c>
      <c r="D9" s="18" t="s">
        <v>130</v>
      </c>
      <c r="E9" s="18" t="s">
        <v>131</v>
      </c>
      <c r="F9" s="18" t="s">
        <v>132</v>
      </c>
      <c r="G9" s="18" t="s">
        <v>128</v>
      </c>
      <c r="H9" s="18" t="s">
        <v>128</v>
      </c>
      <c r="I9" s="18">
        <v>1</v>
      </c>
      <c r="J9" s="13" t="s">
        <v>123</v>
      </c>
      <c r="K9" s="18" t="s">
        <v>116</v>
      </c>
      <c r="L9" s="18" t="str">
        <f xml:space="preserve"> INDEX( co_modelTypes[driverUnit_label], MATCH( co_sectorInfo[[#This Row],[modelType]], co_modelTypes[modelType], 0 ) )</f>
        <v>degrees Celsius</v>
      </c>
      <c r="M9" s="18"/>
      <c r="N9" s="18" t="s">
        <v>243</v>
      </c>
    </row>
    <row r="10" spans="2:14" x14ac:dyDescent="0.35">
      <c r="B10" s="16">
        <f xml:space="preserve"> ROW( co_sectorInfo[[#This Row],[ID]] ) - ROW( co_sectorInfo[[#Headers],[ID]] )</f>
        <v>6</v>
      </c>
      <c r="C10" s="18" t="s">
        <v>133</v>
      </c>
      <c r="D10" s="18" t="s">
        <v>134</v>
      </c>
      <c r="E10" s="18" t="s">
        <v>131</v>
      </c>
      <c r="F10" s="18" t="s">
        <v>132</v>
      </c>
      <c r="G10" s="18" t="s">
        <v>128</v>
      </c>
      <c r="H10" s="18" t="s">
        <v>128</v>
      </c>
      <c r="I10" s="18">
        <v>1</v>
      </c>
      <c r="J10" s="13" t="s">
        <v>123</v>
      </c>
      <c r="K10" s="18" t="s">
        <v>135</v>
      </c>
      <c r="L10" s="18" t="str">
        <f xml:space="preserve"> INDEX( co_modelTypes[driverUnit_label], MATCH( co_sectorInfo[[#This Row],[modelType]], co_modelTypes[modelType], 0 ) )</f>
        <v>cm</v>
      </c>
      <c r="M10" s="18"/>
      <c r="N10" s="18" t="s">
        <v>243</v>
      </c>
    </row>
    <row r="11" spans="2:14" x14ac:dyDescent="0.35">
      <c r="B11" s="16">
        <f xml:space="preserve"> ROW( co_sectorInfo[[#This Row],[ID]] ) - ROW( co_sectorInfo[[#Headers],[ID]] )</f>
        <v>7</v>
      </c>
      <c r="C11" s="18" t="s">
        <v>136</v>
      </c>
      <c r="D11" s="18" t="s">
        <v>137</v>
      </c>
      <c r="E11" s="18" t="s">
        <v>231</v>
      </c>
      <c r="F11" s="18" t="s">
        <v>232</v>
      </c>
      <c r="G11" s="18" t="s">
        <v>128</v>
      </c>
      <c r="H11" s="18" t="s">
        <v>128</v>
      </c>
      <c r="I11" s="18">
        <v>100000</v>
      </c>
      <c r="J11" s="13" t="s">
        <v>115</v>
      </c>
      <c r="K11" s="18" t="s">
        <v>135</v>
      </c>
      <c r="L11" s="18" t="str">
        <f xml:space="preserve"> INDEX( co_modelTypes[driverUnit_label], MATCH( co_sectorInfo[[#This Row],[modelType]], co_modelTypes[modelType], 0 ) )</f>
        <v>cm</v>
      </c>
      <c r="M11" s="18"/>
      <c r="N11" s="18" t="s">
        <v>231</v>
      </c>
    </row>
    <row r="14" spans="2:14" x14ac:dyDescent="0.35">
      <c r="B14" s="9" t="s">
        <v>138</v>
      </c>
    </row>
    <row r="15" spans="2:14" x14ac:dyDescent="0.35">
      <c r="B15" s="9" t="s">
        <v>100</v>
      </c>
      <c r="C15" s="9" t="s">
        <v>102</v>
      </c>
      <c r="D15" s="9" t="s">
        <v>139</v>
      </c>
      <c r="E15" s="9" t="s">
        <v>140</v>
      </c>
    </row>
    <row r="16" spans="2:14" x14ac:dyDescent="0.35">
      <c r="B16" s="16">
        <f xml:space="preserve"> ROW( coVariants[[#This Row],[ID]] ) - ROW( coVariants[[#Headers],[ID]] )</f>
        <v>1</v>
      </c>
      <c r="C16" s="18" t="s">
        <v>235</v>
      </c>
      <c r="D16" s="18" t="s">
        <v>5</v>
      </c>
      <c r="E16" s="18" t="s">
        <v>141</v>
      </c>
    </row>
    <row r="17" spans="2:5" x14ac:dyDescent="0.35">
      <c r="B17" s="16">
        <f xml:space="preserve"> ROW( coVariants[[#This Row],[ID]] ) - ROW( coVariants[[#Headers],[ID]] )</f>
        <v>2</v>
      </c>
      <c r="C17" s="18" t="s">
        <v>236</v>
      </c>
      <c r="D17" s="18" t="s">
        <v>5</v>
      </c>
      <c r="E17" s="18" t="s">
        <v>141</v>
      </c>
    </row>
    <row r="18" spans="2:5" x14ac:dyDescent="0.35">
      <c r="B18" s="16">
        <f xml:space="preserve"> ROW( coVariants[[#This Row],[ID]] ) - ROW( coVariants[[#Headers],[ID]] )</f>
        <v>3</v>
      </c>
      <c r="C18" s="18" t="s">
        <v>118</v>
      </c>
      <c r="D18" s="18" t="s">
        <v>5</v>
      </c>
      <c r="E18" s="18" t="s">
        <v>141</v>
      </c>
    </row>
    <row r="19" spans="2:5" x14ac:dyDescent="0.35">
      <c r="B19" s="16">
        <f xml:space="preserve"> ROW( coVariants[[#This Row],[ID]] ) - ROW( coVariants[[#Headers],[ID]] )</f>
        <v>4</v>
      </c>
      <c r="C19" s="18" t="s">
        <v>125</v>
      </c>
      <c r="D19" s="18" t="s">
        <v>5</v>
      </c>
      <c r="E19" s="18" t="s">
        <v>141</v>
      </c>
    </row>
    <row r="20" spans="2:5" x14ac:dyDescent="0.35">
      <c r="B20" s="16">
        <f xml:space="preserve"> ROW( coVariants[[#This Row],[ID]] ) - ROW( coVariants[[#Headers],[ID]] )</f>
        <v>5</v>
      </c>
      <c r="C20" s="18" t="s">
        <v>130</v>
      </c>
      <c r="D20" s="18" t="s">
        <v>142</v>
      </c>
      <c r="E20" s="18" t="s">
        <v>143</v>
      </c>
    </row>
    <row r="21" spans="2:5" x14ac:dyDescent="0.35">
      <c r="B21" s="16">
        <f xml:space="preserve"> ROW( coVariants[[#This Row],[ID]] ) - ROW( coVariants[[#Headers],[ID]] )</f>
        <v>6</v>
      </c>
      <c r="C21" s="18" t="s">
        <v>130</v>
      </c>
      <c r="D21" s="18" t="s">
        <v>144</v>
      </c>
      <c r="E21" s="18" t="s">
        <v>145</v>
      </c>
    </row>
    <row r="22" spans="2:5" x14ac:dyDescent="0.35">
      <c r="B22" s="16">
        <f xml:space="preserve"> ROW( coVariants[[#This Row],[ID]] ) - ROW( coVariants[[#Headers],[ID]] )</f>
        <v>7</v>
      </c>
      <c r="C22" s="18" t="s">
        <v>134</v>
      </c>
      <c r="D22" s="18" t="s">
        <v>146</v>
      </c>
      <c r="E22" s="18" t="s">
        <v>147</v>
      </c>
    </row>
    <row r="23" spans="2:5" x14ac:dyDescent="0.35">
      <c r="B23" s="16">
        <f xml:space="preserve"> ROW( coVariants[[#This Row],[ID]] ) - ROW( coVariants[[#Headers],[ID]] )</f>
        <v>8</v>
      </c>
      <c r="C23" s="18" t="s">
        <v>134</v>
      </c>
      <c r="D23" s="18" t="s">
        <v>148</v>
      </c>
      <c r="E23" s="18" t="s">
        <v>149</v>
      </c>
    </row>
    <row r="24" spans="2:5" x14ac:dyDescent="0.35">
      <c r="B24" s="16">
        <f xml:space="preserve"> ROW( coVariants[[#This Row],[ID]] ) - ROW( coVariants[[#Headers],[ID]] )</f>
        <v>9</v>
      </c>
      <c r="C24" s="18" t="s">
        <v>137</v>
      </c>
      <c r="D24" s="18" t="s">
        <v>146</v>
      </c>
      <c r="E24" s="18" t="s">
        <v>147</v>
      </c>
    </row>
    <row r="25" spans="2:5" x14ac:dyDescent="0.35">
      <c r="B25" s="16">
        <f xml:space="preserve"> ROW( coVariants[[#This Row],[ID]] ) - ROW( coVariants[[#Headers],[ID]] )</f>
        <v>10</v>
      </c>
      <c r="C25" s="18" t="s">
        <v>137</v>
      </c>
      <c r="D25" s="18" t="s">
        <v>148</v>
      </c>
      <c r="E25" s="18" t="s">
        <v>149</v>
      </c>
    </row>
    <row r="28" spans="2:5" x14ac:dyDescent="0.35">
      <c r="B28" s="9" t="s">
        <v>150</v>
      </c>
    </row>
    <row r="29" spans="2:5" x14ac:dyDescent="0.35">
      <c r="B29" s="9" t="s">
        <v>100</v>
      </c>
      <c r="C29" s="9" t="s">
        <v>109</v>
      </c>
      <c r="D29" s="9" t="s">
        <v>151</v>
      </c>
      <c r="E29" s="9" t="s">
        <v>110</v>
      </c>
    </row>
    <row r="30" spans="2:5" x14ac:dyDescent="0.35">
      <c r="B30" s="16">
        <f xml:space="preserve"> ROW( co_modelTypes[[#This Row],[ID]] ) - ROW( co_modelTypes[[#Headers],[ID]] )</f>
        <v>1</v>
      </c>
      <c r="C30" s="18" t="s">
        <v>116</v>
      </c>
      <c r="D30" s="18" t="s">
        <v>152</v>
      </c>
      <c r="E30" s="18" t="s">
        <v>153</v>
      </c>
    </row>
    <row r="31" spans="2:5" x14ac:dyDescent="0.35">
      <c r="B31" s="16">
        <f xml:space="preserve"> ROW( co_modelTypes[[#This Row],[ID]] ) - ROW( co_modelTypes[[#Headers],[ID]] )</f>
        <v>2</v>
      </c>
      <c r="C31" s="18" t="s">
        <v>135</v>
      </c>
      <c r="D31" s="18" t="s">
        <v>154</v>
      </c>
      <c r="E31" s="18" t="s">
        <v>155</v>
      </c>
    </row>
    <row r="34" spans="2:5" x14ac:dyDescent="0.35">
      <c r="B34" s="9" t="s">
        <v>156</v>
      </c>
    </row>
    <row r="35" spans="2:5" x14ac:dyDescent="0.35">
      <c r="B35" s="9" t="s">
        <v>100</v>
      </c>
      <c r="C35" s="9" t="s">
        <v>71</v>
      </c>
      <c r="D35" s="9" t="s">
        <v>157</v>
      </c>
      <c r="E35" s="9" t="s">
        <v>158</v>
      </c>
    </row>
    <row r="36" spans="2:5" x14ac:dyDescent="0.35">
      <c r="B36" s="16">
        <f xml:space="preserve"> ROW( co_emissions[[#This Row],[ID]] ) - ROW( co_emissions[[#Headers],[ID]] )</f>
        <v>1</v>
      </c>
      <c r="C36" s="18" t="str">
        <f t="array" ref="C36">IF(INDEX(outputs1[scenario],MATCH(0,COUNTIF('Control Panel'!$C$35:C35,outputs1[scenario]),0)) = 0,"", INDEX(outputs1[scenario],MATCH(0,COUNTIF('Control Panel'!$C$35:C35,outputs1[scenario]),0)))</f>
        <v>baseline</v>
      </c>
      <c r="D36" s="18" t="str">
        <f t="array" ref="D36">_xlfn.IFS(co_emissions[[#This Row],[Emissions Scenario]]=0,"ECS_3.0_ref_0",co_emissions[[#This Row],[Emissions Scenario]]="","ECS_3.0_ref_50",co_emissions[[#This Row],[Emissions Scenario]]&lt;&gt;0,co_emissions[[#This Row],[Emissions Scenario]])</f>
        <v>baseline</v>
      </c>
      <c r="E36" s="18"/>
    </row>
    <row r="37" spans="2:5" x14ac:dyDescent="0.35">
      <c r="B37" s="16">
        <f xml:space="preserve"> ROW( co_emissions[[#This Row],[ID]] ) - ROW( co_emissions[[#Headers],[ID]] )</f>
        <v>2</v>
      </c>
      <c r="C37" s="18" t="str">
        <f t="array" ref="C37">IF(INDEX(outputs1[scenario],MATCH(0,COUNTIF('Control Panel'!$C$35:C36,outputs1[scenario]),0)) = 0,"", INDEX(outputs1[scenario],MATCH(0,COUNTIF('Control Panel'!$C$35:C36,outputs1[scenario]),0)))</f>
        <v/>
      </c>
      <c r="D37" s="18" t="str">
        <f t="array" ref="D37">_xlfn.IFS(co_emissions[[#This Row],[Emissions Scenario]]=0,"ECS_3.0_ref_0",co_emissions[[#This Row],[Emissions Scenario]]="","ECS_3.0_ref_50",co_emissions[[#This Row],[Emissions Scenario]]&lt;&gt;0,co_emissions[[#This Row],[Emissions Scenario]])</f>
        <v>ECS_3.0_ref_50</v>
      </c>
      <c r="E37" s="18"/>
    </row>
    <row r="38" spans="2:5" x14ac:dyDescent="0.35">
      <c r="B38" s="16">
        <f xml:space="preserve"> ROW( co_emissions[[#This Row],[ID]] ) - ROW( co_emissions[[#Headers],[ID]] )</f>
        <v>3</v>
      </c>
      <c r="C38" s="18" t="str">
        <f t="array" ref="C38">IF(INDEX(outputs1[scenario],MATCH(0,COUNTIF('Control Panel'!$C$35:C37,outputs1[scenario]),0)) = 0,"", INDEX(outputs1[scenario],MATCH(0,COUNTIF('Control Panel'!$C$35:C37,outputs1[scenario]),0)))</f>
        <v/>
      </c>
      <c r="D38" s="18" t="str">
        <f t="array" ref="D38">_xlfn.IFS(co_emissions[[#This Row],[Emissions Scenario]]=0,"ECS_3.0_ref_0",co_emissions[[#This Row],[Emissions Scenario]]="","ECS_3.0_ref_50",co_emissions[[#This Row],[Emissions Scenario]]&lt;&gt;0,co_emissions[[#This Row],[Emissions Scenario]])</f>
        <v>ECS_3.0_ref_50</v>
      </c>
      <c r="E38" s="18"/>
    </row>
    <row r="39" spans="2:5" x14ac:dyDescent="0.35">
      <c r="B39" s="16">
        <f xml:space="preserve"> ROW( co_emissions[[#This Row],[ID]] ) - ROW( co_emissions[[#Headers],[ID]] )</f>
        <v>4</v>
      </c>
      <c r="C39" s="18" t="str">
        <f t="array" ref="C39">IF(INDEX(outputs1[scenario],MATCH(0,COUNTIF('Control Panel'!$C$35:C38,outputs1[scenario]),0)) = 0,"", INDEX(outputs1[scenario],MATCH(0,COUNTIF('Control Panel'!$C$35:C38,outputs1[scenario]),0)))</f>
        <v/>
      </c>
      <c r="D39" s="18" t="str">
        <f t="array" ref="D39">_xlfn.IFS(co_emissions[[#This Row],[Emissions Scenario]]=0,"ECS_3.0_ref_0",co_emissions[[#This Row],[Emissions Scenario]]="","ECS_3.0_ref_50",co_emissions[[#This Row],[Emissions Scenario]]&lt;&gt;0,co_emissions[[#This Row],[Emissions Scenario]])</f>
        <v>ECS_3.0_ref_50</v>
      </c>
      <c r="E39" s="18"/>
    </row>
    <row r="40" spans="2:5" ht="15" customHeight="1" x14ac:dyDescent="0.35"/>
    <row r="42" spans="2:5" x14ac:dyDescent="0.35">
      <c r="B42" s="9" t="s">
        <v>159</v>
      </c>
    </row>
    <row r="43" spans="2:5" x14ac:dyDescent="0.35">
      <c r="B43" s="9" t="s">
        <v>100</v>
      </c>
      <c r="C43" s="9" t="s">
        <v>83</v>
      </c>
      <c r="D43" s="9" t="s">
        <v>160</v>
      </c>
    </row>
    <row r="44" spans="2:5" x14ac:dyDescent="0.35">
      <c r="B44" s="16">
        <f xml:space="preserve"> ROW( SV_Categories[[#This Row],[ID]] ) - ROW( SV_Categories[[#Headers],[ID]] )</f>
        <v>1</v>
      </c>
      <c r="C44" s="18" t="s">
        <v>161</v>
      </c>
      <c r="D44" s="18" t="s">
        <v>23</v>
      </c>
    </row>
    <row r="45" spans="2:5" x14ac:dyDescent="0.35">
      <c r="B45" s="16">
        <f xml:space="preserve"> ROW( SV_Categories[[#This Row],[ID]] ) - ROW( SV_Categories[[#Headers],[ID]] )</f>
        <v>2</v>
      </c>
      <c r="C45" s="18" t="s">
        <v>162</v>
      </c>
      <c r="D45" s="18" t="s">
        <v>33</v>
      </c>
    </row>
    <row r="46" spans="2:5" x14ac:dyDescent="0.35">
      <c r="B46" s="16">
        <f xml:space="preserve"> ROW( SV_Categories[[#This Row],[ID]] ) - ROW( SV_Categories[[#Headers],[ID]] )</f>
        <v>3</v>
      </c>
      <c r="C46" s="18" t="s">
        <v>163</v>
      </c>
      <c r="D46" s="18" t="s">
        <v>27</v>
      </c>
    </row>
    <row r="47" spans="2:5" x14ac:dyDescent="0.35">
      <c r="B47" s="16">
        <f xml:space="preserve"> ROW( SV_Categories[[#This Row],[ID]] ) - ROW( SV_Categories[[#Headers],[ID]] )</f>
        <v>4</v>
      </c>
      <c r="C47" s="18" t="s">
        <v>164</v>
      </c>
      <c r="D47" s="18" t="s">
        <v>240</v>
      </c>
    </row>
    <row r="48" spans="2:5" x14ac:dyDescent="0.35">
      <c r="B48" s="16">
        <f xml:space="preserve"> ROW( SV_Categories[[#This Row],[ID]] ) - ROW( SV_Categories[[#Headers],[ID]] )</f>
        <v>5</v>
      </c>
      <c r="C48" s="18" t="s">
        <v>165</v>
      </c>
      <c r="D48" s="18" t="s">
        <v>66</v>
      </c>
    </row>
    <row r="49" spans="2:5" x14ac:dyDescent="0.35">
      <c r="B49" s="16">
        <f xml:space="preserve"> ROW( SV_Categories[[#This Row],[ID]] ) - ROW( SV_Categories[[#Headers],[ID]] )</f>
        <v>6</v>
      </c>
      <c r="C49" s="18" t="s">
        <v>166</v>
      </c>
      <c r="D49" s="18" t="s">
        <v>65</v>
      </c>
    </row>
    <row r="50" spans="2:5" x14ac:dyDescent="0.35">
      <c r="B50" s="16">
        <f xml:space="preserve"> ROW( SV_Categories[[#This Row],[ID]] ) - ROW( SV_Categories[[#Headers],[ID]] )</f>
        <v>7</v>
      </c>
      <c r="C50" s="18" t="s">
        <v>167</v>
      </c>
      <c r="D50" s="18" t="s">
        <v>64</v>
      </c>
    </row>
    <row r="51" spans="2:5" x14ac:dyDescent="0.35">
      <c r="B51" s="16">
        <f xml:space="preserve"> ROW( SV_Categories[[#This Row],[ID]] ) - ROW( SV_Categories[[#Headers],[ID]] )</f>
        <v>8</v>
      </c>
      <c r="C51" s="18" t="s">
        <v>168</v>
      </c>
      <c r="D51" s="18" t="s">
        <v>61</v>
      </c>
    </row>
    <row r="52" spans="2:5" x14ac:dyDescent="0.35">
      <c r="B52" s="16">
        <f xml:space="preserve"> ROW( SV_Categories[[#This Row],[ID]] ) - ROW( SV_Categories[[#Headers],[ID]] )</f>
        <v>9</v>
      </c>
      <c r="C52" s="18" t="s">
        <v>169</v>
      </c>
      <c r="D52" s="18" t="s">
        <v>60</v>
      </c>
    </row>
    <row r="53" spans="2:5" x14ac:dyDescent="0.35">
      <c r="B53" s="16">
        <f xml:space="preserve"> ROW( SV_Categories[[#This Row],[ID]] ) - ROW( SV_Categories[[#Headers],[ID]] )</f>
        <v>10</v>
      </c>
      <c r="C53" s="18" t="s">
        <v>170</v>
      </c>
      <c r="D53" s="18" t="s">
        <v>62</v>
      </c>
    </row>
    <row r="54" spans="2:5" x14ac:dyDescent="0.35">
      <c r="B54" s="16">
        <f xml:space="preserve"> ROW( SV_Categories[[#This Row],[ID]] ) - ROW( SV_Categories[[#Headers],[ID]] )</f>
        <v>11</v>
      </c>
      <c r="C54" s="18" t="s">
        <v>171</v>
      </c>
      <c r="D54" s="18" t="s">
        <v>63</v>
      </c>
    </row>
    <row r="55" spans="2:5" x14ac:dyDescent="0.35">
      <c r="B55" s="16">
        <f xml:space="preserve"> ROW( SV_Categories[[#This Row],[ID]] ) - ROW( SV_Categories[[#Headers],[ID]] )</f>
        <v>12</v>
      </c>
      <c r="C55" s="18" t="s">
        <v>172</v>
      </c>
      <c r="D55" s="18" t="s">
        <v>59</v>
      </c>
    </row>
    <row r="58" spans="2:5" x14ac:dyDescent="0.35">
      <c r="B58" s="9" t="s">
        <v>173</v>
      </c>
    </row>
    <row r="59" spans="2:5" x14ac:dyDescent="0.35">
      <c r="B59" s="9" t="s">
        <v>100</v>
      </c>
      <c r="C59" s="9" t="s">
        <v>174</v>
      </c>
      <c r="D59" s="9" t="s">
        <v>175</v>
      </c>
      <c r="E59" s="9" t="s">
        <v>176</v>
      </c>
    </row>
    <row r="60" spans="2:5" x14ac:dyDescent="0.35">
      <c r="B60" s="16">
        <f xml:space="preserve"> ROW( co_modelValues[[#This Row],[ID]] ) - ROW( co_modelValues[[#Headers],[ID]] )</f>
        <v>1</v>
      </c>
      <c r="C60" s="18" t="s">
        <v>177</v>
      </c>
      <c r="D60" s="18" t="s">
        <v>178</v>
      </c>
      <c r="E60" s="18" t="str">
        <f xml:space="preserve"> IF( ISBLANK( input_sector ), "", input_sector )</f>
        <v>Labor</v>
      </c>
    </row>
    <row r="61" spans="2:5" x14ac:dyDescent="0.35">
      <c r="B61" s="16">
        <f xml:space="preserve"> ROW( co_modelValues[[#This Row],[ID]] ) - ROW( co_modelValues[[#Headers],[ID]] )</f>
        <v>2</v>
      </c>
      <c r="C61" s="18" t="s">
        <v>179</v>
      </c>
      <c r="D61" s="18" t="s">
        <v>180</v>
      </c>
      <c r="E61" s="18">
        <v>8</v>
      </c>
    </row>
    <row r="62" spans="2:5" x14ac:dyDescent="0.35">
      <c r="B62" s="16">
        <f xml:space="preserve"> ROW( co_modelValues[[#This Row],[ID]] ) - ROW( co_modelValues[[#Headers],[ID]] )</f>
        <v>3</v>
      </c>
      <c r="C62" s="18" t="s">
        <v>181</v>
      </c>
      <c r="D62" s="18" t="s">
        <v>182</v>
      </c>
      <c r="E62" s="18">
        <f xml:space="preserve"> ROWS( co_emissions[] )</f>
        <v>4</v>
      </c>
    </row>
    <row r="63" spans="2:5" x14ac:dyDescent="0.35">
      <c r="B63" s="16">
        <f xml:space="preserve"> ROW( co_modelValues[[#This Row],[ID]] ) - ROW( co_modelValues[[#Headers],[ID]] )</f>
        <v>4</v>
      </c>
      <c r="C63" s="18" t="s">
        <v>183</v>
      </c>
      <c r="D63" s="18" t="s">
        <v>184</v>
      </c>
      <c r="E63" s="18">
        <v>2</v>
      </c>
    </row>
    <row r="66" spans="2:7" x14ac:dyDescent="0.35">
      <c r="B66" s="9" t="s">
        <v>185</v>
      </c>
    </row>
    <row r="67" spans="2:7" x14ac:dyDescent="0.35">
      <c r="B67" s="9" t="s">
        <v>100</v>
      </c>
      <c r="C67" s="9" t="s">
        <v>9</v>
      </c>
      <c r="D67" s="9" t="s">
        <v>10</v>
      </c>
      <c r="E67" s="9" t="s">
        <v>186</v>
      </c>
      <c r="F67" s="9" t="s">
        <v>187</v>
      </c>
      <c r="G67" s="9" t="s">
        <v>188</v>
      </c>
    </row>
    <row r="68" spans="2:7" x14ac:dyDescent="0.35">
      <c r="B68" s="16">
        <f xml:space="preserve"> ROW( co_plotList[[#This Row],[ID]] ) - ROW( co_plotList[[#Headers],[ID]] )</f>
        <v>1</v>
      </c>
      <c r="C68" s="18" t="s">
        <v>11</v>
      </c>
      <c r="D68" s="14">
        <v>1</v>
      </c>
      <c r="E68" s="18" t="s">
        <v>189</v>
      </c>
      <c r="F68" s="18">
        <v>1</v>
      </c>
      <c r="G68" s="18" t="s">
        <v>190</v>
      </c>
    </row>
    <row r="69" spans="2:7" x14ac:dyDescent="0.35">
      <c r="B69" s="16">
        <f xml:space="preserve"> ROW( co_plotList[[#This Row],[ID]] ) - ROW( co_plotList[[#Headers],[ID]] )</f>
        <v>2</v>
      </c>
      <c r="C69" s="18" t="s">
        <v>11</v>
      </c>
      <c r="D69" s="14">
        <v>2</v>
      </c>
      <c r="E69" s="18" t="s">
        <v>191</v>
      </c>
      <c r="F69" s="18">
        <v>2</v>
      </c>
      <c r="G69" s="18" t="s">
        <v>192</v>
      </c>
    </row>
    <row r="70" spans="2:7" x14ac:dyDescent="0.35">
      <c r="B70" s="16">
        <f xml:space="preserve"> ROW( co_plotList[[#This Row],[ID]] ) - ROW( co_plotList[[#Headers],[ID]] )</f>
        <v>3</v>
      </c>
      <c r="C70" s="18" t="s">
        <v>193</v>
      </c>
      <c r="D70" s="14">
        <v>1</v>
      </c>
      <c r="E70" s="18" t="s">
        <v>194</v>
      </c>
      <c r="F70" s="18">
        <v>1</v>
      </c>
      <c r="G70" s="18" t="s">
        <v>195</v>
      </c>
    </row>
    <row r="71" spans="2:7" x14ac:dyDescent="0.35">
      <c r="B71" s="16">
        <f xml:space="preserve"> ROW( co_plotList[[#This Row],[ID]] ) - ROW( co_plotList[[#Headers],[ID]] )</f>
        <v>4</v>
      </c>
      <c r="C71" s="18" t="s">
        <v>13</v>
      </c>
      <c r="D71" s="14">
        <v>1</v>
      </c>
      <c r="E71" s="18" t="s">
        <v>196</v>
      </c>
      <c r="F71" s="18">
        <v>1</v>
      </c>
      <c r="G71" s="18" t="s">
        <v>197</v>
      </c>
    </row>
    <row r="72" spans="2:7" x14ac:dyDescent="0.35">
      <c r="B72" s="16">
        <f xml:space="preserve"> ROW( co_plotList[[#This Row],[ID]] ) - ROW( co_plotList[[#Headers],[ID]] )</f>
        <v>5</v>
      </c>
      <c r="C72" s="18" t="s">
        <v>13</v>
      </c>
      <c r="D72" s="14">
        <v>2</v>
      </c>
      <c r="E72" s="18" t="s">
        <v>198</v>
      </c>
      <c r="F72" s="18">
        <v>2</v>
      </c>
      <c r="G72" s="18" t="s">
        <v>199</v>
      </c>
    </row>
    <row r="73" spans="2:7" x14ac:dyDescent="0.35">
      <c r="B73" s="16">
        <f xml:space="preserve"> ROW( co_plotList[[#This Row],[ID]] ) - ROW( co_plotList[[#Headers],[ID]] )</f>
        <v>6</v>
      </c>
      <c r="C73" s="18" t="s">
        <v>13</v>
      </c>
      <c r="D73" s="14">
        <v>3</v>
      </c>
      <c r="E73" s="18" t="s">
        <v>200</v>
      </c>
      <c r="F73" s="18">
        <v>3</v>
      </c>
      <c r="G73" s="18" t="s">
        <v>201</v>
      </c>
    </row>
    <row r="74" spans="2:7" x14ac:dyDescent="0.35">
      <c r="B74" s="16">
        <f xml:space="preserve"> ROW( co_plotList[[#This Row],[ID]] ) - ROW( co_plotList[[#Headers],[ID]] )</f>
        <v>7</v>
      </c>
      <c r="C74" s="18" t="s">
        <v>13</v>
      </c>
      <c r="D74" s="14">
        <v>4</v>
      </c>
      <c r="E74" s="18" t="s">
        <v>225</v>
      </c>
      <c r="F74" s="18">
        <v>4</v>
      </c>
      <c r="G74" s="18" t="s">
        <v>226</v>
      </c>
    </row>
    <row r="77" spans="2:7" x14ac:dyDescent="0.35">
      <c r="B77" s="9" t="s">
        <v>202</v>
      </c>
      <c r="F77" s="9" t="s">
        <v>203</v>
      </c>
    </row>
    <row r="78" spans="2:7" x14ac:dyDescent="0.35">
      <c r="B78" s="9" t="s">
        <v>100</v>
      </c>
      <c r="C78" s="9" t="s">
        <v>186</v>
      </c>
      <c r="D78" s="9" t="s">
        <v>204</v>
      </c>
      <c r="E78" s="9" t="s">
        <v>188</v>
      </c>
      <c r="F78" s="9" t="s">
        <v>205</v>
      </c>
      <c r="G78" s="9" t="s">
        <v>206</v>
      </c>
    </row>
    <row r="79" spans="2:7" x14ac:dyDescent="0.35">
      <c r="B79" s="16">
        <f xml:space="preserve"> ROW( co_plotSelections[[#This Row],[ID]] ) - ROW( co_plotSelections[[#Headers],[ID]] )</f>
        <v>1</v>
      </c>
      <c r="C79" s="18" t="s">
        <v>189</v>
      </c>
      <c r="D79" s="14" t="s">
        <v>32</v>
      </c>
      <c r="E79" s="18" t="str">
        <f xml:space="preserve"> INDEX( co_plotList[inputsName], MATCH( co_plotSelections[[#This Row],[plot_id]], co_plotList[plot_id], 0 ) )</f>
        <v>input_impacts1</v>
      </c>
      <c r="F79" s="14">
        <v>1</v>
      </c>
      <c r="G79" s="13" t="str">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0" spans="2:7" x14ac:dyDescent="0.35">
      <c r="B80" s="16">
        <f xml:space="preserve"> ROW( co_plotSelections[[#This Row],[ID]] ) - ROW( co_plotSelections[[#Headers],[ID]] )</f>
        <v>2</v>
      </c>
      <c r="C80" s="18" t="s">
        <v>189</v>
      </c>
      <c r="D80" s="18" t="s">
        <v>34</v>
      </c>
      <c r="E80" s="18" t="str">
        <f xml:space="preserve"> INDEX( co_plotList[inputsName], MATCH( co_plotSelections[[#This Row],[plot_id]], co_plotList[plot_id], 0 ) )</f>
        <v>input_impacts1</v>
      </c>
      <c r="F80" s="14">
        <v>2</v>
      </c>
      <c r="G80" s="13" t="str">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baseline</v>
      </c>
    </row>
    <row r="81" spans="2:7" x14ac:dyDescent="0.35">
      <c r="B81" s="16">
        <f xml:space="preserve"> ROW( co_plotSelections[[#This Row],[ID]] ) - ROW( co_plotSelections[[#Headers],[ID]] )</f>
        <v>3</v>
      </c>
      <c r="C81" s="18" t="s">
        <v>189</v>
      </c>
      <c r="D81" s="14" t="s">
        <v>37</v>
      </c>
      <c r="E81" s="14" t="str">
        <f xml:space="preserve"> INDEX( co_plotList[inputsName], MATCH( co_plotSelections[[#This Row],[plot_id]], co_plotList[plot_id], 0 ) )</f>
        <v>input_impacts1</v>
      </c>
      <c r="F81" s="14">
        <v>3</v>
      </c>
      <c r="G81" s="13" t="str">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spans="2:7" x14ac:dyDescent="0.35">
      <c r="B82" s="16">
        <f xml:space="preserve"> ROW( co_plotSelections[[#This Row],[ID]] ) - ROW( co_plotSelections[[#Headers],[ID]] )</f>
        <v>4</v>
      </c>
      <c r="C82" s="18" t="s">
        <v>191</v>
      </c>
      <c r="D82" s="18" t="s">
        <v>34</v>
      </c>
      <c r="E82" s="18" t="str">
        <f xml:space="preserve"> INDEX( co_plotList[inputsName], MATCH( co_plotSelections[[#This Row],[plot_id]], co_plotList[plot_id], 0 ) )</f>
        <v>input_impacts2</v>
      </c>
      <c r="F82" s="14">
        <v>1</v>
      </c>
      <c r="G82" s="13" t="str">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3" spans="2:7" x14ac:dyDescent="0.35">
      <c r="B83" s="16">
        <f xml:space="preserve"> ROW( co_plotSelections[[#This Row],[ID]] ) - ROW( co_plotSelections[[#Headers],[ID]] )</f>
        <v>5</v>
      </c>
      <c r="C83" s="18" t="s">
        <v>191</v>
      </c>
      <c r="D83" s="14" t="s">
        <v>37</v>
      </c>
      <c r="E83" s="18" t="str">
        <f xml:space="preserve"> INDEX( co_plotList[inputsName], MATCH( co_plotSelections[[#This Row],[plot_id]], co_plotList[plot_id], 0 ) )</f>
        <v>input_impacts2</v>
      </c>
      <c r="F83" s="14">
        <v>2</v>
      </c>
      <c r="G83" s="13" t="str">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4" spans="2:7" x14ac:dyDescent="0.35">
      <c r="B84" s="16">
        <f xml:space="preserve"> ROW( co_plotSelections[[#This Row],[ID]] ) - ROW( co_plotSelections[[#Headers],[ID]] )</f>
        <v>6</v>
      </c>
      <c r="C84" s="18" t="s">
        <v>191</v>
      </c>
      <c r="D84" s="14" t="s">
        <v>35</v>
      </c>
      <c r="E84" s="14" t="str">
        <f xml:space="preserve"> INDEX( co_plotList[inputsName], MATCH( co_plotSelections[[#This Row],[plot_id]], co_plotList[plot_id], 0 ) )</f>
        <v>input_impacts2</v>
      </c>
      <c r="F84" s="14">
        <v>3</v>
      </c>
      <c r="G84" s="13" t="str">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spans="2:7" x14ac:dyDescent="0.35">
      <c r="B85" s="16">
        <f xml:space="preserve"> ROW( co_plotSelections[[#This Row],[ID]] ) - ROW( co_plotSelections[[#Headers],[ID]] )</f>
        <v>7</v>
      </c>
      <c r="C85" s="18" t="s">
        <v>191</v>
      </c>
      <c r="D85" s="14" t="s">
        <v>38</v>
      </c>
      <c r="E85" s="14" t="str">
        <f xml:space="preserve"> INDEX( co_plotList[inputsName], MATCH( co_plotSelections[[#This Row],[plot_id]], co_plotList[plot_id], 0 ) )</f>
        <v>input_impacts2</v>
      </c>
      <c r="F85" s="14">
        <v>4</v>
      </c>
      <c r="G85" s="13" t="str">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spans="2:7" x14ac:dyDescent="0.35">
      <c r="B86" s="16">
        <f xml:space="preserve"> ROW( co_plotSelections[[#This Row],[ID]] ) - ROW( co_plotSelections[[#Headers],[ID]] )</f>
        <v>8</v>
      </c>
      <c r="C86" s="18" t="s">
        <v>194</v>
      </c>
      <c r="D86" s="18" t="s">
        <v>74</v>
      </c>
      <c r="E86" s="18" t="str">
        <f xml:space="preserve"> INDEX( co_plotList[inputsName], MATCH( co_plotSelections[[#This Row],[plot_id]], co_plotList[plot_id], 0 ) )</f>
        <v>input_risk1</v>
      </c>
      <c r="F86" s="14">
        <v>1</v>
      </c>
      <c r="G86" s="13" t="str">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baseline</v>
      </c>
    </row>
    <row r="87" spans="2:7" x14ac:dyDescent="0.35">
      <c r="B87" s="16">
        <f xml:space="preserve"> ROW( co_plotSelections[[#This Row],[ID]] ) - ROW( co_plotSelections[[#Headers],[ID]] )</f>
        <v>9</v>
      </c>
      <c r="C87" s="18" t="s">
        <v>194</v>
      </c>
      <c r="D87" s="18" t="s">
        <v>35</v>
      </c>
      <c r="E87" s="18" t="str">
        <f xml:space="preserve"> INDEX( co_plotList[inputsName], MATCH( co_plotSelections[[#This Row],[plot_id]], co_plotList[plot_id], 0 ) )</f>
        <v>input_risk1</v>
      </c>
      <c r="F87" s="14">
        <v>2</v>
      </c>
      <c r="G87" s="13" t="str">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8" spans="2:7" x14ac:dyDescent="0.35">
      <c r="B88" s="16">
        <f xml:space="preserve"> ROW( co_plotSelections[[#This Row],[ID]] ) - ROW( co_plotSelections[[#Headers],[ID]] )</f>
        <v>10</v>
      </c>
      <c r="C88" s="18" t="s">
        <v>194</v>
      </c>
      <c r="D88" s="18" t="s">
        <v>38</v>
      </c>
      <c r="E88" s="18" t="str">
        <f xml:space="preserve"> INDEX( co_plotList[inputsName], MATCH( co_plotSelections[[#This Row],[plot_id]], co_plotList[plot_id], 0 ) )</f>
        <v>input_risk1</v>
      </c>
      <c r="F88" s="14">
        <v>3</v>
      </c>
      <c r="G88" s="13">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2090</v>
      </c>
    </row>
    <row r="89" spans="2:7" x14ac:dyDescent="0.35">
      <c r="B89" s="16">
        <f xml:space="preserve"> ROW( co_plotSelections[[#This Row],[ID]] ) - ROW( co_plotSelections[[#Headers],[ID]] )</f>
        <v>11</v>
      </c>
      <c r="C89" s="18" t="s">
        <v>196</v>
      </c>
      <c r="D89" s="14" t="s">
        <v>32</v>
      </c>
      <c r="E89" s="14" t="str">
        <f xml:space="preserve"> INDEX( co_plotList[inputsName], MATCH( co_plotSelections[[#This Row],[plot_id]], co_plotList[plot_id], 0 ) )</f>
        <v>input_rates1</v>
      </c>
      <c r="F89" s="14">
        <v>1</v>
      </c>
      <c r="G89" s="13" t="str">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0" spans="2:7" x14ac:dyDescent="0.35">
      <c r="B90" s="16">
        <f xml:space="preserve"> ROW( co_plotSelections[[#This Row],[ID]] ) - ROW( co_plotSelections[[#Headers],[ID]] )</f>
        <v>12</v>
      </c>
      <c r="C90" s="18" t="s">
        <v>196</v>
      </c>
      <c r="D90" s="14" t="s">
        <v>34</v>
      </c>
      <c r="E90" s="14" t="str">
        <f xml:space="preserve"> INDEX( co_plotList[inputsName], MATCH( co_plotSelections[[#This Row],[plot_id]], co_plotList[plot_id], 0 ) )</f>
        <v>input_rates1</v>
      </c>
      <c r="F90" s="14">
        <v>2</v>
      </c>
      <c r="G90" s="13" t="str">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1" spans="2:7" x14ac:dyDescent="0.35">
      <c r="B91" s="16">
        <f xml:space="preserve"> ROW( co_plotSelections[[#This Row],[ID]] ) - ROW( co_plotSelections[[#Headers],[ID]] )</f>
        <v>13</v>
      </c>
      <c r="C91" s="18" t="s">
        <v>196</v>
      </c>
      <c r="D91" s="14" t="s">
        <v>37</v>
      </c>
      <c r="E91" s="14" t="str">
        <f xml:space="preserve"> INDEX( co_plotList[inputsName], MATCH( co_plotSelections[[#This Row],[plot_id]], co_plotList[plot_id], 0 ) )</f>
        <v>input_rates1</v>
      </c>
      <c r="F91" s="14">
        <v>3</v>
      </c>
      <c r="G91" s="13" t="str">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2" spans="2:7" x14ac:dyDescent="0.35">
      <c r="B92" s="16">
        <f xml:space="preserve"> ROW( co_plotSelections[[#This Row],[ID]] ) - ROW( co_plotSelections[[#Headers],[ID]] )</f>
        <v>14</v>
      </c>
      <c r="C92" s="18" t="s">
        <v>196</v>
      </c>
      <c r="D92" s="14" t="s">
        <v>35</v>
      </c>
      <c r="E92" s="14" t="str">
        <f xml:space="preserve"> INDEX( co_plotList[inputsName], MATCH( co_plotSelections[[#This Row],[plot_id]], co_plotList[plot_id], 0 ) )</f>
        <v>input_rates1</v>
      </c>
      <c r="F92" s="14">
        <v>4</v>
      </c>
      <c r="G92" s="13" t="str">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35">
      <c r="B93" s="16">
        <f xml:space="preserve"> ROW( co_plotSelections[[#This Row],[ID]] ) - ROW( co_plotSelections[[#Headers],[ID]] )</f>
        <v>15</v>
      </c>
      <c r="C93" s="18" t="s">
        <v>198</v>
      </c>
      <c r="D93" s="14" t="s">
        <v>32</v>
      </c>
      <c r="E93" s="14" t="str">
        <f xml:space="preserve"> INDEX( co_plotList[inputsName], MATCH( co_plotSelections[[#This Row],[plot_id]], co_plotList[plot_id], 0 ) )</f>
        <v>input_rates2</v>
      </c>
      <c r="F93" s="14">
        <v>1</v>
      </c>
      <c r="G93" s="13" t="str">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4" spans="2:7" x14ac:dyDescent="0.35">
      <c r="B94" s="16">
        <f xml:space="preserve"> ROW( co_plotSelections[[#This Row],[ID]] ) - ROW( co_plotSelections[[#Headers],[ID]] )</f>
        <v>16</v>
      </c>
      <c r="C94" s="18" t="s">
        <v>198</v>
      </c>
      <c r="D94" s="14" t="s">
        <v>35</v>
      </c>
      <c r="E94" s="14" t="str">
        <f xml:space="preserve"> INDEX( co_plotList[inputsName], MATCH( co_plotSelections[[#This Row],[plot_id]], co_plotList[plot_id], 0 ) )</f>
        <v>input_rates2</v>
      </c>
      <c r="F94" s="14">
        <v>2</v>
      </c>
      <c r="G94" s="13" t="str">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35">
      <c r="B95" s="16">
        <f xml:space="preserve"> ROW( co_plotSelections[[#This Row],[ID]] ) - ROW( co_plotSelections[[#Headers],[ID]] )</f>
        <v>17</v>
      </c>
      <c r="C95" s="18" t="s">
        <v>200</v>
      </c>
      <c r="D95" s="14" t="s">
        <v>74</v>
      </c>
      <c r="E95" s="14" t="str">
        <f xml:space="preserve"> INDEX( co_plotList[inputsName], MATCH( co_plotSelections[[#This Row],[plot_id]], co_plotList[plot_id], 0 ) )</f>
        <v>input_rates3</v>
      </c>
      <c r="F95" s="14">
        <v>1</v>
      </c>
      <c r="G95" s="13" t="str">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baseline</v>
      </c>
    </row>
    <row r="96" spans="2:7" x14ac:dyDescent="0.35">
      <c r="B96" s="16">
        <f xml:space="preserve"> ROW( co_plotSelections[[#This Row],[ID]] ) - ROW( co_plotSelections[[#Headers],[ID]] )</f>
        <v>18</v>
      </c>
      <c r="C96" s="18" t="s">
        <v>200</v>
      </c>
      <c r="D96" s="14" t="s">
        <v>35</v>
      </c>
      <c r="E96" s="14" t="str">
        <f xml:space="preserve"> INDEX( co_plotList[inputsName], MATCH( co_plotSelections[[#This Row],[plot_id]], co_plotList[plot_id], 0 ) )</f>
        <v>input_rates3</v>
      </c>
      <c r="F96" s="14">
        <v>2</v>
      </c>
      <c r="G96" s="13" t="str">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7" spans="2:7" x14ac:dyDescent="0.35">
      <c r="B97" s="16">
        <f xml:space="preserve"> ROW( co_plotSelections[[#This Row],[ID]] ) - ROW( co_plotSelections[[#Headers],[ID]] )</f>
        <v>19</v>
      </c>
      <c r="C97" s="18" t="s">
        <v>200</v>
      </c>
      <c r="D97" s="14" t="s">
        <v>38</v>
      </c>
      <c r="E97" s="14" t="str">
        <f xml:space="preserve"> INDEX( co_plotList[inputsName], MATCH( co_plotSelections[[#This Row],[plot_id]], co_plotList[plot_id], 0 ) )</f>
        <v>input_rates3</v>
      </c>
      <c r="F97" s="14">
        <v>3</v>
      </c>
      <c r="G97" s="13">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2090</v>
      </c>
    </row>
    <row r="98" spans="2:7" x14ac:dyDescent="0.35">
      <c r="B98" s="16">
        <f xml:space="preserve"> ROW( co_plotSelections[[#This Row],[ID]] ) - ROW( co_plotSelections[[#Headers],[ID]] )</f>
        <v>20</v>
      </c>
      <c r="C98" s="18" t="s">
        <v>225</v>
      </c>
      <c r="D98" s="14" t="s">
        <v>34</v>
      </c>
      <c r="E98" s="14" t="str">
        <f xml:space="preserve"> INDEX( co_plotList[inputsName], MATCH( co_plotSelections[[#This Row],[plot_id]], co_plotList[plot_id], 0 ) )</f>
        <v>input_rates4</v>
      </c>
      <c r="F98" s="14">
        <v>1</v>
      </c>
      <c r="G98" s="13" t="str">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9" spans="2:7" x14ac:dyDescent="0.35">
      <c r="B99" s="16">
        <f xml:space="preserve"> ROW( co_plotSelections[[#This Row],[ID]] ) - ROW( co_plotSelections[[#Headers],[ID]] )</f>
        <v>21</v>
      </c>
      <c r="C99" s="18" t="s">
        <v>225</v>
      </c>
      <c r="D99" s="14" t="s">
        <v>37</v>
      </c>
      <c r="E99" s="14" t="str">
        <f xml:space="preserve"> INDEX( co_plotList[inputsName], MATCH( co_plotSelections[[#This Row],[plot_id]], co_plotList[plot_id], 0 ) )</f>
        <v>input_rates4</v>
      </c>
      <c r="F99" s="14">
        <v>2</v>
      </c>
      <c r="G99" s="13" t="str">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100" spans="2:7" x14ac:dyDescent="0.35">
      <c r="B100" s="16">
        <f xml:space="preserve"> ROW( co_plotSelections[[#This Row],[ID]] ) - ROW( co_plotSelections[[#Headers],[ID]] )</f>
        <v>22</v>
      </c>
      <c r="C100" s="18" t="s">
        <v>225</v>
      </c>
      <c r="D100" s="14" t="s">
        <v>35</v>
      </c>
      <c r="E100" s="14" t="str">
        <f xml:space="preserve"> INDEX( co_plotList[inputsName], MATCH( co_plotSelections[[#This Row],[plot_id]], co_plotList[plot_id], 0 ) )</f>
        <v>input_rates4</v>
      </c>
      <c r="F100" s="14">
        <v>3</v>
      </c>
      <c r="G100" s="13" t="str">
        <f t="array" aca="1" ref="G10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101" spans="2:7" x14ac:dyDescent="0.35">
      <c r="B101" s="16">
        <f xml:space="preserve"> ROW( co_plotSelections[[#This Row],[ID]] ) - ROW( co_plotSelections[[#Headers],[ID]] )</f>
        <v>23</v>
      </c>
      <c r="C101" s="18" t="s">
        <v>225</v>
      </c>
      <c r="D101" s="14" t="s">
        <v>38</v>
      </c>
      <c r="E101" s="14" t="str">
        <f xml:space="preserve"> INDEX( co_plotList[inputsName], MATCH( co_plotSelections[[#This Row],[plot_id]], co_plotList[plot_id], 0 ) )</f>
        <v>input_rates4</v>
      </c>
      <c r="F101" s="14">
        <v>4</v>
      </c>
      <c r="G101" s="13" t="str">
        <f t="array" aca="1" ref="G10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4" spans="2:7" x14ac:dyDescent="0.35">
      <c r="B104" s="9" t="s">
        <v>207</v>
      </c>
    </row>
    <row r="105" spans="2:7" x14ac:dyDescent="0.35">
      <c r="B105" s="9" t="s">
        <v>100</v>
      </c>
      <c r="C105" s="9" t="s">
        <v>186</v>
      </c>
      <c r="D105" s="9" t="s">
        <v>208</v>
      </c>
      <c r="E105" s="9" t="s">
        <v>209</v>
      </c>
    </row>
    <row r="106" spans="2:7" x14ac:dyDescent="0.35">
      <c r="B106" s="16">
        <f xml:space="preserve"> ROW( co_plotLabels[[#This Row],[ID]] ) - ROW( co_plotLabels[[#Headers],[ID]] )</f>
        <v>1</v>
      </c>
      <c r="C106" s="18" t="s">
        <v>189</v>
      </c>
      <c r="D106" s="18" t="s">
        <v>210</v>
      </c>
      <c r="E106" s="18" t="str">
        <f ca="1" xml:space="preserve"> _xlfn.IFNA( _xlfn.TEXTJOIN("", TRUE, "Avoided ", INDEX(co_sectorInfo[Alternate Plot Title],MATCH(input_sector,co_sectorInfo[sector],0)), " in ", $G$79, " populations", " - ",$G$81), "" )</f>
        <v>Avoided hours of labor lost in Minority populations - CONUS</v>
      </c>
    </row>
    <row r="107" spans="2:7" x14ac:dyDescent="0.35">
      <c r="B107" s="16">
        <f xml:space="preserve"> ROW( co_plotLabels[[#This Row],[ID]] ) - ROW( co_plotLabels[[#Headers],[ID]] )</f>
        <v>2</v>
      </c>
      <c r="C107" s="18" t="s">
        <v>189</v>
      </c>
      <c r="D107" s="18" t="s">
        <v>211</v>
      </c>
      <c r="E107" s="18" t="s">
        <v>38</v>
      </c>
    </row>
    <row r="108" spans="2:7" x14ac:dyDescent="0.35">
      <c r="B108" s="16">
        <f xml:space="preserve"> ROW( co_plotLabels[[#This Row],[ID]] ) - ROW( co_plotLabels[[#Headers],[ID]] )</f>
        <v>3</v>
      </c>
      <c r="C108" s="18" t="s">
        <v>189</v>
      </c>
      <c r="D108" s="18" t="s">
        <v>212</v>
      </c>
      <c r="E108" s="15" t="str">
        <f xml:space="preserve"> _xlfn.IFNA( _xlfn.TEXTJOIN("", TRUE, "Avoided ", INDEX(co_sectorInfo[Alternate Plot Title],MATCH(input_sector,co_sectorInfo[sector],0))), "" )</f>
        <v>Avoided hours of labor lost</v>
      </c>
    </row>
    <row r="109" spans="2:7" x14ac:dyDescent="0.35">
      <c r="B109" s="16">
        <f xml:space="preserve"> ROW( co_plotLabels[[#This Row],[ID]] ) - ROW( co_plotLabels[[#Headers],[ID]] )</f>
        <v>4</v>
      </c>
      <c r="C109" s="18" t="s">
        <v>191</v>
      </c>
      <c r="D109" s="14" t="s">
        <v>210</v>
      </c>
      <c r="E109" s="15" t="str">
        <f ca="1" xml:space="preserve"> _xlfn.IFNA( _xlfn.TEXTJOIN("", TRUE, "Avoided ", INDEX(co_sectorInfo[Alternate Plot Title],MATCH(input_sector,co_sectorInfo[sector],0)), " for ", $G$83,", ", $G$85, " - ",$G$84), "" )</f>
        <v>Avoided hours of labor lost for , 2050 - CONUS</v>
      </c>
    </row>
    <row r="110" spans="2:7" x14ac:dyDescent="0.35">
      <c r="B110" s="16">
        <f xml:space="preserve"> ROW( co_plotLabels[[#This Row],[ID]] ) - ROW( co_plotLabels[[#Headers],[ID]] )</f>
        <v>5</v>
      </c>
      <c r="C110" s="18" t="s">
        <v>194</v>
      </c>
      <c r="D110" s="14" t="s">
        <v>210</v>
      </c>
      <c r="E110" s="15" t="str">
        <f ca="1">IF( OR( $G$88 = "", $G$86 = "", $G$87 = "" ), "", _xlfn.TEXTJOIN("",TRUE,"Difference in risk in ", $G$88, " for ", $G$86, " - ", $G$87) )</f>
        <v>Difference in risk in 2090 for baseline - CONUS</v>
      </c>
    </row>
    <row r="111" spans="2:7" x14ac:dyDescent="0.35">
      <c r="B111" s="16">
        <f xml:space="preserve"> ROW( co_plotLabels[[#This Row],[ID]] ) - ROW( co_plotLabels[[#Headers],[ID]] )</f>
        <v>6</v>
      </c>
      <c r="C111" s="18" t="s">
        <v>196</v>
      </c>
      <c r="D111" s="14" t="s">
        <v>210</v>
      </c>
      <c r="E111" s="18" t="str">
        <f ca="1" xml:space="preserve"> _xlfn.IFNA( _xlfn.TEXTJOIN("", TRUE, "Avoided ", INDEX(co_sectorInfo[impactUnit],MATCH(input_sector,co_sectorInfo[sector],0)), " ",
     INDEX(co_sectorInfo[rateUnitLabel],MATCH(input_sector,co_sectorInfo[sector],0)), " in ", $G$89, " populations for ", $G$91," - ", $G$92), "" )</f>
        <v>Avoided hours of labor lost per capita in Minority populations for  - CONUS</v>
      </c>
    </row>
    <row r="112" spans="2:7" x14ac:dyDescent="0.35">
      <c r="B112" s="16">
        <f xml:space="preserve"> ROW( co_plotLabels[[#This Row],[ID]] ) - ROW( co_plotLabels[[#Headers],[ID]] )</f>
        <v>7</v>
      </c>
      <c r="C112" s="18" t="s">
        <v>196</v>
      </c>
      <c r="D112" s="14" t="s">
        <v>211</v>
      </c>
      <c r="E112" s="18" t="s">
        <v>38</v>
      </c>
    </row>
    <row r="113" spans="2:5" x14ac:dyDescent="0.35">
      <c r="B113" s="16">
        <f xml:space="preserve"> ROW( co_plotLabels[[#This Row],[ID]] ) - ROW( co_plotLabels[[#Headers],[ID]] )</f>
        <v>8</v>
      </c>
      <c r="C113" s="18" t="s">
        <v>196</v>
      </c>
      <c r="D113" s="14" t="s">
        <v>212</v>
      </c>
      <c r="E113" s="15" t="str">
        <f xml:space="preserve"> _xlfn.IFNA( _xlfn.TEXTJOIN("", TRUE, "Avoided ", INDEX(co_sectorInfo[impactUnit],MATCH(input_sector,co_sectorInfo[sector],0)), " ", INDEX(co_sectorInfo[rateUnitLabel],MATCH(input_sector,co_sectorInfo[sector],0))), "" )</f>
        <v>Avoided hours of labor lost per capita</v>
      </c>
    </row>
    <row r="114" spans="2:5" x14ac:dyDescent="0.35">
      <c r="B114" s="16">
        <f xml:space="preserve"> ROW( co_plotLabels[[#This Row],[ID]] ) - ROW( co_plotLabels[[#Headers],[ID]] )</f>
        <v>9</v>
      </c>
      <c r="C114" s="18" t="s">
        <v>198</v>
      </c>
      <c r="D114" s="14" t="s">
        <v>210</v>
      </c>
      <c r="E114" s="18" t="str">
        <f ca="1" xml:space="preserve"> _xlfn.IFNA( _xlfn.TEXTJOIN("", TRUE, "Additional ", INDEX(co_sectorInfo[impactUnit],MATCH(input_sector,co_sectorInfo[sector],0)), " ",
    INDEX(co_sectorInfo[rateUnitLabel],MATCH(input_sector,co_sectorInfo[sector],0)), " in ", $G$93, " populations", " - ", $G$94), "" )</f>
        <v>Additional hours of labor lost per capita in Minority populations - CONUS</v>
      </c>
    </row>
    <row r="115" spans="2:5" x14ac:dyDescent="0.35">
      <c r="B115" s="16">
        <f xml:space="preserve"> ROW( co_plotLabels[[#This Row],[ID]] ) - ROW( co_plotLabels[[#Headers],[ID]] )</f>
        <v>10</v>
      </c>
      <c r="C115" s="18" t="s">
        <v>198</v>
      </c>
      <c r="D115" s="14" t="s">
        <v>211</v>
      </c>
      <c r="E115" s="18" t="s">
        <v>38</v>
      </c>
    </row>
    <row r="116" spans="2:5" x14ac:dyDescent="0.35">
      <c r="B116" s="16">
        <f xml:space="preserve"> ROW( co_plotLabels[[#This Row],[ID]] ) - ROW( co_plotLabels[[#Headers],[ID]] )</f>
        <v>11</v>
      </c>
      <c r="C116" s="18" t="s">
        <v>198</v>
      </c>
      <c r="D116" s="14" t="s">
        <v>212</v>
      </c>
      <c r="E116" s="18" t="str">
        <f xml:space="preserve"> _xlfn.IFNA( _xlfn.TEXTJOIN("", TRUE, INDEX(co_sectorInfo[impactUnitFormatted],MATCH(input_sector,co_sectorInfo[sector],0))," ", INDEX(co_sectorInfo[rateUnitLabel],MATCH(input_sector,co_sectorInfo[sector],0))), "" )</f>
        <v>Hours of labor lost per capita</v>
      </c>
    </row>
    <row r="117" spans="2:5" x14ac:dyDescent="0.35">
      <c r="B117" s="16">
        <f xml:space="preserve"> ROW( co_plotLabels[[#This Row],[ID]] ) - ROW( co_plotLabels[[#Headers],[ID]] )</f>
        <v>12</v>
      </c>
      <c r="C117" s="18" t="s">
        <v>200</v>
      </c>
      <c r="D117" s="14" t="s">
        <v>210</v>
      </c>
      <c r="E117" s="18" t="str">
        <f ca="1" xml:space="preserve"> _xlfn.IFNA( _xlfn.TEXTJOIN("", TRUE, "Additional ", INDEX(co_sectorInfo[impactUnit],MATCH(input_sector,co_sectorInfo[sector],0))," ", INDEX(co_sectorInfo[rateUnitLabel],MATCH(input_sector,co_sectorInfo[sector],0)), " for ", $G$95, ", ", $G$97," - ", $G$96), "" )</f>
        <v>Additional hours of labor lost per capita for baseline, 2090 - CONUS</v>
      </c>
    </row>
    <row r="118" spans="2:5" x14ac:dyDescent="0.35">
      <c r="B118" s="16">
        <f xml:space="preserve"> ROW( co_plotLabels[[#This Row],[ID]] ) - ROW( co_plotLabels[[#Headers],[ID]] )</f>
        <v>13</v>
      </c>
      <c r="C118" s="18" t="s">
        <v>225</v>
      </c>
      <c r="D118" s="14" t="s">
        <v>210</v>
      </c>
      <c r="E118" s="18" t="str">
        <f ca="1" xml:space="preserve"> _xlfn.IFNA( _xlfn.TEXTJOIN("", TRUE, "Avoided ", INDEX(co_sectorInfo[impactUnit],MATCH(input_sector,co_sectorInfo[sector],0))," ", INDEX(co_sectorInfo[rateUnitLabel],MATCH(input_sector,co_sectorInfo[sector],0)), " for ", $G$99, ", ", $G$101," - ", $G$100), "" )</f>
        <v>Avoided hours of labor lost per capita for , 2050 - CONUS</v>
      </c>
    </row>
    <row r="121" spans="2:5" x14ac:dyDescent="0.35">
      <c r="B121" s="9" t="s">
        <v>213</v>
      </c>
    </row>
    <row r="122" spans="2:5" x14ac:dyDescent="0.35">
      <c r="B122" s="9" t="s">
        <v>100</v>
      </c>
      <c r="C122" s="9" t="s">
        <v>35</v>
      </c>
    </row>
    <row r="123" spans="2:5" x14ac:dyDescent="0.35">
      <c r="B123" s="16">
        <f xml:space="preserve"> ROW( co_regions[[#This Row],[ID]] ) - ROW( co_regions[[#Headers],[ID]] )</f>
        <v>1</v>
      </c>
      <c r="C123" s="18" t="s">
        <v>214</v>
      </c>
    </row>
    <row r="124" spans="2:5" x14ac:dyDescent="0.35">
      <c r="B124" s="16">
        <f xml:space="preserve"> ROW( co_regions[[#This Row],[ID]] ) - ROW( co_regions[[#Headers],[ID]] )</f>
        <v>2</v>
      </c>
      <c r="C124" s="18" t="s">
        <v>215</v>
      </c>
    </row>
    <row r="125" spans="2:5" x14ac:dyDescent="0.35">
      <c r="B125" s="16">
        <f xml:space="preserve"> ROW( co_regions[[#This Row],[ID]] ) - ROW( co_regions[[#Headers],[ID]] )</f>
        <v>3</v>
      </c>
      <c r="C125" s="18" t="s">
        <v>216</v>
      </c>
    </row>
    <row r="126" spans="2:5" x14ac:dyDescent="0.35">
      <c r="B126" s="16">
        <f xml:space="preserve"> ROW( co_regions[[#This Row],[ID]] ) - ROW( co_regions[[#Headers],[ID]] )</f>
        <v>4</v>
      </c>
      <c r="C126" s="18" t="s">
        <v>217</v>
      </c>
    </row>
    <row r="127" spans="2:5" x14ac:dyDescent="0.35">
      <c r="B127" s="16">
        <f xml:space="preserve"> ROW( co_regions[[#This Row],[ID]] ) - ROW( co_regions[[#Headers],[ID]] )</f>
        <v>5</v>
      </c>
      <c r="C127" s="18" t="s">
        <v>218</v>
      </c>
    </row>
    <row r="128" spans="2:5" x14ac:dyDescent="0.35">
      <c r="B128" s="16">
        <f xml:space="preserve"> ROW( co_regions[[#This Row],[ID]] ) - ROW( co_regions[[#Headers],[ID]] )</f>
        <v>6</v>
      </c>
      <c r="C128" s="18" t="s">
        <v>219</v>
      </c>
    </row>
    <row r="129" spans="2:3" x14ac:dyDescent="0.35">
      <c r="B129" s="16">
        <f xml:space="preserve"> ROW( co_regions[[#This Row],[ID]] ) - ROW( co_regions[[#Headers],[ID]] )</f>
        <v>7</v>
      </c>
      <c r="C129" s="18" t="s">
        <v>220</v>
      </c>
    </row>
    <row r="130" spans="2:3" x14ac:dyDescent="0.35">
      <c r="B130" s="16">
        <f xml:space="preserve"> ROW( co_regions[[#This Row],[ID]] ) - ROW( co_regions[[#Headers],[ID]] )</f>
        <v>8</v>
      </c>
      <c r="C130" s="18" t="s">
        <v>36</v>
      </c>
    </row>
    <row r="133" spans="2:3" x14ac:dyDescent="0.35">
      <c r="B133" s="9" t="s">
        <v>221</v>
      </c>
    </row>
    <row r="134" spans="2:3" x14ac:dyDescent="0.35">
      <c r="B134" s="9" t="s">
        <v>100</v>
      </c>
      <c r="C134" s="9" t="s">
        <v>38</v>
      </c>
    </row>
    <row r="135" spans="2:3" x14ac:dyDescent="0.35">
      <c r="B135" s="16">
        <f xml:space="preserve"> ROW( co_years[[#This Row],[ID]] ) - ROW( co_years[[#Headers],[ID]] )</f>
        <v>1</v>
      </c>
      <c r="C135" s="15">
        <f xml:space="preserve"> 2010 + ( co_years[[#This Row],[ID]] - 1 ) * 5</f>
        <v>2010</v>
      </c>
    </row>
    <row r="136" spans="2:3" x14ac:dyDescent="0.35">
      <c r="B136" s="16">
        <f xml:space="preserve"> ROW( co_years[[#This Row],[ID]] ) - ROW( co_years[[#Headers],[ID]] )</f>
        <v>2</v>
      </c>
      <c r="C136" s="15">
        <f xml:space="preserve"> 2010 + ( co_years[[#This Row],[ID]] - 1 ) * 5</f>
        <v>2015</v>
      </c>
    </row>
    <row r="137" spans="2:3" x14ac:dyDescent="0.35">
      <c r="B137" s="16">
        <f xml:space="preserve"> ROW( co_years[[#This Row],[ID]] ) - ROW( co_years[[#Headers],[ID]] )</f>
        <v>3</v>
      </c>
      <c r="C137" s="15">
        <f xml:space="preserve"> 2010 + ( co_years[[#This Row],[ID]] - 1 ) * 5</f>
        <v>2020</v>
      </c>
    </row>
    <row r="138" spans="2:3" x14ac:dyDescent="0.35">
      <c r="B138" s="16">
        <f xml:space="preserve"> ROW( co_years[[#This Row],[ID]] ) - ROW( co_years[[#Headers],[ID]] )</f>
        <v>4</v>
      </c>
      <c r="C138" s="15">
        <f xml:space="preserve"> 2010 + ( co_years[[#This Row],[ID]] - 1 ) * 5</f>
        <v>2025</v>
      </c>
    </row>
    <row r="139" spans="2:3" x14ac:dyDescent="0.35">
      <c r="B139" s="16">
        <f xml:space="preserve"> ROW( co_years[[#This Row],[ID]] ) - ROW( co_years[[#Headers],[ID]] )</f>
        <v>5</v>
      </c>
      <c r="C139" s="15">
        <f xml:space="preserve"> 2010 + ( co_years[[#This Row],[ID]] - 1 ) * 5</f>
        <v>2030</v>
      </c>
    </row>
    <row r="140" spans="2:3" x14ac:dyDescent="0.35">
      <c r="B140" s="16">
        <f xml:space="preserve"> ROW( co_years[[#This Row],[ID]] ) - ROW( co_years[[#Headers],[ID]] )</f>
        <v>6</v>
      </c>
      <c r="C140" s="15">
        <f xml:space="preserve"> 2010 + ( co_years[[#This Row],[ID]] - 1 ) * 5</f>
        <v>2035</v>
      </c>
    </row>
    <row r="141" spans="2:3" x14ac:dyDescent="0.35">
      <c r="B141" s="16">
        <f xml:space="preserve"> ROW( co_years[[#This Row],[ID]] ) - ROW( co_years[[#Headers],[ID]] )</f>
        <v>7</v>
      </c>
      <c r="C141" s="15">
        <f xml:space="preserve"> 2010 + ( co_years[[#This Row],[ID]] - 1 ) * 5</f>
        <v>2040</v>
      </c>
    </row>
    <row r="142" spans="2:3" x14ac:dyDescent="0.35">
      <c r="B142" s="16">
        <f xml:space="preserve"> ROW( co_years[[#This Row],[ID]] ) - ROW( co_years[[#Headers],[ID]] )</f>
        <v>8</v>
      </c>
      <c r="C142" s="15">
        <f xml:space="preserve"> 2010 + ( co_years[[#This Row],[ID]] - 1 ) * 5</f>
        <v>2045</v>
      </c>
    </row>
    <row r="143" spans="2:3" x14ac:dyDescent="0.35">
      <c r="B143" s="16">
        <f xml:space="preserve"> ROW( co_years[[#This Row],[ID]] ) - ROW( co_years[[#Headers],[ID]] )</f>
        <v>9</v>
      </c>
      <c r="C143" s="15">
        <f xml:space="preserve"> 2010 + ( co_years[[#This Row],[ID]] - 1 ) * 5</f>
        <v>2050</v>
      </c>
    </row>
    <row r="144" spans="2:3" x14ac:dyDescent="0.35">
      <c r="B144" s="16">
        <f xml:space="preserve"> ROW( co_years[[#This Row],[ID]] ) - ROW( co_years[[#Headers],[ID]] )</f>
        <v>10</v>
      </c>
      <c r="C144" s="15">
        <f xml:space="preserve"> 2010 + ( co_years[[#This Row],[ID]] - 1 ) * 5</f>
        <v>2055</v>
      </c>
    </row>
    <row r="145" spans="2:5" x14ac:dyDescent="0.35">
      <c r="B145" s="16">
        <f xml:space="preserve"> ROW( co_years[[#This Row],[ID]] ) - ROW( co_years[[#Headers],[ID]] )</f>
        <v>11</v>
      </c>
      <c r="C145" s="15">
        <f xml:space="preserve"> 2010 + ( co_years[[#This Row],[ID]] - 1 ) * 5</f>
        <v>2060</v>
      </c>
    </row>
    <row r="146" spans="2:5" x14ac:dyDescent="0.35">
      <c r="B146" s="16">
        <f xml:space="preserve"> ROW( co_years[[#This Row],[ID]] ) - ROW( co_years[[#Headers],[ID]] )</f>
        <v>12</v>
      </c>
      <c r="C146" s="15">
        <f xml:space="preserve"> 2010 + ( co_years[[#This Row],[ID]] - 1 ) * 5</f>
        <v>2065</v>
      </c>
    </row>
    <row r="147" spans="2:5" x14ac:dyDescent="0.35">
      <c r="B147" s="16">
        <f xml:space="preserve"> ROW( co_years[[#This Row],[ID]] ) - ROW( co_years[[#Headers],[ID]] )</f>
        <v>13</v>
      </c>
      <c r="C147" s="15">
        <f xml:space="preserve"> 2010 + ( co_years[[#This Row],[ID]] - 1 ) * 5</f>
        <v>2070</v>
      </c>
    </row>
    <row r="148" spans="2:5" x14ac:dyDescent="0.35">
      <c r="B148" s="16">
        <f xml:space="preserve"> ROW( co_years[[#This Row],[ID]] ) - ROW( co_years[[#Headers],[ID]] )</f>
        <v>14</v>
      </c>
      <c r="C148" s="15">
        <f xml:space="preserve"> 2010 + ( co_years[[#This Row],[ID]] - 1 ) * 5</f>
        <v>2075</v>
      </c>
    </row>
    <row r="149" spans="2:5" x14ac:dyDescent="0.35">
      <c r="B149" s="16">
        <f xml:space="preserve"> ROW( co_years[[#This Row],[ID]] ) - ROW( co_years[[#Headers],[ID]] )</f>
        <v>15</v>
      </c>
      <c r="C149" s="15">
        <f xml:space="preserve"> 2010 + ( co_years[[#This Row],[ID]] - 1 ) * 5</f>
        <v>2080</v>
      </c>
    </row>
    <row r="150" spans="2:5" x14ac:dyDescent="0.35">
      <c r="B150" s="16">
        <f xml:space="preserve"> ROW( co_years[[#This Row],[ID]] ) - ROW( co_years[[#Headers],[ID]] )</f>
        <v>16</v>
      </c>
      <c r="C150" s="15">
        <f xml:space="preserve"> 2010 + ( co_years[[#This Row],[ID]] - 1 ) * 5</f>
        <v>2085</v>
      </c>
    </row>
    <row r="151" spans="2:5" x14ac:dyDescent="0.35">
      <c r="B151" s="16">
        <f xml:space="preserve"> ROW( co_years[[#This Row],[ID]] ) - ROW( co_years[[#Headers],[ID]] )</f>
        <v>17</v>
      </c>
      <c r="C151" s="15">
        <f xml:space="preserve"> 2010 + ( co_years[[#This Row],[ID]] - 1 ) * 5</f>
        <v>2090</v>
      </c>
    </row>
    <row r="153" spans="2:5" x14ac:dyDescent="0.35">
      <c r="B153" s="9" t="s">
        <v>222</v>
      </c>
    </row>
    <row r="154" spans="2:5" x14ac:dyDescent="0.35">
      <c r="B154" s="9" t="s">
        <v>100</v>
      </c>
      <c r="C154" s="9" t="s">
        <v>83</v>
      </c>
      <c r="D154" s="9" t="s">
        <v>160</v>
      </c>
      <c r="E154" s="9" t="s">
        <v>223</v>
      </c>
    </row>
    <row r="155" spans="2:5" x14ac:dyDescent="0.35">
      <c r="B155" s="16">
        <f xml:space="preserve"> ROW( svValidTypes[[#This Row],[ID]] ) - ROW( svValidTypes[[#Headers],[ID]] )</f>
        <v>1</v>
      </c>
      <c r="C155" s="18" t="s">
        <v>161</v>
      </c>
      <c r="D155" s="18" t="s">
        <v>23</v>
      </c>
      <c r="E155" s="18" t="s">
        <v>237</v>
      </c>
    </row>
    <row r="156" spans="2:5" x14ac:dyDescent="0.35">
      <c r="B156" s="16">
        <f xml:space="preserve"> ROW( svValidTypes[[#This Row],[ID]] ) - ROW( svValidTypes[[#Headers],[ID]] )</f>
        <v>2</v>
      </c>
      <c r="C156" s="18" t="s">
        <v>162</v>
      </c>
      <c r="D156" s="18" t="s">
        <v>33</v>
      </c>
      <c r="E156" s="18" t="s">
        <v>237</v>
      </c>
    </row>
    <row r="157" spans="2:5" x14ac:dyDescent="0.35">
      <c r="B157" s="16">
        <f xml:space="preserve"> ROW( svValidTypes[[#This Row],[ID]] ) - ROW( svValidTypes[[#Headers],[ID]] )</f>
        <v>3</v>
      </c>
      <c r="C157" s="18" t="s">
        <v>163</v>
      </c>
      <c r="D157" s="18" t="s">
        <v>27</v>
      </c>
      <c r="E157" s="18" t="s">
        <v>238</v>
      </c>
    </row>
    <row r="158" spans="2:5" x14ac:dyDescent="0.35">
      <c r="B158" s="16">
        <f xml:space="preserve"> ROW( svValidTypes[[#This Row],[ID]] ) - ROW( svValidTypes[[#Headers],[ID]] )</f>
        <v>4</v>
      </c>
      <c r="C158" s="18" t="s">
        <v>164</v>
      </c>
      <c r="D158" s="18" t="s">
        <v>29</v>
      </c>
      <c r="E158" s="18" t="s">
        <v>224</v>
      </c>
    </row>
  </sheetData>
  <pageMargins left="0.7" right="0.7" top="0.75" bottom="0.75" header="0.3" footer="0.3"/>
  <pageSetup orientation="portrait"/>
  <drawing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Hartin, Corinne</cp:lastModifiedBy>
  <cp:revision/>
  <dcterms:created xsi:type="dcterms:W3CDTF">2015-06-05T18:17:20Z</dcterms:created>
  <dcterms:modified xsi:type="dcterms:W3CDTF">2022-12-06T20:22:20Z</dcterms:modified>
  <cp:category/>
  <cp:contentStatus/>
</cp:coreProperties>
</file>