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bielen_david_epa_gov/Documents/Documents/GitHub/ONG-Analysis/2022-Analysis/data-raw/"/>
    </mc:Choice>
  </mc:AlternateContent>
  <xr:revisionPtr revIDLastSave="206" documentId="13_ncr:1_{43705BF9-19CB-43B2-A1AC-E7C6105E209A}" xr6:coauthVersionLast="47" xr6:coauthVersionMax="47" xr10:uidLastSave="{67D68850-8EC9-48CB-82E1-EBB9079FB92A}"/>
  <bookViews>
    <workbookView xWindow="28680" yWindow="-120" windowWidth="29040" windowHeight="15840" xr2:uid="{10A1E6F9-0294-448C-A4EC-290B313AB4F6}"/>
  </bookViews>
  <sheets>
    <sheet name="Fugitives" sheetId="1" r:id="rId1"/>
    <sheet name="Compressors" sheetId="5" r:id="rId2"/>
    <sheet name="Liquids unloading" sheetId="6" r:id="rId3"/>
    <sheet name="Composition and Factors" sheetId="2" r:id="rId4"/>
  </sheets>
  <definedNames>
    <definedName name="_xlnm._FilterDatabase" localSheetId="0" hidden="1">Fugitives!$A$1:$M$19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5" l="1"/>
  <c r="K33" i="5" s="1"/>
  <c r="G31" i="5"/>
  <c r="K31" i="5" s="1"/>
  <c r="K32" i="5"/>
  <c r="H32" i="5"/>
  <c r="I32" i="5" s="1"/>
  <c r="K30" i="5"/>
  <c r="H30" i="5"/>
  <c r="I30" i="5" s="1"/>
  <c r="G29" i="5"/>
  <c r="K29" i="5" s="1"/>
  <c r="K28" i="5"/>
  <c r="H28" i="5"/>
  <c r="I28" i="5" s="1"/>
  <c r="G27" i="5"/>
  <c r="K27" i="5" s="1"/>
  <c r="K26" i="5"/>
  <c r="I26" i="5"/>
  <c r="H26" i="5"/>
  <c r="K22" i="5"/>
  <c r="J18" i="5"/>
  <c r="J21" i="5"/>
  <c r="J24" i="5"/>
  <c r="J15" i="5"/>
  <c r="K25" i="5"/>
  <c r="G22" i="5"/>
  <c r="H22" i="5"/>
  <c r="I22" i="5" s="1"/>
  <c r="K19" i="5"/>
  <c r="K16" i="5"/>
  <c r="G25" i="5"/>
  <c r="H25" i="5" s="1"/>
  <c r="I25" i="5" s="1"/>
  <c r="G19" i="5"/>
  <c r="H19" i="5" s="1"/>
  <c r="I19" i="5" s="1"/>
  <c r="G16" i="5"/>
  <c r="H16" i="5" s="1"/>
  <c r="I16" i="5"/>
  <c r="H33" i="5" l="1"/>
  <c r="I33" i="5" s="1"/>
  <c r="H31" i="5"/>
  <c r="I31" i="5" s="1"/>
  <c r="H29" i="5"/>
  <c r="I29" i="5" s="1"/>
  <c r="H27" i="5"/>
  <c r="I27" i="5"/>
  <c r="I14" i="5" l="1"/>
  <c r="I2" i="5"/>
  <c r="H2" i="5"/>
  <c r="I11" i="5"/>
  <c r="I8" i="5"/>
  <c r="H11" i="5"/>
  <c r="H8" i="5"/>
  <c r="I5" i="5"/>
  <c r="H5" i="5"/>
  <c r="H17" i="5" l="1"/>
  <c r="I17" i="5" s="1"/>
  <c r="G24" i="5"/>
  <c r="K23" i="5" l="1"/>
  <c r="H23" i="5"/>
  <c r="I23" i="5" s="1"/>
  <c r="G15" i="5"/>
  <c r="I15" i="5" s="1"/>
  <c r="G21" i="5"/>
  <c r="H21" i="5" s="1"/>
  <c r="I21" i="5" s="1"/>
  <c r="G18" i="5"/>
  <c r="H18" i="5" s="1"/>
  <c r="I18" i="5" s="1"/>
  <c r="H24" i="5" l="1"/>
  <c r="I24" i="5" s="1"/>
  <c r="H15" i="5"/>
  <c r="K6" i="1" l="1"/>
  <c r="K4" i="1"/>
  <c r="K2" i="1"/>
  <c r="K8" i="1"/>
  <c r="K9" i="1"/>
  <c r="I6" i="1"/>
  <c r="I7" i="1" s="1"/>
  <c r="H6" i="1"/>
  <c r="H7" i="1" s="1"/>
  <c r="I4" i="1"/>
  <c r="I5" i="1" s="1"/>
  <c r="H4" i="1"/>
  <c r="H5" i="1" s="1"/>
  <c r="I2" i="1"/>
  <c r="I3" i="1" s="1"/>
  <c r="H2" i="1"/>
  <c r="H3" i="1" s="1"/>
  <c r="G7" i="1"/>
  <c r="K7" i="1" s="1"/>
  <c r="G5" i="1"/>
  <c r="K5" i="1" s="1"/>
  <c r="G3" i="1"/>
  <c r="K3" i="1" s="1"/>
  <c r="K16" i="1"/>
  <c r="K17" i="1"/>
  <c r="H17" i="1"/>
  <c r="I17" i="1"/>
  <c r="I16" i="1"/>
  <c r="H16" i="1"/>
  <c r="H9" i="1"/>
  <c r="I9" i="1"/>
  <c r="I8" i="1"/>
  <c r="H8" i="1"/>
  <c r="E21" i="2"/>
  <c r="B21" i="2"/>
  <c r="K4" i="6" l="1"/>
  <c r="K2" i="6"/>
  <c r="G5" i="6"/>
  <c r="H5" i="6" s="1"/>
  <c r="G3" i="6"/>
  <c r="K3" i="6" s="1"/>
  <c r="H4" i="6"/>
  <c r="I4" i="6"/>
  <c r="I2" i="6"/>
  <c r="H2" i="6"/>
  <c r="K5" i="6" l="1"/>
  <c r="I3" i="6"/>
  <c r="H3" i="6"/>
  <c r="I5" i="6"/>
  <c r="L13" i="5" l="1"/>
  <c r="L10" i="5"/>
  <c r="L7" i="5"/>
  <c r="L4" i="5"/>
  <c r="K20" i="5"/>
  <c r="K17" i="5"/>
  <c r="K14" i="5"/>
  <c r="K11" i="5"/>
  <c r="K8" i="5"/>
  <c r="K5" i="5"/>
  <c r="K2" i="5"/>
  <c r="H20" i="5"/>
  <c r="I20" i="5" s="1"/>
  <c r="H14" i="5"/>
  <c r="G10" i="5"/>
  <c r="G13" i="5"/>
  <c r="G12" i="5"/>
  <c r="G9" i="5"/>
  <c r="G7" i="5"/>
  <c r="G6" i="5"/>
  <c r="G4" i="5"/>
  <c r="G3" i="5"/>
  <c r="I4" i="5" l="1"/>
  <c r="H4" i="5"/>
  <c r="K6" i="5"/>
  <c r="I6" i="5"/>
  <c r="H6" i="5"/>
  <c r="K7" i="5"/>
  <c r="I7" i="5"/>
  <c r="H7" i="5"/>
  <c r="I3" i="5"/>
  <c r="H3" i="5"/>
  <c r="H9" i="5"/>
  <c r="I9" i="5"/>
  <c r="K12" i="5"/>
  <c r="H12" i="5"/>
  <c r="I12" i="5"/>
  <c r="K13" i="5"/>
  <c r="H13" i="5"/>
  <c r="I13" i="5"/>
  <c r="H10" i="5"/>
  <c r="I10" i="5"/>
  <c r="K9" i="5"/>
  <c r="K3" i="5"/>
  <c r="K4" i="5"/>
  <c r="K10" i="5"/>
  <c r="G19" i="1" l="1"/>
  <c r="G15" i="1"/>
  <c r="G13" i="1"/>
  <c r="G11" i="1"/>
  <c r="G18" i="1"/>
  <c r="G14" i="1"/>
  <c r="G12" i="1"/>
  <c r="G10" i="1"/>
  <c r="I13" i="1" l="1"/>
  <c r="H13" i="1"/>
  <c r="K13" i="1"/>
  <c r="H10" i="1"/>
  <c r="I10" i="1"/>
  <c r="K10" i="1"/>
  <c r="H15" i="1"/>
  <c r="I15" i="1"/>
  <c r="K15" i="1"/>
  <c r="I12" i="1"/>
  <c r="K12" i="1"/>
  <c r="H12" i="1"/>
  <c r="H14" i="1"/>
  <c r="I14" i="1"/>
  <c r="K14" i="1"/>
  <c r="H18" i="1"/>
  <c r="I18" i="1"/>
  <c r="K18" i="1"/>
  <c r="H11" i="1"/>
  <c r="K11" i="1"/>
  <c r="I11" i="1"/>
  <c r="I19" i="1"/>
  <c r="H19" i="1"/>
  <c r="K19" i="1"/>
</calcChain>
</file>

<file path=xl/sharedStrings.xml><?xml version="1.0" encoding="utf-8"?>
<sst xmlns="http://schemas.openxmlformats.org/spreadsheetml/2006/main" count="229" uniqueCount="59">
  <si>
    <t>Methane</t>
  </si>
  <si>
    <t>VOC</t>
  </si>
  <si>
    <t>HAP</t>
  </si>
  <si>
    <t>PROD</t>
  </si>
  <si>
    <t>Weight Ratios to Use in Estimating Emissions</t>
  </si>
  <si>
    <t>Production</t>
  </si>
  <si>
    <t>Transmission</t>
  </si>
  <si>
    <t>Methane:TOC</t>
  </si>
  <si>
    <t>VOC:TOC</t>
  </si>
  <si>
    <t>HAP:TOC</t>
  </si>
  <si>
    <t>VOC:Methane</t>
  </si>
  <si>
    <t>HAP:Methane</t>
  </si>
  <si>
    <t>BTEX:Methane</t>
  </si>
  <si>
    <t>HAP:VOC</t>
  </si>
  <si>
    <t>BTEX:VOC</t>
  </si>
  <si>
    <t>Conversion of volume methane to mass methane</t>
  </si>
  <si>
    <t>tons methane/1000 scf</t>
  </si>
  <si>
    <t>Volume Ratios to Use in Estimating Natural Gas Savings</t>
  </si>
  <si>
    <t>Methane:Gas</t>
  </si>
  <si>
    <t>G&amp;B</t>
  </si>
  <si>
    <t>TRANS</t>
  </si>
  <si>
    <t>STOR</t>
  </si>
  <si>
    <t>PROC</t>
  </si>
  <si>
    <t>VV</t>
  </si>
  <si>
    <t>VVa</t>
  </si>
  <si>
    <t>Processing</t>
  </si>
  <si>
    <t>VOC Service</t>
  </si>
  <si>
    <t>Non-VOC Service</t>
  </si>
  <si>
    <t>For Natural Gas Processing Plant Leaks:</t>
  </si>
  <si>
    <t>gbstation</t>
  </si>
  <si>
    <t>transstation</t>
  </si>
  <si>
    <t>storstation</t>
  </si>
  <si>
    <t>recip_comp</t>
  </si>
  <si>
    <t>mp</t>
  </si>
  <si>
    <t>fate</t>
  </si>
  <si>
    <t>segment</t>
  </si>
  <si>
    <t>control_lifetime</t>
  </si>
  <si>
    <t>reduction_pct</t>
  </si>
  <si>
    <t>gas_capture</t>
  </si>
  <si>
    <t>capital_cost</t>
  </si>
  <si>
    <t>annual_cost</t>
  </si>
  <si>
    <t>emissions_wholegas</t>
  </si>
  <si>
    <t>flare_wholegas</t>
  </si>
  <si>
    <t>bau</t>
  </si>
  <si>
    <t>seals_26khrs</t>
  </si>
  <si>
    <t>seals_annual</t>
  </si>
  <si>
    <t>ogi_quarterly</t>
  </si>
  <si>
    <t>ogi_bimonthly</t>
  </si>
  <si>
    <t>best_mgmt</t>
  </si>
  <si>
    <t>route_new_combustion_dev</t>
  </si>
  <si>
    <t>liq_unl_event_w_lift</t>
  </si>
  <si>
    <t>liq_unl_event_no_lift</t>
  </si>
  <si>
    <t>procplant_small_voc</t>
  </si>
  <si>
    <t>procplant_large_voc</t>
  </si>
  <si>
    <t>procplant_small_nonvoc</t>
  </si>
  <si>
    <t>procplant_large_nonvoc</t>
  </si>
  <si>
    <t>wet_cntfgl_comp</t>
  </si>
  <si>
    <t>3_scfm_limit</t>
  </si>
  <si>
    <t>dry_cntfgl_comp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</si>
</sst>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0000"/>
    <numFmt numFmtId="165" formatCode="0.0%"/>
    <numFmt numFmtId="166" formatCode="0.0000"/>
    <numFmt numFmtId="167" formatCode="0.000"/>
    <numFmt numFmtId="168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29">
    <xf numFmtId="0" fontId="0" fillId="0" borderId="0" xfId="0"/>
    <xf numFmtId="0" fontId="2" fillId="0" borderId="0" xfId="0" applyFont="1"/>
    <xf numFmtId="0" fontId="3" fillId="0" borderId="0" xfId="1" applyFont="1"/>
    <xf numFmtId="0" fontId="1" fillId="0" borderId="0" xfId="1" applyAlignment="1">
      <alignment horizontal="center"/>
    </xf>
    <xf numFmtId="0" fontId="1" fillId="0" borderId="0" xfId="1"/>
    <xf numFmtId="2" fontId="0" fillId="0" borderId="0" xfId="0" applyNumberFormat="1"/>
    <xf numFmtId="164" fontId="1" fillId="0" borderId="0" xfId="1" applyNumberFormat="1" applyAlignment="1">
      <alignment horizontal="center" vertical="center"/>
    </xf>
    <xf numFmtId="0" fontId="1" fillId="0" borderId="0" xfId="1" applyAlignment="1">
      <alignment horizontal="left"/>
    </xf>
    <xf numFmtId="165" fontId="1" fillId="0" borderId="0" xfId="1" applyNumberFormat="1" applyAlignment="1">
      <alignment horizontal="center"/>
    </xf>
    <xf numFmtId="0" fontId="3" fillId="0" borderId="0" xfId="1" applyFont="1" applyBorder="1"/>
    <xf numFmtId="0" fontId="4" fillId="0" borderId="0" xfId="1" applyFont="1" applyBorder="1" applyAlignment="1">
      <alignment horizontal="center"/>
    </xf>
    <xf numFmtId="166" fontId="0" fillId="0" borderId="0" xfId="0" applyNumberFormat="1"/>
    <xf numFmtId="2" fontId="0" fillId="0" borderId="0" xfId="0" applyNumberFormat="1" applyFill="1"/>
    <xf numFmtId="0" fontId="0" fillId="0" borderId="0" xfId="0" applyFill="1"/>
    <xf numFmtId="167" fontId="0" fillId="0" borderId="0" xfId="0" applyNumberFormat="1"/>
    <xf numFmtId="168" fontId="0" fillId="0" borderId="0" xfId="0" applyNumberFormat="1"/>
    <xf numFmtId="42" fontId="0" fillId="0" borderId="0" xfId="0" applyNumberFormat="1"/>
    <xf numFmtId="3" fontId="0" fillId="0" borderId="0" xfId="0" applyNumberFormat="1" applyFill="1"/>
    <xf numFmtId="3" fontId="0" fillId="0" borderId="0" xfId="0" applyNumberFormat="1" applyFill="1" applyBorder="1"/>
    <xf numFmtId="0" fontId="5" fillId="0" borderId="0" xfId="0" applyFont="1" applyFill="1"/>
    <xf numFmtId="167" fontId="0" fillId="0" borderId="0" xfId="0" applyNumberFormat="1" applyFill="1"/>
    <xf numFmtId="44" fontId="0" fillId="0" borderId="0" xfId="0" applyNumberFormat="1" applyFill="1"/>
    <xf numFmtId="0" fontId="0" fillId="0" borderId="1" xfId="0" applyFill="1" applyBorder="1"/>
    <xf numFmtId="167" fontId="0" fillId="0" borderId="1" xfId="0" applyNumberFormat="1" applyFill="1" applyBorder="1"/>
    <xf numFmtId="2" fontId="0" fillId="0" borderId="1" xfId="0" applyNumberFormat="1" applyFill="1" applyBorder="1"/>
    <xf numFmtId="3" fontId="0" fillId="0" borderId="1" xfId="0" applyNumberFormat="1" applyFill="1" applyBorder="1"/>
    <xf numFmtId="44" fontId="0" fillId="0" borderId="1" xfId="0" applyNumberFormat="1" applyFill="1" applyBorder="1"/>
    <xf numFmtId="0" fontId="0" fillId="0" borderId="2" xfId="0" applyFill="1" applyBorder="1"/>
    <xf numFmtId="2" fontId="0" fillId="0" borderId="2" xfId="0" applyNumberFormat="1" applyFill="1" applyBorder="1"/>
  </cellXfs>
  <cellStyles count="3">
    <cellStyle name="Normal" xfId="0" builtinId="0"/>
    <cellStyle name="Normal 2" xfId="2" xr:uid="{B961F4D0-601E-4164-922E-9D1765834CE4}"/>
    <cellStyle name="Normal 5" xfId="1" xr:uid="{8E1A49A2-402E-4B8C-B0FD-B53E54844B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595C-506F-4C72-95AD-8481703AC48E}">
  <dimension ref="A1:M19"/>
  <sheetViews>
    <sheetView tabSelected="1" workbookViewId="0"/>
  </sheetViews>
  <sheetFormatPr defaultRowHeight="15" x14ac:dyDescent="0.25"/>
  <cols>
    <col min="1" max="1" width="26.85546875" customWidth="1"/>
    <col min="2" max="3" width="20.7109375" customWidth="1"/>
    <col min="4" max="4" width="21.7109375" customWidth="1"/>
    <col min="5" max="5" width="20.7109375" customWidth="1"/>
    <col min="6" max="6" width="22.85546875" customWidth="1"/>
    <col min="7" max="10" width="20.7109375" customWidth="1"/>
    <col min="11" max="11" width="23.5703125" customWidth="1"/>
    <col min="12" max="12" width="16.42578125" customWidth="1"/>
    <col min="13" max="13" width="17.5703125" customWidth="1"/>
  </cols>
  <sheetData>
    <row r="1" spans="1:13" x14ac:dyDescent="0.25">
      <c r="A1" s="1" t="s">
        <v>33</v>
      </c>
      <c r="B1" s="1" t="s">
        <v>35</v>
      </c>
      <c r="C1" s="1" t="s">
        <v>34</v>
      </c>
      <c r="D1" s="1" t="s">
        <v>36</v>
      </c>
      <c r="E1" s="1" t="s">
        <v>37</v>
      </c>
      <c r="F1" s="1" t="s">
        <v>41</v>
      </c>
      <c r="G1" s="1" t="s">
        <v>0</v>
      </c>
      <c r="H1" s="1" t="s">
        <v>1</v>
      </c>
      <c r="I1" s="1" t="s">
        <v>2</v>
      </c>
      <c r="J1" s="1" t="s">
        <v>42</v>
      </c>
      <c r="K1" s="1" t="s">
        <v>38</v>
      </c>
      <c r="L1" s="1" t="s">
        <v>39</v>
      </c>
      <c r="M1" s="1" t="s">
        <v>40</v>
      </c>
    </row>
    <row r="2" spans="1:13" x14ac:dyDescent="0.25">
      <c r="A2" t="s">
        <v>29</v>
      </c>
      <c r="B2" t="s">
        <v>19</v>
      </c>
      <c r="C2" t="s">
        <v>43</v>
      </c>
      <c r="E2">
        <v>0</v>
      </c>
      <c r="F2" s="13"/>
      <c r="G2" s="5">
        <v>16.632031589630888</v>
      </c>
      <c r="H2" s="12">
        <f>G2*'Composition and Factors'!$B$11</f>
        <v>4.6232840442906884</v>
      </c>
      <c r="I2" s="12">
        <f>G2*'Composition and Factors'!$B$12</f>
        <v>0.17417906365926639</v>
      </c>
      <c r="J2" s="13"/>
      <c r="K2" s="15">
        <f>E2/(1-E2)*G2/'Composition and Factors'!$A$3/'Composition and Factors'!$B$25</f>
        <v>0</v>
      </c>
      <c r="L2" s="16">
        <v>0</v>
      </c>
      <c r="M2" s="16">
        <v>0</v>
      </c>
    </row>
    <row r="3" spans="1:13" x14ac:dyDescent="0.25">
      <c r="A3" t="s">
        <v>29</v>
      </c>
      <c r="B3" t="s">
        <v>19</v>
      </c>
      <c r="C3" t="s">
        <v>46</v>
      </c>
      <c r="D3" s="19">
        <v>8</v>
      </c>
      <c r="E3">
        <v>0.8</v>
      </c>
      <c r="F3" s="13"/>
      <c r="G3" s="12">
        <f>G2*(1-$E3)</f>
        <v>3.3264063179261769</v>
      </c>
      <c r="H3" s="12">
        <f>H2*(1-$E3)</f>
        <v>0.9246568088581375</v>
      </c>
      <c r="I3" s="12">
        <f>I2*(1-$E3)</f>
        <v>3.4835812731853266E-2</v>
      </c>
      <c r="J3" s="13"/>
      <c r="K3" s="15">
        <f>E3/(1-E3)*G3/'Composition and Factors'!$A$3/'Composition and Factors'!$B$25</f>
        <v>771.08870648369134</v>
      </c>
      <c r="L3" s="16">
        <v>3087</v>
      </c>
      <c r="M3" s="16">
        <v>12862</v>
      </c>
    </row>
    <row r="4" spans="1:13" x14ac:dyDescent="0.25">
      <c r="A4" t="s">
        <v>30</v>
      </c>
      <c r="B4" t="s">
        <v>20</v>
      </c>
      <c r="C4" t="s">
        <v>43</v>
      </c>
      <c r="D4" s="19"/>
      <c r="E4">
        <v>0</v>
      </c>
      <c r="F4" s="13"/>
      <c r="G4" s="12">
        <v>40.391236905</v>
      </c>
      <c r="H4" s="12">
        <f>G4*'Composition and Factors'!$D$11</f>
        <v>1.1178149113099416</v>
      </c>
      <c r="I4" s="12">
        <f>G4*'Composition and Factors'!$D$12</f>
        <v>3.3200997387166101E-2</v>
      </c>
      <c r="J4" s="13"/>
      <c r="K4" s="15">
        <f>E4/(1-E4)*G4/'Composition and Factors'!$A$3/'Composition and Factors'!$D$25</f>
        <v>0</v>
      </c>
      <c r="L4" s="16">
        <v>0</v>
      </c>
      <c r="M4" s="16">
        <v>0</v>
      </c>
    </row>
    <row r="5" spans="1:13" x14ac:dyDescent="0.25">
      <c r="A5" t="s">
        <v>30</v>
      </c>
      <c r="B5" t="s">
        <v>20</v>
      </c>
      <c r="C5" t="s">
        <v>46</v>
      </c>
      <c r="D5" s="19">
        <v>8</v>
      </c>
      <c r="E5">
        <v>0.8</v>
      </c>
      <c r="F5" s="13"/>
      <c r="G5" s="12">
        <f>G4*(1-$E5)</f>
        <v>8.0782473809999988</v>
      </c>
      <c r="H5" s="12">
        <f>H4*(1-$E5)</f>
        <v>0.22356298226198826</v>
      </c>
      <c r="I5" s="12">
        <f>I4*(1-$E5)</f>
        <v>6.6401994774332191E-3</v>
      </c>
      <c r="J5" s="13"/>
      <c r="K5" s="15">
        <f>E5/(1-E5)*G5/'Composition and Factors'!$A$3/'Composition and Factors'!$D$25</f>
        <v>1672.8336206896554</v>
      </c>
      <c r="L5" s="16">
        <v>23883</v>
      </c>
      <c r="M5" s="16">
        <v>15930</v>
      </c>
    </row>
    <row r="6" spans="1:13" x14ac:dyDescent="0.25">
      <c r="A6" t="s">
        <v>31</v>
      </c>
      <c r="B6" t="s">
        <v>21</v>
      </c>
      <c r="C6" t="s">
        <v>43</v>
      </c>
      <c r="D6" s="19"/>
      <c r="E6">
        <v>0</v>
      </c>
      <c r="F6" s="13"/>
      <c r="G6" s="12">
        <v>142.438731015</v>
      </c>
      <c r="H6" s="12">
        <f>G6*'Composition and Factors'!$D$11</f>
        <v>3.9419475529090104</v>
      </c>
      <c r="I6" s="12">
        <f>G6*'Composition and Factors'!$D$12</f>
        <v>0.11708252330531767</v>
      </c>
      <c r="J6" s="13"/>
      <c r="K6" s="15">
        <f>E6/(1-E6)*G6/'Composition and Factors'!$A$3/'Composition and Factors'!$D$25</f>
        <v>0</v>
      </c>
      <c r="L6" s="16">
        <v>0</v>
      </c>
      <c r="M6" s="16">
        <v>0</v>
      </c>
    </row>
    <row r="7" spans="1:13" x14ac:dyDescent="0.25">
      <c r="A7" t="s">
        <v>31</v>
      </c>
      <c r="B7" t="s">
        <v>21</v>
      </c>
      <c r="C7" t="s">
        <v>46</v>
      </c>
      <c r="D7" s="19">
        <v>8</v>
      </c>
      <c r="E7">
        <v>0.8</v>
      </c>
      <c r="F7" s="13"/>
      <c r="G7" s="12">
        <f>G6*(1-$E7)</f>
        <v>28.487746202999993</v>
      </c>
      <c r="H7" s="12">
        <f>H6*(1-$E7)</f>
        <v>0.78838951058180196</v>
      </c>
      <c r="I7" s="12">
        <f>I6*(1-$E7)</f>
        <v>2.3416504661063528E-2</v>
      </c>
      <c r="J7" s="13"/>
      <c r="K7" s="15">
        <f>E7/(1-E7)*G7/'Composition and Factors'!$A$3/'Composition and Factors'!$D$25</f>
        <v>5899.2077586206888</v>
      </c>
      <c r="L7" s="16">
        <v>23883</v>
      </c>
      <c r="M7" s="16">
        <v>20026</v>
      </c>
    </row>
    <row r="8" spans="1:13" x14ac:dyDescent="0.25">
      <c r="A8" t="s">
        <v>52</v>
      </c>
      <c r="B8" t="s">
        <v>22</v>
      </c>
      <c r="C8" t="s">
        <v>43</v>
      </c>
      <c r="E8">
        <v>0</v>
      </c>
      <c r="F8" s="13"/>
      <c r="G8" s="15">
        <v>47.185921538296746</v>
      </c>
      <c r="H8" s="15">
        <f>$G8*'Composition and Factors'!$B$21</f>
        <v>13.103428571066578</v>
      </c>
      <c r="I8" s="15">
        <f>$G8*'Composition and Factors'!$B$12</f>
        <v>0.49415488343372826</v>
      </c>
      <c r="K8" s="15">
        <f>E8/(1-E8)*G8/'Composition and Factors'!$A$3/'Composition and Factors'!$C$25</f>
        <v>0</v>
      </c>
      <c r="L8" s="16">
        <v>0</v>
      </c>
      <c r="M8" s="16">
        <v>0</v>
      </c>
    </row>
    <row r="9" spans="1:13" x14ac:dyDescent="0.25">
      <c r="A9" t="s">
        <v>53</v>
      </c>
      <c r="B9" t="s">
        <v>22</v>
      </c>
      <c r="C9" t="s">
        <v>43</v>
      </c>
      <c r="E9">
        <v>0</v>
      </c>
      <c r="F9" s="13"/>
      <c r="G9" s="15">
        <v>97.653411975939292</v>
      </c>
      <c r="H9" s="15">
        <f>$G9*'Composition and Factors'!$B$21</f>
        <v>27.118141742958681</v>
      </c>
      <c r="I9" s="15">
        <f>$G9*'Composition and Factors'!$B$12</f>
        <v>1.0226760194290359</v>
      </c>
      <c r="K9" s="15">
        <f>E9/(1-E9)*G9/'Composition and Factors'!$A$3/'Composition and Factors'!$C$25</f>
        <v>0</v>
      </c>
      <c r="L9" s="16">
        <v>0</v>
      </c>
      <c r="M9" s="16">
        <v>0</v>
      </c>
    </row>
    <row r="10" spans="1:13" x14ac:dyDescent="0.25">
      <c r="A10" t="s">
        <v>52</v>
      </c>
      <c r="B10" t="s">
        <v>22</v>
      </c>
      <c r="C10" t="s">
        <v>23</v>
      </c>
      <c r="D10">
        <v>5</v>
      </c>
      <c r="E10" s="14">
        <v>0.69687465076342747</v>
      </c>
      <c r="F10" s="13"/>
      <c r="G10" s="15">
        <f>(1-$E10)*G$8</f>
        <v>14.303248945345711</v>
      </c>
      <c r="H10" s="15">
        <f>$G10*'Composition and Factors'!$B$21</f>
        <v>3.9719813618010393</v>
      </c>
      <c r="I10" s="15">
        <f>$G10*'Composition and Factors'!$B$12</f>
        <v>0.14979087161780666</v>
      </c>
      <c r="K10" s="15">
        <f>E10/(1-E10)*G10/'Composition and Factors'!$A$3/'Composition and Factors'!$C$25</f>
        <v>1815.814335536709</v>
      </c>
      <c r="L10" s="16">
        <v>14175</v>
      </c>
      <c r="M10" s="16">
        <v>39663.016117660678</v>
      </c>
    </row>
    <row r="11" spans="1:13" x14ac:dyDescent="0.25">
      <c r="A11" t="s">
        <v>53</v>
      </c>
      <c r="B11" t="s">
        <v>22</v>
      </c>
      <c r="C11" t="s">
        <v>23</v>
      </c>
      <c r="D11">
        <v>5</v>
      </c>
      <c r="E11" s="14">
        <v>0.69778985125948945</v>
      </c>
      <c r="F11" s="13"/>
      <c r="G11" s="15">
        <f>(1-$E11)*G$9</f>
        <v>29.511852158266969</v>
      </c>
      <c r="H11" s="15">
        <f>$G11*'Composition and Factors'!$B$21</f>
        <v>8.195377649705792</v>
      </c>
      <c r="I11" s="15">
        <f>$G11*'Composition and Factors'!$B$12</f>
        <v>0.30906307194500221</v>
      </c>
      <c r="K11" s="15">
        <f>E11/(1-E11)*G11/'Composition and Factors'!$A$3/'Composition and Factors'!$C$25</f>
        <v>3762.8456389303865</v>
      </c>
      <c r="L11" s="16">
        <v>28962.5</v>
      </c>
      <c r="M11" s="16">
        <v>78596.089029299357</v>
      </c>
    </row>
    <row r="12" spans="1:13" x14ac:dyDescent="0.25">
      <c r="A12" t="s">
        <v>52</v>
      </c>
      <c r="B12" t="s">
        <v>22</v>
      </c>
      <c r="C12" t="s">
        <v>24</v>
      </c>
      <c r="D12">
        <v>5</v>
      </c>
      <c r="E12" s="14">
        <v>0.91203850618700222</v>
      </c>
      <c r="F12" s="13"/>
      <c r="G12" s="15">
        <f>(1-$E12)*G$8</f>
        <v>4.1505441454514882</v>
      </c>
      <c r="H12" s="15">
        <f>$G12*'Composition and Factors'!$B$21</f>
        <v>1.1525971511829314</v>
      </c>
      <c r="I12" s="15">
        <f>$G12*'Composition and Factors'!$B$12</f>
        <v>4.3466601721818529E-2</v>
      </c>
      <c r="K12" s="15">
        <f>E12/(1-E12)*G12/'Composition and Factors'!$A$3/'Composition and Factors'!$C$25</f>
        <v>2376.4569313600246</v>
      </c>
      <c r="L12" s="16">
        <v>14175</v>
      </c>
      <c r="M12" s="16">
        <v>86317.840214475975</v>
      </c>
    </row>
    <row r="13" spans="1:13" x14ac:dyDescent="0.25">
      <c r="A13" t="s">
        <v>53</v>
      </c>
      <c r="B13" t="s">
        <v>22</v>
      </c>
      <c r="C13" t="s">
        <v>24</v>
      </c>
      <c r="D13">
        <v>5</v>
      </c>
      <c r="E13" s="14">
        <v>0.91376463173339839</v>
      </c>
      <c r="F13" s="13"/>
      <c r="G13" s="15">
        <f>(1-$E13)*G$9</f>
        <v>8.4211779442352892</v>
      </c>
      <c r="H13" s="15">
        <f>$G13*'Composition and Factors'!$B$21</f>
        <v>2.3385429399099436</v>
      </c>
      <c r="I13" s="15">
        <f>$G13*'Composition and Factors'!$B$12</f>
        <v>8.819084315288514E-2</v>
      </c>
      <c r="K13" s="15">
        <f>E13/(1-E13)*G13/'Composition and Factors'!$A$3/'Composition and Factors'!$C$25</f>
        <v>4927.4939343424421</v>
      </c>
      <c r="L13" s="16">
        <v>28962.5</v>
      </c>
      <c r="M13" s="16">
        <v>174560.03961273885</v>
      </c>
    </row>
    <row r="14" spans="1:13" x14ac:dyDescent="0.25">
      <c r="A14" t="s">
        <v>52</v>
      </c>
      <c r="B14" t="s">
        <v>22</v>
      </c>
      <c r="C14" t="s">
        <v>47</v>
      </c>
      <c r="D14">
        <v>5</v>
      </c>
      <c r="E14" s="14">
        <v>0.93211069200335606</v>
      </c>
      <c r="F14" s="13"/>
      <c r="G14" s="15">
        <f>(1-$E14)*G$8</f>
        <v>3.2034195604189031</v>
      </c>
      <c r="H14" s="15">
        <f>$G14*'Composition and Factors'!$B$21</f>
        <v>0.88958269807316304</v>
      </c>
      <c r="I14" s="15">
        <f>$G14*'Composition and Factors'!$B$12</f>
        <v>3.3547833079478062E-2</v>
      </c>
      <c r="K14" s="15">
        <f>E14/(1-E14)*G14/'Composition and Factors'!$A$3/'Composition and Factors'!$C$25</f>
        <v>2428.7581059126705</v>
      </c>
      <c r="L14" s="16">
        <v>750</v>
      </c>
      <c r="M14" s="16">
        <v>49952.591779038805</v>
      </c>
    </row>
    <row r="15" spans="1:13" x14ac:dyDescent="0.25">
      <c r="A15" t="s">
        <v>53</v>
      </c>
      <c r="B15" t="s">
        <v>22</v>
      </c>
      <c r="C15" t="s">
        <v>47</v>
      </c>
      <c r="D15">
        <v>5</v>
      </c>
      <c r="E15" s="14">
        <v>0.93254764856001549</v>
      </c>
      <c r="F15" s="13"/>
      <c r="G15" s="15">
        <f>(1-$E15)*G$9</f>
        <v>6.5869522639146494</v>
      </c>
      <c r="H15" s="15">
        <f>$G15*'Composition and Factors'!$B$21</f>
        <v>1.8291824272453632</v>
      </c>
      <c r="I15" s="15">
        <f>$G15*'Composition and Factors'!$B$12</f>
        <v>6.8981902271771756E-2</v>
      </c>
      <c r="K15" s="15">
        <f>E15/(1-E15)*G15/'Composition and Factors'!$A$3/'Composition and Factors'!$C$25</f>
        <v>5028.7817258235327</v>
      </c>
      <c r="L15" s="16">
        <v>1500</v>
      </c>
      <c r="M15" s="16">
        <v>97262.795678980896</v>
      </c>
    </row>
    <row r="16" spans="1:13" x14ac:dyDescent="0.25">
      <c r="A16" t="s">
        <v>54</v>
      </c>
      <c r="B16" t="s">
        <v>22</v>
      </c>
      <c r="C16" t="s">
        <v>43</v>
      </c>
      <c r="E16" s="14">
        <v>0</v>
      </c>
      <c r="F16" s="13"/>
      <c r="G16" s="15">
        <v>15.258530001666299</v>
      </c>
      <c r="H16" s="15">
        <f>$G16*'Composition and Factors'!$E$21</f>
        <v>0.42179416634562128</v>
      </c>
      <c r="I16" s="15">
        <f>$G16*'Composition and Factors'!$D$12</f>
        <v>1.2542285246397267E-2</v>
      </c>
      <c r="K16" s="15">
        <f>E16/(1-E16)*G16/'Composition and Factors'!$A$3/'Composition and Factors'!$C$25</f>
        <v>0</v>
      </c>
      <c r="L16" s="16">
        <v>0</v>
      </c>
      <c r="M16" s="16">
        <v>0</v>
      </c>
    </row>
    <row r="17" spans="1:13" x14ac:dyDescent="0.25">
      <c r="A17" t="s">
        <v>55</v>
      </c>
      <c r="B17" t="s">
        <v>22</v>
      </c>
      <c r="C17" t="s">
        <v>43</v>
      </c>
      <c r="E17" s="14">
        <v>0</v>
      </c>
      <c r="F17" s="13"/>
      <c r="G17" s="15">
        <v>31.911570324297283</v>
      </c>
      <c r="H17" s="15">
        <f>$G17*'Composition and Factors'!$E$21</f>
        <v>0.88213702107914294</v>
      </c>
      <c r="I17" s="15">
        <f>$G17*'Composition and Factors'!$D$12</f>
        <v>2.6230837284069584E-2</v>
      </c>
      <c r="K17" s="15">
        <f>E17/(1-E17)*G17/'Composition and Factors'!$A$3/'Composition and Factors'!$C$25</f>
        <v>0</v>
      </c>
      <c r="L17" s="16">
        <v>0</v>
      </c>
      <c r="M17" s="16">
        <v>0</v>
      </c>
    </row>
    <row r="18" spans="1:13" x14ac:dyDescent="0.25">
      <c r="A18" t="s">
        <v>54</v>
      </c>
      <c r="B18" t="s">
        <v>22</v>
      </c>
      <c r="C18" t="s">
        <v>47</v>
      </c>
      <c r="D18">
        <v>5</v>
      </c>
      <c r="E18" s="14">
        <v>0.93099859753366387</v>
      </c>
      <c r="F18" s="13"/>
      <c r="G18" s="15">
        <f>(1-$E18)*G$16</f>
        <v>1.0528599696896408</v>
      </c>
      <c r="H18" s="15">
        <f>$G18*'Composition and Factors'!$E$21</f>
        <v>2.9104389029966943E-2</v>
      </c>
      <c r="I18" s="15">
        <f>$G18*'Composition and Factors'!$D$12</f>
        <v>8.6543527213424766E-4</v>
      </c>
      <c r="K18" s="15">
        <f>E18/(1-E18)*G18/'Composition and Factors'!$A$3/'Composition and Factors'!$C$25</f>
        <v>784.45142246427383</v>
      </c>
      <c r="L18" s="16">
        <v>750</v>
      </c>
      <c r="M18" s="16">
        <v>12471.13935147655</v>
      </c>
    </row>
    <row r="19" spans="1:13" x14ac:dyDescent="0.25">
      <c r="A19" t="s">
        <v>55</v>
      </c>
      <c r="B19" t="s">
        <v>22</v>
      </c>
      <c r="C19" t="s">
        <v>47</v>
      </c>
      <c r="D19">
        <v>5</v>
      </c>
      <c r="E19" s="14">
        <v>0.93221673433547469</v>
      </c>
      <c r="F19" s="13"/>
      <c r="G19" s="15">
        <f>(1-$E19)*G$17</f>
        <v>2.1630704490640249</v>
      </c>
      <c r="H19" s="15">
        <f>$G19*'Composition and Factors'!$E$21</f>
        <v>5.9794128052320511E-2</v>
      </c>
      <c r="I19" s="15">
        <f>$G19*'Composition and Factors'!$D$12</f>
        <v>1.7780118122290242E-3</v>
      </c>
      <c r="K19" s="15">
        <f>E19/(1-E19)*G19/'Composition and Factors'!$A$3/'Composition and Factors'!$C$25</f>
        <v>1642.7421579394424</v>
      </c>
      <c r="L19" s="16">
        <v>1500</v>
      </c>
      <c r="M19" s="16">
        <v>25480.726950318473</v>
      </c>
    </row>
  </sheetData>
  <autoFilter ref="A1:M19" xr:uid="{54EE5486-10E3-461D-8E63-63483E904828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B19E-FF9D-49DF-94D3-591D920A648E}">
  <dimension ref="A1:M33"/>
  <sheetViews>
    <sheetView zoomScale="80" zoomScaleNormal="80" workbookViewId="0">
      <selection activeCell="C24" sqref="C24"/>
    </sheetView>
  </sheetViews>
  <sheetFormatPr defaultRowHeight="15" x14ac:dyDescent="0.25"/>
  <cols>
    <col min="1" max="1" width="17.28515625" bestFit="1" customWidth="1"/>
    <col min="2" max="2" width="20.7109375" customWidth="1"/>
    <col min="3" max="3" width="34.7109375" customWidth="1"/>
    <col min="4" max="4" width="15.7109375" customWidth="1"/>
    <col min="5" max="5" width="14.28515625" customWidth="1"/>
    <col min="6" max="13" width="20.7109375" customWidth="1"/>
  </cols>
  <sheetData>
    <row r="1" spans="1:13" x14ac:dyDescent="0.25">
      <c r="A1" s="1" t="s">
        <v>33</v>
      </c>
      <c r="B1" s="1" t="s">
        <v>35</v>
      </c>
      <c r="C1" s="1" t="s">
        <v>34</v>
      </c>
      <c r="D1" s="1" t="s">
        <v>36</v>
      </c>
      <c r="E1" s="1" t="s">
        <v>37</v>
      </c>
      <c r="F1" s="1" t="s">
        <v>41</v>
      </c>
      <c r="G1" s="1" t="s">
        <v>0</v>
      </c>
      <c r="H1" s="1" t="s">
        <v>1</v>
      </c>
      <c r="I1" s="1" t="s">
        <v>2</v>
      </c>
      <c r="J1" s="1" t="s">
        <v>42</v>
      </c>
      <c r="K1" s="1" t="s">
        <v>38</v>
      </c>
      <c r="L1" s="1" t="s">
        <v>39</v>
      </c>
      <c r="M1" s="1" t="s">
        <v>40</v>
      </c>
    </row>
    <row r="2" spans="1:13" x14ac:dyDescent="0.25">
      <c r="A2" s="13" t="s">
        <v>32</v>
      </c>
      <c r="B2" s="13" t="s">
        <v>19</v>
      </c>
      <c r="C2" s="13" t="s">
        <v>43</v>
      </c>
      <c r="D2" s="13"/>
      <c r="E2" s="20">
        <v>0</v>
      </c>
      <c r="F2" s="13"/>
      <c r="G2" s="12">
        <v>12.318442561198985</v>
      </c>
      <c r="H2" s="12">
        <f>$G2*'Composition and Factors'!$B$11</f>
        <v>3.4242154145022585</v>
      </c>
      <c r="I2" s="12">
        <f>$G2*'Composition and Factors'!$B$12</f>
        <v>0.12900497329428845</v>
      </c>
      <c r="J2" s="17"/>
      <c r="K2" s="17">
        <f>E2/(1-E2)*G2/'Composition and Factors'!$A$3/'Composition and Factors'!$B$25</f>
        <v>0</v>
      </c>
      <c r="L2" s="21">
        <v>0</v>
      </c>
      <c r="M2" s="21">
        <v>0</v>
      </c>
    </row>
    <row r="3" spans="1:13" x14ac:dyDescent="0.25">
      <c r="A3" s="13" t="s">
        <v>32</v>
      </c>
      <c r="B3" s="13" t="s">
        <v>19</v>
      </c>
      <c r="C3" s="13" t="s">
        <v>44</v>
      </c>
      <c r="D3" s="13">
        <v>3.8</v>
      </c>
      <c r="E3" s="20">
        <v>0.55609756097560969</v>
      </c>
      <c r="F3" s="13"/>
      <c r="G3" s="12">
        <f>(1-E3)*G$2</f>
        <v>5.4681866978980871</v>
      </c>
      <c r="H3" s="12">
        <f>$G3*'Composition and Factors'!$B$11</f>
        <v>1.5200175742424664</v>
      </c>
      <c r="I3" s="12">
        <f>$G3*'Composition and Factors'!$B$12</f>
        <v>5.7265622291610981E-2</v>
      </c>
      <c r="J3" s="17"/>
      <c r="K3" s="17">
        <f>E3/(1-E3)*G3/'Composition and Factors'!$A$3/'Composition and Factors'!$B$25</f>
        <v>396.98659964127074</v>
      </c>
      <c r="L3" s="21">
        <v>6345.475355999999</v>
      </c>
      <c r="M3" s="21">
        <v>0</v>
      </c>
    </row>
    <row r="4" spans="1:13" x14ac:dyDescent="0.25">
      <c r="A4" s="13" t="s">
        <v>32</v>
      </c>
      <c r="B4" s="13" t="s">
        <v>19</v>
      </c>
      <c r="C4" s="13" t="s">
        <v>45</v>
      </c>
      <c r="D4" s="13">
        <v>3.8</v>
      </c>
      <c r="E4" s="20">
        <v>0.92159227985524728</v>
      </c>
      <c r="F4" s="13"/>
      <c r="G4" s="12">
        <f>(1-E4)*G$2</f>
        <v>0.965860996957701</v>
      </c>
      <c r="H4" s="12">
        <f>$G4*'Composition and Factors'!$B$11</f>
        <v>0.26848492393564155</v>
      </c>
      <c r="I4" s="12">
        <f>$G4*'Composition and Factors'!$B$12</f>
        <v>1.0114985843339867E-2</v>
      </c>
      <c r="J4" s="17"/>
      <c r="K4" s="17">
        <f>E4/(1-E4)*G4/'Composition and Factors'!$A$3/'Composition and Factors'!$B$25</f>
        <v>657.90575451099232</v>
      </c>
      <c r="L4" s="21">
        <f>L3</f>
        <v>6345.475355999999</v>
      </c>
      <c r="M4" s="21">
        <v>597</v>
      </c>
    </row>
    <row r="5" spans="1:13" x14ac:dyDescent="0.25">
      <c r="A5" s="13" t="s">
        <v>32</v>
      </c>
      <c r="B5" s="13" t="s">
        <v>22</v>
      </c>
      <c r="C5" s="13" t="s">
        <v>43</v>
      </c>
      <c r="D5" s="13"/>
      <c r="E5" s="20">
        <v>0</v>
      </c>
      <c r="F5" s="13"/>
      <c r="G5" s="12">
        <v>23.308182764363004</v>
      </c>
      <c r="H5" s="12">
        <f>$G5*'Composition and Factors'!$B$11</f>
        <v>6.4790851854245552</v>
      </c>
      <c r="I5" s="12">
        <f>$G5*'Composition and Factors'!$B$12</f>
        <v>0.2440951021297271</v>
      </c>
      <c r="J5" s="17"/>
      <c r="K5" s="17">
        <f>E5/(1-E5)*G5/'Composition and Factors'!$A$3/'Composition and Factors'!$C$25</f>
        <v>0</v>
      </c>
      <c r="L5" s="21">
        <v>0</v>
      </c>
      <c r="M5" s="21">
        <v>0</v>
      </c>
    </row>
    <row r="6" spans="1:13" x14ac:dyDescent="0.25">
      <c r="A6" s="13" t="s">
        <v>32</v>
      </c>
      <c r="B6" s="13" t="s">
        <v>22</v>
      </c>
      <c r="C6" s="13" t="s">
        <v>44</v>
      </c>
      <c r="D6" s="13">
        <v>3.3</v>
      </c>
      <c r="E6" s="20">
        <v>0.79828326180257514</v>
      </c>
      <c r="F6" s="13"/>
      <c r="G6" s="12">
        <f>(1-E6)*G$5</f>
        <v>4.7016506005367429</v>
      </c>
      <c r="H6" s="12">
        <f>$G6*'Composition and Factors'!$B$11</f>
        <v>1.3069399301070992</v>
      </c>
      <c r="I6" s="12">
        <f>$G6*'Composition and Factors'!$B$12</f>
        <v>4.9238067811575852E-2</v>
      </c>
      <c r="J6" s="17"/>
      <c r="K6" s="17">
        <f>E6/(1-E6)*G6/'Composition and Factors'!$A$3/'Composition and Factors'!$C$25</f>
        <v>1027.4714666879963</v>
      </c>
      <c r="L6" s="21">
        <v>4807.1782999999996</v>
      </c>
      <c r="M6" s="21">
        <v>0</v>
      </c>
    </row>
    <row r="7" spans="1:13" x14ac:dyDescent="0.25">
      <c r="A7" s="13" t="s">
        <v>32</v>
      </c>
      <c r="B7" s="13" t="s">
        <v>22</v>
      </c>
      <c r="C7" s="13" t="s">
        <v>45</v>
      </c>
      <c r="D7" s="13">
        <v>3.3</v>
      </c>
      <c r="E7" s="20">
        <v>0.92159227985524728</v>
      </c>
      <c r="F7" s="13"/>
      <c r="G7" s="12">
        <f>(1-E7)*G$5</f>
        <v>1.8275414712709233</v>
      </c>
      <c r="H7" s="12">
        <f>$G7*'Composition and Factors'!$B$11</f>
        <v>0.50801029801278186</v>
      </c>
      <c r="I7" s="12">
        <f>$G7*'Composition and Factors'!$B$12</f>
        <v>1.9138940456492476E-2</v>
      </c>
      <c r="J7" s="17"/>
      <c r="K7" s="17">
        <f>E7/(1-E7)*G7/'Composition and Factors'!$A$3/'Composition and Factors'!$C$25</f>
        <v>1186.1826707139294</v>
      </c>
      <c r="L7" s="21">
        <f>L6</f>
        <v>4807.1782999999996</v>
      </c>
      <c r="M7" s="21">
        <v>597</v>
      </c>
    </row>
    <row r="8" spans="1:13" x14ac:dyDescent="0.25">
      <c r="A8" s="13" t="s">
        <v>32</v>
      </c>
      <c r="B8" s="13" t="s">
        <v>20</v>
      </c>
      <c r="C8" s="13" t="s">
        <v>43</v>
      </c>
      <c r="D8" s="13"/>
      <c r="E8" s="20">
        <v>0</v>
      </c>
      <c r="F8" s="13"/>
      <c r="G8" s="12">
        <v>27.1</v>
      </c>
      <c r="H8" s="12">
        <f>$G8*'Composition and Factors'!$D$11</f>
        <v>0.74998406629011904</v>
      </c>
      <c r="I8" s="12">
        <f>$G8*'Composition and Factors'!$D$12</f>
        <v>2.2275797874385529E-2</v>
      </c>
      <c r="J8" s="17"/>
      <c r="K8" s="17">
        <f>E8/(1-E8)*G8/'Composition and Factors'!$A$3/'Composition and Factors'!$D$25</f>
        <v>0</v>
      </c>
      <c r="L8" s="21">
        <v>0</v>
      </c>
      <c r="M8" s="21">
        <v>0</v>
      </c>
    </row>
    <row r="9" spans="1:13" x14ac:dyDescent="0.25">
      <c r="A9" s="13" t="s">
        <v>32</v>
      </c>
      <c r="B9" s="13" t="s">
        <v>20</v>
      </c>
      <c r="C9" s="13" t="s">
        <v>44</v>
      </c>
      <c r="D9" s="13">
        <v>3.8</v>
      </c>
      <c r="E9" s="20">
        <v>0.80073800738007372</v>
      </c>
      <c r="F9" s="13"/>
      <c r="G9" s="12">
        <f>(1-E9)*G$8</f>
        <v>5.4000000000000021</v>
      </c>
      <c r="H9" s="12">
        <f>$G9*'Composition and Factors'!$D$11</f>
        <v>0.14944331948216399</v>
      </c>
      <c r="I9" s="12">
        <f>$G9*'Composition and Factors'!$D$12</f>
        <v>4.4387198716487782E-3</v>
      </c>
      <c r="J9" s="17"/>
      <c r="K9" s="17">
        <f>E9/(1-E9)*G9/'Composition and Factors'!$A$3/'Composition and Factors'!$D$25</f>
        <v>1123.4023872041876</v>
      </c>
      <c r="L9" s="21">
        <v>6345.475355999999</v>
      </c>
      <c r="M9" s="21">
        <v>0</v>
      </c>
    </row>
    <row r="10" spans="1:13" x14ac:dyDescent="0.25">
      <c r="A10" s="13" t="s">
        <v>32</v>
      </c>
      <c r="B10" s="13" t="s">
        <v>20</v>
      </c>
      <c r="C10" s="13" t="s">
        <v>45</v>
      </c>
      <c r="D10" s="13">
        <v>3.8</v>
      </c>
      <c r="E10" s="20">
        <v>0.92159227985524728</v>
      </c>
      <c r="F10" s="13"/>
      <c r="G10" s="12">
        <f>(1-E10)*G$8</f>
        <v>2.124849215922799</v>
      </c>
      <c r="H10" s="12">
        <f>$G10*'Composition and Factors'!$D$11</f>
        <v>5.8804540782699324E-2</v>
      </c>
      <c r="I10" s="12">
        <f>$G10*'Composition and Factors'!$D$12</f>
        <v>1.7465945257358981E-3</v>
      </c>
      <c r="J10" s="17"/>
      <c r="K10" s="17">
        <f>E10/(1-E10)*G10/'Composition and Factors'!$A$3/'Composition and Factors'!$D$25</f>
        <v>1292.9559452358008</v>
      </c>
      <c r="L10" s="21">
        <f>L9</f>
        <v>6345.475355999999</v>
      </c>
      <c r="M10" s="21">
        <v>597</v>
      </c>
    </row>
    <row r="11" spans="1:13" x14ac:dyDescent="0.25">
      <c r="A11" s="13" t="s">
        <v>32</v>
      </c>
      <c r="B11" s="13" t="s">
        <v>21</v>
      </c>
      <c r="C11" s="13" t="s">
        <v>43</v>
      </c>
      <c r="D11" s="13"/>
      <c r="E11" s="20">
        <v>0</v>
      </c>
      <c r="F11" s="13"/>
      <c r="G11" s="12">
        <v>28.2</v>
      </c>
      <c r="H11" s="12">
        <f>$G11*'Composition and Factors'!$D$11</f>
        <v>0.78042622396241157</v>
      </c>
      <c r="I11" s="12">
        <f>$G11*'Composition and Factors'!$D$12</f>
        <v>2.3179981551943611E-2</v>
      </c>
      <c r="J11" s="17"/>
      <c r="K11" s="17">
        <f>E11/(1-E11)*G11/'Composition and Factors'!$A$3/'Composition and Factors'!$D$25</f>
        <v>0</v>
      </c>
      <c r="L11" s="21">
        <v>0</v>
      </c>
      <c r="M11" s="21">
        <v>0</v>
      </c>
    </row>
    <row r="12" spans="1:13" x14ac:dyDescent="0.25">
      <c r="A12" s="13" t="s">
        <v>32</v>
      </c>
      <c r="B12" s="13" t="s">
        <v>21</v>
      </c>
      <c r="C12" s="13" t="s">
        <v>44</v>
      </c>
      <c r="D12" s="13">
        <v>4.4000000000000004</v>
      </c>
      <c r="E12" s="20">
        <v>0.77304964539007093</v>
      </c>
      <c r="F12" s="13"/>
      <c r="G12" s="12">
        <f>(1-E12)*G$11</f>
        <v>6.3999999999999995</v>
      </c>
      <c r="H12" s="12">
        <f>$G12*'Composition and Factors'!$D$11</f>
        <v>0.17711800827515722</v>
      </c>
      <c r="I12" s="12">
        <f>$G12*'Composition and Factors'!$D$12</f>
        <v>5.2607050330652164E-3</v>
      </c>
      <c r="J12" s="17"/>
      <c r="K12" s="17">
        <f>E12/(1-E12)*G12/'Composition and Factors'!$A$3/'Composition and Factors'!$D$25</f>
        <v>1128.5793567304743</v>
      </c>
      <c r="L12" s="21">
        <v>8652.9209399999982</v>
      </c>
      <c r="M12" s="21">
        <v>0</v>
      </c>
    </row>
    <row r="13" spans="1:13" x14ac:dyDescent="0.25">
      <c r="A13" s="22" t="s">
        <v>32</v>
      </c>
      <c r="B13" s="22" t="s">
        <v>21</v>
      </c>
      <c r="C13" s="22" t="s">
        <v>45</v>
      </c>
      <c r="D13" s="22">
        <v>4.4000000000000004</v>
      </c>
      <c r="E13" s="23">
        <v>0.92159227985524728</v>
      </c>
      <c r="F13" s="22"/>
      <c r="G13" s="24">
        <f>(1-E13)*G$11</f>
        <v>2.2110977080820269</v>
      </c>
      <c r="H13" s="24">
        <f>$G13*'Composition and Factors'!$D$11</f>
        <v>6.1191440962070881E-2</v>
      </c>
      <c r="I13" s="24">
        <f>$G13*'Composition and Factors'!$D$12</f>
        <v>1.8174895064853257E-3</v>
      </c>
      <c r="J13" s="25"/>
      <c r="K13" s="25">
        <f>E13/(1-E13)*G13/'Composition and Factors'!$A$3/'Composition and Factors'!$D$25</f>
        <v>1345.4375518689881</v>
      </c>
      <c r="L13" s="26">
        <f>L12</f>
        <v>8652.9209399999982</v>
      </c>
      <c r="M13" s="26">
        <v>597</v>
      </c>
    </row>
    <row r="14" spans="1:13" x14ac:dyDescent="0.25">
      <c r="A14" s="13" t="s">
        <v>56</v>
      </c>
      <c r="B14" s="13" t="s">
        <v>19</v>
      </c>
      <c r="C14" s="13" t="s">
        <v>43</v>
      </c>
      <c r="D14" s="13"/>
      <c r="E14" s="13">
        <v>0</v>
      </c>
      <c r="F14" s="13"/>
      <c r="G14" s="12">
        <v>251.45795170691099</v>
      </c>
      <c r="H14" s="12">
        <f>G14*'Composition and Factors'!$B$11</f>
        <v>69.898949486205282</v>
      </c>
      <c r="I14" s="12">
        <f>G14*'Composition and Factors'!$B$12</f>
        <v>2.6333951052193019</v>
      </c>
      <c r="J14" s="17">
        <v>0</v>
      </c>
      <c r="K14" s="17">
        <f>E14/(1-E14)*G14/'Composition and Factors'!$A$3/'Composition and Factors'!$B$25</f>
        <v>0</v>
      </c>
      <c r="L14" s="21">
        <v>0</v>
      </c>
      <c r="M14" s="21">
        <v>0</v>
      </c>
    </row>
    <row r="15" spans="1:13" x14ac:dyDescent="0.25">
      <c r="A15" s="13" t="s">
        <v>56</v>
      </c>
      <c r="B15" s="13" t="s">
        <v>19</v>
      </c>
      <c r="C15" s="13" t="s">
        <v>49</v>
      </c>
      <c r="D15" s="13">
        <v>10</v>
      </c>
      <c r="E15" s="13">
        <v>0.95</v>
      </c>
      <c r="F15" s="13"/>
      <c r="G15" s="12">
        <f t="shared" ref="G15" si="0">(1-E15)*G$14</f>
        <v>12.57289758534556</v>
      </c>
      <c r="H15" s="12">
        <f>G15*'Composition and Factors'!$B$11</f>
        <v>3.4949474743102673</v>
      </c>
      <c r="I15" s="12">
        <f>G15*'Composition and Factors'!$B$12</f>
        <v>0.13166975526096519</v>
      </c>
      <c r="J15" s="18">
        <f>E15/(1-E15)*G15/'Composition and Factors'!$A$3/'Composition and Factors'!$B$25</f>
        <v>13843.886598294726</v>
      </c>
      <c r="K15" s="17">
        <v>0</v>
      </c>
      <c r="L15" s="21">
        <v>123559.32203389831</v>
      </c>
      <c r="M15" s="21">
        <v>109497.21925304513</v>
      </c>
    </row>
    <row r="16" spans="1:13" x14ac:dyDescent="0.25">
      <c r="A16" s="22" t="s">
        <v>56</v>
      </c>
      <c r="B16" s="22" t="s">
        <v>19</v>
      </c>
      <c r="C16" s="22" t="s">
        <v>57</v>
      </c>
      <c r="D16" s="22">
        <v>1</v>
      </c>
      <c r="E16" s="24">
        <v>0.89179115300942713</v>
      </c>
      <c r="F16" s="22"/>
      <c r="G16" s="24">
        <f t="shared" ref="G16" si="1">(1-E16)*G$14</f>
        <v>27.209975020815993</v>
      </c>
      <c r="H16" s="24">
        <f>G16*'Composition and Factors'!$B$11</f>
        <v>7.56368472975457</v>
      </c>
      <c r="I16" s="24">
        <f>G16*'Composition and Factors'!$B$12</f>
        <v>0.28495664800639897</v>
      </c>
      <c r="J16" s="25">
        <v>0</v>
      </c>
      <c r="K16" s="25">
        <f>E16/(1-E16)*G16/'Composition and Factors'!$A$3/'Composition and Factors'!$B$25</f>
        <v>12995.637464868434</v>
      </c>
      <c r="L16" s="26">
        <v>0</v>
      </c>
      <c r="M16" s="26">
        <v>25000</v>
      </c>
    </row>
    <row r="17" spans="1:13" x14ac:dyDescent="0.25">
      <c r="A17" s="13" t="s">
        <v>56</v>
      </c>
      <c r="B17" s="13" t="s">
        <v>22</v>
      </c>
      <c r="C17" s="13" t="s">
        <v>43</v>
      </c>
      <c r="D17" s="13"/>
      <c r="E17" s="13">
        <v>0</v>
      </c>
      <c r="F17" s="13"/>
      <c r="G17" s="12">
        <v>163.44997720865925</v>
      </c>
      <c r="H17" s="12">
        <f>G17*'Composition and Factors'!$B$11</f>
        <v>45.434958898201657</v>
      </c>
      <c r="I17" s="12">
        <f>H17*'Composition and Factors'!$B$11</f>
        <v>12.629769213402556</v>
      </c>
      <c r="J17" s="17">
        <v>0</v>
      </c>
      <c r="K17" s="17">
        <f>E17/(1-E17)*G17/'Composition and Factors'!$A$3/'Composition and Factors'!$C$25</f>
        <v>0</v>
      </c>
      <c r="L17" s="21">
        <v>0</v>
      </c>
      <c r="M17" s="21">
        <v>0</v>
      </c>
    </row>
    <row r="18" spans="1:13" x14ac:dyDescent="0.25">
      <c r="A18" s="13" t="s">
        <v>56</v>
      </c>
      <c r="B18" s="13" t="s">
        <v>22</v>
      </c>
      <c r="C18" s="13" t="s">
        <v>49</v>
      </c>
      <c r="D18" s="13">
        <v>10</v>
      </c>
      <c r="E18" s="12">
        <v>0.95</v>
      </c>
      <c r="F18" s="13"/>
      <c r="G18" s="12">
        <f t="shared" ref="G18" si="2">(1-E18)*G$17</f>
        <v>8.1724988604329702</v>
      </c>
      <c r="H18" s="12">
        <f>G18*'Composition and Factors'!$B$11</f>
        <v>2.2717479449100852</v>
      </c>
      <c r="I18" s="12">
        <f>H18*'Composition and Factors'!$B$11</f>
        <v>0.63148846067012843</v>
      </c>
      <c r="J18" s="18">
        <f>E18/(1-E18)*G18/'Composition and Factors'!$A$3/'Composition and Factors'!$C$25</f>
        <v>8574.5789176255112</v>
      </c>
      <c r="K18" s="17">
        <v>0</v>
      </c>
      <c r="L18" s="21">
        <v>123559.32203389831</v>
      </c>
      <c r="M18" s="21">
        <v>109497.21925304513</v>
      </c>
    </row>
    <row r="19" spans="1:13" x14ac:dyDescent="0.25">
      <c r="A19" s="22" t="s">
        <v>56</v>
      </c>
      <c r="B19" s="22" t="s">
        <v>22</v>
      </c>
      <c r="C19" s="22" t="s">
        <v>57</v>
      </c>
      <c r="D19" s="22">
        <v>1</v>
      </c>
      <c r="E19" s="24">
        <v>0.83352720211101727</v>
      </c>
      <c r="F19" s="22"/>
      <c r="G19" s="24">
        <f t="shared" ref="G19" si="3">(1-E19)*G$17</f>
        <v>27.209975020815964</v>
      </c>
      <c r="H19" s="24">
        <f>G19*'Composition and Factors'!$B$11</f>
        <v>7.563684729754562</v>
      </c>
      <c r="I19" s="24">
        <f>H19*'Composition and Factors'!$B$11</f>
        <v>2.1025130176472602</v>
      </c>
      <c r="J19" s="25">
        <v>0</v>
      </c>
      <c r="K19" s="25">
        <f>E19/(1-E19)*G19/'Composition and Factors'!$A$3/'Composition and Factors'!$C$25</f>
        <v>7523.3102889352713</v>
      </c>
      <c r="L19" s="26">
        <v>0</v>
      </c>
      <c r="M19" s="26">
        <v>25000</v>
      </c>
    </row>
    <row r="20" spans="1:13" x14ac:dyDescent="0.25">
      <c r="A20" s="13" t="s">
        <v>56</v>
      </c>
      <c r="B20" s="13" t="s">
        <v>20</v>
      </c>
      <c r="C20" s="13" t="s">
        <v>43</v>
      </c>
      <c r="D20" s="13"/>
      <c r="E20" s="13">
        <v>0</v>
      </c>
      <c r="F20" s="13"/>
      <c r="G20" s="12">
        <v>65.645295587010736</v>
      </c>
      <c r="H20" s="12">
        <f>G20*'Composition and Factors'!$D$11</f>
        <v>1.8167131260945799</v>
      </c>
      <c r="I20" s="12">
        <f>H20*'Composition and Factors'!$D$11</f>
        <v>5.0276970390813532E-2</v>
      </c>
      <c r="J20" s="17">
        <v>0</v>
      </c>
      <c r="K20" s="17">
        <f>E20/(1-E20)*G20/'Composition and Factors'!$A$3/'Composition and Factors'!$D$25</f>
        <v>0</v>
      </c>
      <c r="L20" s="21">
        <v>0</v>
      </c>
      <c r="M20" s="21">
        <v>0</v>
      </c>
    </row>
    <row r="21" spans="1:13" x14ac:dyDescent="0.25">
      <c r="A21" s="13" t="s">
        <v>56</v>
      </c>
      <c r="B21" s="13" t="s">
        <v>20</v>
      </c>
      <c r="C21" s="13" t="s">
        <v>49</v>
      </c>
      <c r="D21" s="13">
        <v>10</v>
      </c>
      <c r="E21" s="13">
        <v>0.95</v>
      </c>
      <c r="F21" s="13"/>
      <c r="G21" s="12">
        <f>(1-E21)*G$20</f>
        <v>3.2822647793505397</v>
      </c>
      <c r="H21" s="12">
        <f>G21*'Composition and Factors'!$D$11</f>
        <v>9.0835656304729076E-2</v>
      </c>
      <c r="I21" s="12">
        <f>H21*'Composition and Factors'!$D$11</f>
        <v>2.5138485195406787E-3</v>
      </c>
      <c r="J21" s="18">
        <f>E21/(1-E21)*G21/'Composition and Factors'!$A$3/'Composition and Factors'!$D$25</f>
        <v>3228.5151005812804</v>
      </c>
      <c r="K21" s="17">
        <v>0</v>
      </c>
      <c r="L21" s="21">
        <v>123559.32203389831</v>
      </c>
      <c r="M21" s="21">
        <v>109497.21925304513</v>
      </c>
    </row>
    <row r="22" spans="1:13" x14ac:dyDescent="0.25">
      <c r="A22" s="22" t="s">
        <v>56</v>
      </c>
      <c r="B22" s="22" t="s">
        <v>20</v>
      </c>
      <c r="C22" s="22" t="s">
        <v>57</v>
      </c>
      <c r="D22" s="22">
        <v>1</v>
      </c>
      <c r="E22" s="24">
        <v>0.53599999999999992</v>
      </c>
      <c r="F22" s="22"/>
      <c r="G22" s="24">
        <f>(1-E22)*G$20</f>
        <v>30.459417152372986</v>
      </c>
      <c r="H22" s="24">
        <f>G22*'Composition and Factors'!$D$11</f>
        <v>0.84295489050788519</v>
      </c>
      <c r="I22" s="24">
        <f>H22*'Composition and Factors'!$D$11</f>
        <v>2.3328514261337481E-2</v>
      </c>
      <c r="J22" s="25">
        <v>0</v>
      </c>
      <c r="K22" s="25">
        <f>E22/(1-E22)*G22/'Composition and Factors'!$A$3/'Composition and Factors'!$D$25</f>
        <v>1821.5622041174374</v>
      </c>
      <c r="L22" s="26">
        <v>0</v>
      </c>
      <c r="M22" s="26">
        <v>25000</v>
      </c>
    </row>
    <row r="23" spans="1:13" x14ac:dyDescent="0.25">
      <c r="A23" s="13" t="s">
        <v>56</v>
      </c>
      <c r="B23" s="13" t="s">
        <v>21</v>
      </c>
      <c r="C23" s="13" t="s">
        <v>43</v>
      </c>
      <c r="D23" s="13"/>
      <c r="E23" s="13">
        <v>0</v>
      </c>
      <c r="F23" s="13"/>
      <c r="G23" s="12">
        <v>65.645295587010736</v>
      </c>
      <c r="H23" s="12">
        <f>G23*'Composition and Factors'!$D$11</f>
        <v>1.8167131260945799</v>
      </c>
      <c r="I23" s="12">
        <f>H23*'Composition and Factors'!$D$11</f>
        <v>5.0276970390813532E-2</v>
      </c>
      <c r="J23" s="17">
        <v>0</v>
      </c>
      <c r="K23" s="17">
        <f>E23/(1-E23)*G23/'Composition and Factors'!$A$3/'Composition and Factors'!$D$25</f>
        <v>0</v>
      </c>
      <c r="L23" s="21">
        <v>0</v>
      </c>
      <c r="M23" s="21">
        <v>0</v>
      </c>
    </row>
    <row r="24" spans="1:13" x14ac:dyDescent="0.25">
      <c r="A24" s="13" t="s">
        <v>56</v>
      </c>
      <c r="B24" s="13" t="s">
        <v>21</v>
      </c>
      <c r="C24" s="13" t="s">
        <v>49</v>
      </c>
      <c r="D24" s="13">
        <v>10</v>
      </c>
      <c r="E24" s="13">
        <v>0.95</v>
      </c>
      <c r="F24" s="13"/>
      <c r="G24" s="12">
        <f>(1-E24)*G$23</f>
        <v>3.2822647793505397</v>
      </c>
      <c r="H24" s="12">
        <f>G24*'Composition and Factors'!$D$11</f>
        <v>9.0835656304729076E-2</v>
      </c>
      <c r="I24" s="12">
        <f>H24*'Composition and Factors'!$D$11</f>
        <v>2.5138485195406787E-3</v>
      </c>
      <c r="J24" s="18">
        <f>E24/(1-E24)*G24/'Composition and Factors'!$A$3/'Composition and Factors'!$D$25</f>
        <v>3228.5151005812804</v>
      </c>
      <c r="K24" s="17">
        <v>0</v>
      </c>
      <c r="L24" s="21">
        <v>123559.32203389831</v>
      </c>
      <c r="M24" s="21">
        <v>109497.21925304513</v>
      </c>
    </row>
    <row r="25" spans="1:13" x14ac:dyDescent="0.25">
      <c r="A25" s="22" t="s">
        <v>56</v>
      </c>
      <c r="B25" s="22" t="s">
        <v>21</v>
      </c>
      <c r="C25" s="22" t="s">
        <v>57</v>
      </c>
      <c r="D25" s="22">
        <v>1</v>
      </c>
      <c r="E25" s="24">
        <v>0.53599999999999992</v>
      </c>
      <c r="F25" s="22"/>
      <c r="G25" s="24">
        <f>(1-E25)*G$23</f>
        <v>30.459417152372986</v>
      </c>
      <c r="H25" s="24">
        <f>G25*'Composition and Factors'!$D$11</f>
        <v>0.84295489050788519</v>
      </c>
      <c r="I25" s="24">
        <f>H25*'Composition and Factors'!$D$11</f>
        <v>2.3328514261337481E-2</v>
      </c>
      <c r="J25" s="25">
        <v>0</v>
      </c>
      <c r="K25" s="25">
        <f>E25/(1-E25)*G25/'Composition and Factors'!$A$3/'Composition and Factors'!$D$25</f>
        <v>1821.5622041174374</v>
      </c>
      <c r="L25" s="26">
        <v>0</v>
      </c>
      <c r="M25" s="26">
        <v>25000</v>
      </c>
    </row>
    <row r="26" spans="1:13" x14ac:dyDescent="0.25">
      <c r="A26" s="27" t="s">
        <v>58</v>
      </c>
      <c r="B26" s="27" t="s">
        <v>19</v>
      </c>
      <c r="C26" s="27" t="s">
        <v>43</v>
      </c>
      <c r="D26" s="13"/>
      <c r="E26" s="13">
        <v>0</v>
      </c>
      <c r="F26" s="13"/>
      <c r="G26" s="12">
        <v>43.336311447363414</v>
      </c>
      <c r="H26" s="12">
        <f>G26*'Composition and Factors'!$B$11</f>
        <v>12.046398311191139</v>
      </c>
      <c r="I26" s="12">
        <f>G26*'Composition and Factors'!$B$12</f>
        <v>0.453839815639481</v>
      </c>
      <c r="J26" s="17">
        <v>0</v>
      </c>
      <c r="K26" s="17">
        <f>E26/(1-E26)*G26/'Composition and Factors'!$A$3/'Composition and Factors'!$B$25</f>
        <v>0</v>
      </c>
      <c r="L26" s="21">
        <v>0</v>
      </c>
      <c r="M26" s="21">
        <v>0</v>
      </c>
    </row>
    <row r="27" spans="1:13" x14ac:dyDescent="0.25">
      <c r="A27" s="22" t="s">
        <v>58</v>
      </c>
      <c r="B27" s="22" t="s">
        <v>19</v>
      </c>
      <c r="C27" s="22" t="s">
        <v>57</v>
      </c>
      <c r="D27" s="22">
        <v>1</v>
      </c>
      <c r="E27" s="24">
        <v>0.37212065097267505</v>
      </c>
      <c r="F27" s="22"/>
      <c r="G27" s="24">
        <f>(1-E27)*G$26</f>
        <v>27.20997502081595</v>
      </c>
      <c r="H27" s="24">
        <f>G27*'Composition and Factors'!$B$11</f>
        <v>7.5636847297545584</v>
      </c>
      <c r="I27" s="24">
        <f>G27*'Composition and Factors'!$B$12</f>
        <v>0.28495664800639853</v>
      </c>
      <c r="J27" s="25">
        <v>0</v>
      </c>
      <c r="K27" s="25">
        <f>E27/(1-E27)*G27/'Composition and Factors'!$A$3/'Composition and Factors'!$B$25</f>
        <v>934.55479479876942</v>
      </c>
      <c r="L27" s="26">
        <v>0</v>
      </c>
      <c r="M27" s="26">
        <v>15000</v>
      </c>
    </row>
    <row r="28" spans="1:13" x14ac:dyDescent="0.25">
      <c r="A28" s="27" t="s">
        <v>58</v>
      </c>
      <c r="B28" s="27" t="s">
        <v>22</v>
      </c>
      <c r="C28" s="27" t="s">
        <v>43</v>
      </c>
      <c r="D28" s="13"/>
      <c r="E28" s="13">
        <v>0</v>
      </c>
      <c r="F28" s="13"/>
      <c r="G28" s="12">
        <v>34.992282249173101</v>
      </c>
      <c r="H28" s="12">
        <f>G28*'Composition and Factors'!$B$11</f>
        <v>9.7269692715578007</v>
      </c>
      <c r="I28" s="12">
        <f>H28*'Composition and Factors'!$B$11</f>
        <v>2.7038513960336354</v>
      </c>
      <c r="J28" s="17">
        <v>0</v>
      </c>
      <c r="K28" s="17">
        <f>E28/(1-E28)*G28/'Composition and Factors'!$A$3/'Composition and Factors'!$C$25</f>
        <v>0</v>
      </c>
      <c r="L28" s="21">
        <v>0</v>
      </c>
      <c r="M28" s="21">
        <v>0</v>
      </c>
    </row>
    <row r="29" spans="1:13" x14ac:dyDescent="0.25">
      <c r="A29" s="22" t="s">
        <v>58</v>
      </c>
      <c r="B29" s="22" t="s">
        <v>22</v>
      </c>
      <c r="C29" s="22" t="s">
        <v>57</v>
      </c>
      <c r="D29" s="22">
        <v>1</v>
      </c>
      <c r="E29" s="24">
        <v>0.2224006760388158</v>
      </c>
      <c r="F29" s="22"/>
      <c r="G29" s="24">
        <f>(1-E29)*G$28</f>
        <v>27.20997502081595</v>
      </c>
      <c r="H29" s="24">
        <f>G29*'Composition and Factors'!$B$11</f>
        <v>7.5636847297545584</v>
      </c>
      <c r="I29" s="24">
        <f>H29*'Composition and Factors'!$B$11</f>
        <v>2.1025130176472593</v>
      </c>
      <c r="J29" s="25">
        <v>0</v>
      </c>
      <c r="K29" s="25">
        <f>E29/(1-E29)*G29/'Composition and Factors'!$A$3/'Composition and Factors'!$C$25</f>
        <v>429.74685189765069</v>
      </c>
      <c r="L29" s="26">
        <v>0</v>
      </c>
      <c r="M29" s="26">
        <v>15000</v>
      </c>
    </row>
    <row r="30" spans="1:13" x14ac:dyDescent="0.25">
      <c r="A30" s="27" t="s">
        <v>58</v>
      </c>
      <c r="B30" s="27" t="s">
        <v>20</v>
      </c>
      <c r="C30" s="27" t="s">
        <v>43</v>
      </c>
      <c r="D30" s="13"/>
      <c r="E30" s="13">
        <v>0</v>
      </c>
      <c r="F30" s="13"/>
      <c r="G30" s="12">
        <v>48.511576626240355</v>
      </c>
      <c r="H30" s="12">
        <f>G30*'Composition and Factors'!$D$11</f>
        <v>1.3425427859886507</v>
      </c>
      <c r="I30" s="12">
        <f>H30*'Composition and Factors'!$D$11</f>
        <v>3.715445379351414E-2</v>
      </c>
      <c r="J30" s="17">
        <v>0</v>
      </c>
      <c r="K30" s="17">
        <f>E30/(1-E30)*G30/'Composition and Factors'!$A$3/'Composition and Factors'!$D$25</f>
        <v>0</v>
      </c>
      <c r="L30" s="21">
        <v>0</v>
      </c>
      <c r="M30" s="21">
        <v>0</v>
      </c>
    </row>
    <row r="31" spans="1:13" x14ac:dyDescent="0.25">
      <c r="A31" s="22" t="s">
        <v>58</v>
      </c>
      <c r="B31" s="22" t="s">
        <v>20</v>
      </c>
      <c r="C31" s="22" t="s">
        <v>57</v>
      </c>
      <c r="D31" s="22">
        <v>1</v>
      </c>
      <c r="E31" s="24">
        <v>0.3721206509726751</v>
      </c>
      <c r="F31" s="22"/>
      <c r="G31" s="24">
        <f>(1-E31)*G$30</f>
        <v>30.459417152372986</v>
      </c>
      <c r="H31" s="24">
        <f>G31*'Composition and Factors'!$D$11</f>
        <v>0.84295489050788519</v>
      </c>
      <c r="I31" s="24">
        <f>H31*'Composition and Factors'!$D$11</f>
        <v>2.3328514261337481E-2</v>
      </c>
      <c r="J31" s="25">
        <v>0</v>
      </c>
      <c r="K31" s="25">
        <f>E31/(1-E31)*G31/'Composition and Factors'!$A$3/'Composition and Factors'!$D$25</f>
        <v>934.55479479876976</v>
      </c>
      <c r="L31" s="26">
        <v>0</v>
      </c>
      <c r="M31" s="26">
        <v>15000</v>
      </c>
    </row>
    <row r="32" spans="1:13" x14ac:dyDescent="0.25">
      <c r="A32" s="27" t="s">
        <v>58</v>
      </c>
      <c r="B32" s="27" t="s">
        <v>21</v>
      </c>
      <c r="C32" s="27" t="s">
        <v>43</v>
      </c>
      <c r="D32" s="27"/>
      <c r="E32" s="27">
        <v>0</v>
      </c>
      <c r="F32" s="27"/>
      <c r="G32" s="28">
        <v>48.511576626240355</v>
      </c>
      <c r="H32" s="12">
        <f>G32*'Composition and Factors'!$D$11</f>
        <v>1.3425427859886507</v>
      </c>
      <c r="I32" s="12">
        <f>H32*'Composition and Factors'!$D$11</f>
        <v>3.715445379351414E-2</v>
      </c>
      <c r="J32" s="17">
        <v>0</v>
      </c>
      <c r="K32" s="17">
        <f>E32/(1-E32)*G32/'Composition and Factors'!$A$3/'Composition and Factors'!$D$25</f>
        <v>0</v>
      </c>
      <c r="L32" s="21">
        <v>0</v>
      </c>
      <c r="M32" s="21">
        <v>0</v>
      </c>
    </row>
    <row r="33" spans="1:13" x14ac:dyDescent="0.25">
      <c r="A33" s="22" t="s">
        <v>58</v>
      </c>
      <c r="B33" s="22" t="s">
        <v>21</v>
      </c>
      <c r="C33" s="22" t="s">
        <v>57</v>
      </c>
      <c r="D33" s="22">
        <v>1</v>
      </c>
      <c r="E33" s="24">
        <v>0.3721206509726751</v>
      </c>
      <c r="F33" s="22"/>
      <c r="G33" s="24">
        <f>(1-E33)*G$32</f>
        <v>30.459417152372986</v>
      </c>
      <c r="H33" s="24">
        <f>G33*'Composition and Factors'!$D$11</f>
        <v>0.84295489050788519</v>
      </c>
      <c r="I33" s="24">
        <f>H33*'Composition and Factors'!$D$11</f>
        <v>2.3328514261337481E-2</v>
      </c>
      <c r="J33" s="25">
        <v>0</v>
      </c>
      <c r="K33" s="25">
        <f>E33/(1-E33)*G33/'Composition and Factors'!$A$3/'Composition and Factors'!$D$25</f>
        <v>934.55479479876976</v>
      </c>
      <c r="L33" s="26">
        <v>0</v>
      </c>
      <c r="M33" s="26">
        <v>15000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DA8DD-7ABE-44FE-BE2F-5EEDDD813487}">
  <dimension ref="A1:M6"/>
  <sheetViews>
    <sheetView workbookViewId="0"/>
  </sheetViews>
  <sheetFormatPr defaultRowHeight="15" x14ac:dyDescent="0.25"/>
  <cols>
    <col min="1" max="1" width="19.85546875" customWidth="1"/>
    <col min="2" max="2" width="20.7109375" customWidth="1"/>
    <col min="3" max="3" width="55.28515625" bestFit="1" customWidth="1"/>
    <col min="4" max="5" width="20.7109375" customWidth="1"/>
    <col min="6" max="6" width="21.7109375" customWidth="1"/>
    <col min="7" max="7" width="20.7109375" customWidth="1"/>
    <col min="8" max="8" width="15.7109375" customWidth="1"/>
    <col min="9" max="9" width="16.85546875" customWidth="1"/>
    <col min="10" max="13" width="20.7109375" customWidth="1"/>
  </cols>
  <sheetData>
    <row r="1" spans="1:13" x14ac:dyDescent="0.25">
      <c r="A1" s="1" t="s">
        <v>33</v>
      </c>
      <c r="B1" s="1" t="s">
        <v>35</v>
      </c>
      <c r="C1" s="1" t="s">
        <v>34</v>
      </c>
      <c r="D1" s="1" t="s">
        <v>36</v>
      </c>
      <c r="E1" s="1" t="s">
        <v>37</v>
      </c>
      <c r="F1" s="1" t="s">
        <v>41</v>
      </c>
      <c r="G1" s="1" t="s">
        <v>0</v>
      </c>
      <c r="H1" s="1" t="s">
        <v>1</v>
      </c>
      <c r="I1" s="1" t="s">
        <v>2</v>
      </c>
      <c r="J1" s="1" t="s">
        <v>42</v>
      </c>
      <c r="K1" s="1" t="s">
        <v>38</v>
      </c>
      <c r="L1" s="1" t="s">
        <v>39</v>
      </c>
      <c r="M1" s="1" t="s">
        <v>40</v>
      </c>
    </row>
    <row r="2" spans="1:13" x14ac:dyDescent="0.25">
      <c r="A2" t="s">
        <v>50</v>
      </c>
      <c r="B2" t="s">
        <v>3</v>
      </c>
      <c r="C2" t="s">
        <v>43</v>
      </c>
      <c r="E2">
        <v>0</v>
      </c>
      <c r="G2">
        <v>0.20087427144046602</v>
      </c>
      <c r="H2" s="11">
        <f>G2*'Composition and Factors'!$B$11</f>
        <v>5.5837965978745095E-2</v>
      </c>
      <c r="I2">
        <f>G2*'Composition and Factors'!$B$12</f>
        <v>2.1036571704535927E-3</v>
      </c>
      <c r="J2" s="13"/>
      <c r="K2">
        <f>E2/(1-E2)*G2/'Composition and Factors'!$A$3/'Composition and Factors'!$B$25</f>
        <v>0</v>
      </c>
      <c r="L2" s="16">
        <v>0</v>
      </c>
      <c r="M2" s="16">
        <v>0</v>
      </c>
    </row>
    <row r="3" spans="1:13" x14ac:dyDescent="0.25">
      <c r="A3" t="s">
        <v>50</v>
      </c>
      <c r="B3" t="s">
        <v>3</v>
      </c>
      <c r="C3" t="s">
        <v>48</v>
      </c>
      <c r="D3">
        <v>1</v>
      </c>
      <c r="E3">
        <v>0.28999999999999998</v>
      </c>
      <c r="G3">
        <f>(1-E3)*$G$2</f>
        <v>0.14262073272273088</v>
      </c>
      <c r="H3" s="11">
        <f>G3*'Composition and Factors'!$B$11</f>
        <v>3.964495584490902E-2</v>
      </c>
      <c r="I3">
        <f>G3*'Composition and Factors'!$B$12</f>
        <v>1.493596591022051E-3</v>
      </c>
      <c r="J3" s="13"/>
      <c r="K3">
        <f>E3/(1-E3)*G3/'Composition and Factors'!$A$3/'Composition and Factors'!$B$25</f>
        <v>3.3759139387066979</v>
      </c>
      <c r="L3" s="16">
        <v>0</v>
      </c>
      <c r="M3" s="16">
        <v>65</v>
      </c>
    </row>
    <row r="4" spans="1:13" x14ac:dyDescent="0.25">
      <c r="A4" t="s">
        <v>51</v>
      </c>
      <c r="B4" t="s">
        <v>3</v>
      </c>
      <c r="C4" t="s">
        <v>43</v>
      </c>
      <c r="E4">
        <v>0</v>
      </c>
      <c r="G4">
        <v>0.45065060357695197</v>
      </c>
      <c r="H4" s="11">
        <f>G4*'Composition and Factors'!$B$11</f>
        <v>0.12526946776401168</v>
      </c>
      <c r="I4">
        <f>G4*'Composition and Factors'!$B$12</f>
        <v>4.7194415033129898E-3</v>
      </c>
      <c r="J4" s="13"/>
      <c r="K4">
        <f>E4/(1-E4)*G4/'Composition and Factors'!$A$3/'Composition and Factors'!$B$25</f>
        <v>0</v>
      </c>
      <c r="L4" s="16">
        <v>0</v>
      </c>
      <c r="M4" s="16">
        <v>0</v>
      </c>
    </row>
    <row r="5" spans="1:13" x14ac:dyDescent="0.25">
      <c r="A5" t="s">
        <v>51</v>
      </c>
      <c r="B5" t="s">
        <v>3</v>
      </c>
      <c r="C5" t="s">
        <v>48</v>
      </c>
      <c r="D5">
        <v>1</v>
      </c>
      <c r="E5">
        <v>0.36</v>
      </c>
      <c r="G5">
        <f>(1-E5)*$G$4</f>
        <v>0.28841638628924926</v>
      </c>
      <c r="H5" s="11">
        <f>G5*'Composition and Factors'!$B$11</f>
        <v>8.0172459368967469E-2</v>
      </c>
      <c r="I5">
        <f>G5*'Composition and Factors'!$B$12</f>
        <v>3.0204425621203138E-3</v>
      </c>
      <c r="J5" s="13"/>
      <c r="K5">
        <f>E5/(1-E5)*G5/'Composition and Factors'!$A$3/'Composition and Factors'!$B$25</f>
        <v>9.4018109033775179</v>
      </c>
      <c r="L5" s="16">
        <v>0</v>
      </c>
      <c r="M5" s="16">
        <v>65</v>
      </c>
    </row>
    <row r="6" spans="1:13" x14ac:dyDescent="0.25">
      <c r="J6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783C-C480-4C88-9AD6-45E0059C7565}">
  <dimension ref="A1:E25"/>
  <sheetViews>
    <sheetView workbookViewId="0">
      <selection activeCell="F23" sqref="F23"/>
    </sheetView>
  </sheetViews>
  <sheetFormatPr defaultRowHeight="15" x14ac:dyDescent="0.25"/>
  <cols>
    <col min="1" max="3" width="15.7109375" customWidth="1"/>
    <col min="4" max="4" width="16.28515625" bestFit="1" customWidth="1"/>
  </cols>
  <sheetData>
    <row r="1" spans="1:4" x14ac:dyDescent="0.25">
      <c r="A1" s="4"/>
      <c r="B1" s="3"/>
      <c r="C1" s="3"/>
    </row>
    <row r="2" spans="1:4" x14ac:dyDescent="0.25">
      <c r="A2" s="2" t="s">
        <v>15</v>
      </c>
      <c r="B2" s="3"/>
      <c r="C2" s="3"/>
    </row>
    <row r="3" spans="1:4" x14ac:dyDescent="0.25">
      <c r="A3" s="6">
        <v>2.0815E-2</v>
      </c>
      <c r="B3" s="7" t="s">
        <v>16</v>
      </c>
      <c r="C3" s="3"/>
    </row>
    <row r="4" spans="1:4" x14ac:dyDescent="0.25">
      <c r="A4" s="6"/>
      <c r="B4" s="7"/>
      <c r="C4" s="3"/>
    </row>
    <row r="5" spans="1:4" x14ac:dyDescent="0.25">
      <c r="A5" s="2" t="s">
        <v>4</v>
      </c>
      <c r="B5" s="3"/>
      <c r="C5" s="3"/>
    </row>
    <row r="6" spans="1:4" x14ac:dyDescent="0.25">
      <c r="A6" s="4"/>
      <c r="B6" s="3"/>
      <c r="C6" s="3"/>
    </row>
    <row r="7" spans="1:4" x14ac:dyDescent="0.25">
      <c r="A7" s="4"/>
      <c r="B7" s="3" t="s">
        <v>5</v>
      </c>
      <c r="C7" s="3" t="s">
        <v>25</v>
      </c>
      <c r="D7" s="3" t="s">
        <v>6</v>
      </c>
    </row>
    <row r="8" spans="1:4" x14ac:dyDescent="0.25">
      <c r="A8" s="4" t="s">
        <v>7</v>
      </c>
      <c r="B8" s="3">
        <v>0.69476929493494155</v>
      </c>
      <c r="C8" s="3"/>
      <c r="D8" s="3">
        <v>0.9077103471970156</v>
      </c>
    </row>
    <row r="9" spans="1:4" x14ac:dyDescent="0.25">
      <c r="A9" s="4" t="s">
        <v>8</v>
      </c>
      <c r="B9" s="3">
        <v>0.19312828853321659</v>
      </c>
      <c r="C9" s="3"/>
      <c r="D9" s="3">
        <v>2.5120601372857324E-2</v>
      </c>
    </row>
    <row r="10" spans="1:4" x14ac:dyDescent="0.25">
      <c r="A10" s="4" t="s">
        <v>9</v>
      </c>
      <c r="B10" s="3">
        <v>7.2759761547363964E-3</v>
      </c>
      <c r="C10" s="3"/>
      <c r="D10" s="3">
        <v>7.4612443626011172E-4</v>
      </c>
    </row>
    <row r="11" spans="1:4" x14ac:dyDescent="0.25">
      <c r="A11" s="4" t="s">
        <v>10</v>
      </c>
      <c r="B11" s="3">
        <v>0.27797470317294487</v>
      </c>
      <c r="C11" s="3">
        <v>2.767468879299332E-2</v>
      </c>
      <c r="D11" s="3">
        <v>2.767468879299332E-2</v>
      </c>
    </row>
    <row r="12" spans="1:4" x14ac:dyDescent="0.25">
      <c r="A12" s="4" t="s">
        <v>11</v>
      </c>
      <c r="B12" s="3">
        <v>1.047250678430992E-2</v>
      </c>
      <c r="C12" s="3">
        <v>8.2198516141644012E-4</v>
      </c>
      <c r="D12" s="3">
        <v>8.2198516141644012E-4</v>
      </c>
    </row>
    <row r="13" spans="1:4" x14ac:dyDescent="0.25">
      <c r="A13" s="4" t="s">
        <v>12</v>
      </c>
      <c r="B13" s="3">
        <v>2.7960708666229634E-3</v>
      </c>
      <c r="C13" s="3"/>
      <c r="D13" s="3">
        <v>3.2199530263258262E-4</v>
      </c>
    </row>
    <row r="14" spans="1:4" x14ac:dyDescent="0.25">
      <c r="A14" s="4" t="s">
        <v>13</v>
      </c>
      <c r="B14" s="3">
        <v>3.767431591713704E-2</v>
      </c>
      <c r="C14" s="3"/>
      <c r="D14" s="3">
        <v>2.9701694843432182E-2</v>
      </c>
    </row>
    <row r="15" spans="1:4" x14ac:dyDescent="0.25">
      <c r="A15" s="4" t="s">
        <v>14</v>
      </c>
      <c r="B15" s="3">
        <v>1.0058724174204293E-2</v>
      </c>
      <c r="C15" s="3"/>
      <c r="D15" s="3">
        <v>1.1635010786972442E-2</v>
      </c>
    </row>
    <row r="16" spans="1:4" x14ac:dyDescent="0.25">
      <c r="A16" s="4"/>
      <c r="B16" s="3"/>
      <c r="C16" s="3"/>
      <c r="D16" s="3"/>
    </row>
    <row r="17" spans="1:5" x14ac:dyDescent="0.25">
      <c r="A17" s="4" t="s">
        <v>28</v>
      </c>
      <c r="B17" s="3"/>
      <c r="C17" s="3"/>
      <c r="D17" s="3"/>
    </row>
    <row r="18" spans="1:5" x14ac:dyDescent="0.25">
      <c r="A18" t="s">
        <v>26</v>
      </c>
      <c r="D18" t="s">
        <v>27</v>
      </c>
    </row>
    <row r="19" spans="1:5" x14ac:dyDescent="0.25">
      <c r="A19" t="s">
        <v>7</v>
      </c>
      <c r="B19">
        <v>0.69499999999999995</v>
      </c>
      <c r="D19" t="s">
        <v>7</v>
      </c>
      <c r="E19">
        <v>0.90800000000000003</v>
      </c>
    </row>
    <row r="20" spans="1:5" x14ac:dyDescent="0.25">
      <c r="A20" t="s">
        <v>8</v>
      </c>
      <c r="B20">
        <v>0.193</v>
      </c>
      <c r="D20" t="s">
        <v>8</v>
      </c>
      <c r="E20">
        <v>2.5100000000000001E-2</v>
      </c>
    </row>
    <row r="21" spans="1:5" x14ac:dyDescent="0.25">
      <c r="A21" t="s">
        <v>10</v>
      </c>
      <c r="B21">
        <f>B20/B19</f>
        <v>0.27769784172661871</v>
      </c>
      <c r="D21" t="s">
        <v>10</v>
      </c>
      <c r="E21">
        <f>E20/E19</f>
        <v>2.7643171806167401E-2</v>
      </c>
    </row>
    <row r="23" spans="1:5" x14ac:dyDescent="0.25">
      <c r="A23" s="9" t="s">
        <v>17</v>
      </c>
      <c r="B23" s="10"/>
      <c r="C23" s="10"/>
    </row>
    <row r="24" spans="1:5" x14ac:dyDescent="0.25">
      <c r="A24" s="4"/>
      <c r="B24" s="3" t="s">
        <v>5</v>
      </c>
      <c r="C24" s="3" t="s">
        <v>25</v>
      </c>
      <c r="D24" s="3" t="s">
        <v>6</v>
      </c>
    </row>
    <row r="25" spans="1:5" x14ac:dyDescent="0.25">
      <c r="A25" s="4" t="s">
        <v>18</v>
      </c>
      <c r="B25" s="8">
        <v>0.82899999999999996</v>
      </c>
      <c r="C25" s="8">
        <v>0.87</v>
      </c>
      <c r="D25" s="8">
        <v>0.92800000000000005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29f62856-1543-49d4-a736-4569d363f533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FBC86B1CAC7240A9FF304D5D4300F1" ma:contentTypeVersion="12" ma:contentTypeDescription="Create a new document." ma:contentTypeScope="" ma:versionID="5d02df4ab1afa4ab5282ede16830902c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22d004a6-2f8d-4a75-9f1d-859e2ae55add" xmlns:ns6="3d86b752-4435-474f-963e-427a532dda7c" targetNamespace="http://schemas.microsoft.com/office/2006/metadata/properties" ma:root="true" ma:fieldsID="8b483017bc3bddfb5fe0e60811fa8933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22d004a6-2f8d-4a75-9f1d-859e2ae55add"/>
    <xsd:import namespace="3d86b752-4435-474f-963e-427a532dda7c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e3f09c3df709400db2417a7161762d62" minOccurs="0"/>
                <xsd:element ref="ns6:MediaServiceMetadata" minOccurs="0"/>
                <xsd:element ref="ns6:MediaServiceFastMetadata" minOccurs="0"/>
                <xsd:element ref="ns5:SharedWithUsers" minOccurs="0"/>
                <xsd:element ref="ns5:SharedWithDetails" minOccurs="0"/>
                <xsd:element ref="ns6:MediaServiceEventHashCode" minOccurs="0"/>
                <xsd:element ref="ns6:MediaServiceGenerationTime" minOccurs="0"/>
                <xsd:element ref="ns6:MediaServiceAutoKeyPoints" minOccurs="0"/>
                <xsd:element ref="ns6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description="" ma:hidden="true" ma:list="{54f485cd-92c0-4abe-a378-745fe4335b12}" ma:internalName="TaxCatchAllLabel" ma:readOnly="true" ma:showField="CatchAllDataLabel" ma:web="22d004a6-2f8d-4a75-9f1d-859e2ae55a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description="" ma:hidden="true" ma:list="{54f485cd-92c0-4abe-a378-745fe4335b12}" ma:internalName="TaxCatchAll" ma:showField="CatchAllData" ma:web="22d004a6-2f8d-4a75-9f1d-859e2ae55a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004a6-2f8d-4a75-9f1d-859e2ae55add" elementFormDefault="qualified">
    <xsd:import namespace="http://schemas.microsoft.com/office/2006/documentManagement/types"/>
    <xsd:import namespace="http://schemas.microsoft.com/office/infopath/2007/PartnerControls"/>
    <xsd:element name="e3f09c3df709400db2417a7161762d62" ma:index="28" nillable="true" ma:taxonomy="true" ma:internalName="e3f09c3df709400db2417a7161762d62" ma:taxonomyFieldName="EPA_x0020_Subject" ma:displayName="EPA Subject" ma:readOnly="false" ma:default="" ma:fieldId="{e3f09c3d-f709-400d-b241-7a7161762d62}" ma:taxonomyMulti="true" ma:sspId="29f62856-1543-49d4-a736-4569d363f533" ma:termSetId="7a3d4ae0-7e62-45a2-a406-c6a8a6a8eee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3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86b752-4435-474f-963e-427a532dda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3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e3f09c3df709400db2417a7161762d62 xmlns="22d004a6-2f8d-4a75-9f1d-859e2ae55add">
      <Terms xmlns="http://schemas.microsoft.com/office/infopath/2007/PartnerControls"/>
    </e3f09c3df709400db2417a7161762d62>
    <Document_x0020_Creation_x0020_Date xmlns="4ffa91fb-a0ff-4ac5-b2db-65c790d184a4">2021-11-10T00:39:34+00:00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55D6B-518B-49A1-977C-C5805387A5D9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5A42BD96-0A98-4693-BED1-66D99C684F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22d004a6-2f8d-4a75-9f1d-859e2ae55add"/>
    <ds:schemaRef ds:uri="3d86b752-4435-474f-963e-427a532dda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6C88F-98BF-4407-BD8C-2A94E99FE2D2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http://schemas.microsoft.com/sharepoint/v3"/>
    <ds:schemaRef ds:uri="4ffa91fb-a0ff-4ac5-b2db-65c790d184a4"/>
    <ds:schemaRef ds:uri="22d004a6-2f8d-4a75-9f1d-859e2ae55add"/>
    <ds:schemaRef ds:uri="http://schemas.microsoft.com/sharepoint.v3"/>
  </ds:schemaRefs>
</ds:datastoreItem>
</file>

<file path=customXml/itemProps4.xml><?xml version="1.0" encoding="utf-8"?>
<ds:datastoreItem xmlns:ds="http://schemas.openxmlformats.org/officeDocument/2006/customXml" ds:itemID="{9828F170-4CBC-436C-9E73-D9E5BDE2DA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Fugitives</vt:lpstr>
      <vt:lpstr>Compressors</vt:lpstr>
      <vt:lpstr>Liquids unloading</vt:lpstr>
      <vt:lpstr>Composition and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Bielen, David</dc:creator>
  <cp:lastModifiedBy>Bielen, David</cp:lastModifiedBy>
  <dcterms:created xsi:type="dcterms:W3CDTF">2021-08-13T13:41:14Z</dcterms:created>
  <dcterms:modified xsi:type="dcterms:W3CDTF">2022-11-01T19:34:41Z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0x01010074FBC86B1CAC7240A9FF304D5D4300F1</vt:lpwstr>
  </property>
</Properties>
</file>