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pa-my.sharepoint.com/personal/bielen_david_epa_gov/Documents/Documents/GitHub/ONG-Analysis/2022-Analysis/data-raw/"/>
    </mc:Choice>
  </mc:AlternateContent>
  <xr:revisionPtr revIDLastSave="23" documentId="13_ncr:1_{9EE295F7-4ACB-4551-9818-99C99059DF00}" xr6:coauthVersionLast="47" xr6:coauthVersionMax="47" xr10:uidLastSave="{302F0084-2240-4598-ACB9-6AA097C0D17D}"/>
  <bookViews>
    <workbookView xWindow="28680" yWindow="-120" windowWidth="29040" windowHeight="15840" xr2:uid="{229ED726-C259-43B7-BB1F-E3F6247DC4FE}"/>
  </bookViews>
  <sheets>
    <sheet name="README" sheetId="5" r:id="rId1"/>
    <sheet name="tsd_2021_annual_unrounded" sheetId="2" r:id="rId2"/>
    <sheet name="ncee_annual_unrounded" sheetId="6" r:id="rId3"/>
    <sheet name="2019$_domestic_unrounded" sheetId="10" r:id="rId4"/>
    <sheet name="Updated domestic $2020" sheetId="12" r:id="rId5"/>
    <sheet name="Conversions" sheetId="4" r:id="rId6"/>
    <sheet name="2019$_per_short_ton" sheetId="3" r:id="rId7"/>
    <sheet name="2019$_per_short_ton_CH4_comp" sheetId="7" r:id="rId8"/>
    <sheet name="2020$_per_metric_ton_CH4_comp" sheetId="8" r:id="rId9"/>
    <sheet name="2019$_per_metric_ton" sheetId="9" r:id="rId10"/>
    <sheet name="annual sc-ch4 estimates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6" i="3" l="1"/>
  <c r="T7" i="3"/>
  <c r="T8" i="3"/>
  <c r="T9" i="3"/>
  <c r="T10" i="3"/>
  <c r="T11" i="3"/>
  <c r="T12" i="3"/>
  <c r="T13" i="3"/>
  <c r="T14" i="3"/>
  <c r="T15" i="3"/>
  <c r="T16" i="3"/>
  <c r="T17" i="3"/>
  <c r="T5" i="3"/>
  <c r="T1" i="3"/>
  <c r="E3" i="10"/>
  <c r="E4" i="10"/>
  <c r="E5" i="10"/>
  <c r="E6" i="10"/>
  <c r="E7" i="10"/>
  <c r="E8" i="10"/>
  <c r="E9" i="10"/>
  <c r="E10" i="10"/>
  <c r="E11" i="10"/>
  <c r="E12" i="10"/>
  <c r="E13" i="10"/>
  <c r="E14" i="10"/>
  <c r="E2" i="10"/>
  <c r="Q6" i="3"/>
  <c r="R6" i="3"/>
  <c r="S6" i="3"/>
  <c r="Q7" i="3"/>
  <c r="R7" i="3"/>
  <c r="S7" i="3"/>
  <c r="Q8" i="3"/>
  <c r="R8" i="3"/>
  <c r="S8" i="3"/>
  <c r="Q9" i="3"/>
  <c r="R9" i="3"/>
  <c r="S9" i="3"/>
  <c r="Q10" i="3"/>
  <c r="R10" i="3"/>
  <c r="S10" i="3"/>
  <c r="Q11" i="3"/>
  <c r="R11" i="3"/>
  <c r="S11" i="3"/>
  <c r="Q12" i="3"/>
  <c r="R12" i="3"/>
  <c r="S12" i="3"/>
  <c r="Q13" i="3"/>
  <c r="R13" i="3"/>
  <c r="S13" i="3"/>
  <c r="Q14" i="3"/>
  <c r="R14" i="3"/>
  <c r="S14" i="3"/>
  <c r="Q15" i="3"/>
  <c r="R15" i="3"/>
  <c r="S15" i="3"/>
  <c r="Q16" i="3"/>
  <c r="R16" i="3"/>
  <c r="S16" i="3"/>
  <c r="Q17" i="3"/>
  <c r="R17" i="3"/>
  <c r="S17" i="3"/>
  <c r="R5" i="3"/>
  <c r="S5" i="3"/>
  <c r="Q5" i="3"/>
  <c r="R1" i="3"/>
  <c r="S1" i="3"/>
  <c r="Q1" i="3"/>
  <c r="B3" i="10"/>
  <c r="C3" i="10"/>
  <c r="D3" i="10"/>
  <c r="B4" i="10"/>
  <c r="C4" i="10"/>
  <c r="D4" i="10"/>
  <c r="B5" i="10"/>
  <c r="C5" i="10"/>
  <c r="D5" i="10"/>
  <c r="B6" i="10"/>
  <c r="C6" i="10"/>
  <c r="D6" i="10"/>
  <c r="B7" i="10"/>
  <c r="C7" i="10"/>
  <c r="D7" i="10"/>
  <c r="B8" i="10"/>
  <c r="C8" i="10"/>
  <c r="D8" i="10"/>
  <c r="B9" i="10"/>
  <c r="C9" i="10"/>
  <c r="D9" i="10"/>
  <c r="B10" i="10"/>
  <c r="C10" i="10"/>
  <c r="D10" i="10"/>
  <c r="B11" i="10"/>
  <c r="C11" i="10"/>
  <c r="D11" i="10"/>
  <c r="B12" i="10"/>
  <c r="C12" i="10"/>
  <c r="D12" i="10"/>
  <c r="B13" i="10"/>
  <c r="C13" i="10"/>
  <c r="D13" i="10"/>
  <c r="B14" i="10"/>
  <c r="C14" i="10"/>
  <c r="D14" i="10"/>
  <c r="C2" i="10"/>
  <c r="D2" i="10"/>
  <c r="B2" i="10"/>
  <c r="AZ46" i="11"/>
  <c r="AY46" i="11"/>
  <c r="AX46" i="11"/>
  <c r="AV46" i="11"/>
  <c r="AU46" i="11"/>
  <c r="AT46" i="11"/>
  <c r="AQ46" i="11"/>
  <c r="AP46" i="11"/>
  <c r="AO46" i="11"/>
  <c r="AM46" i="11"/>
  <c r="AL46" i="11"/>
  <c r="AK46" i="11"/>
  <c r="AH46" i="11"/>
  <c r="AG46" i="11"/>
  <c r="AF46" i="11"/>
  <c r="AD46" i="11"/>
  <c r="AC46" i="11"/>
  <c r="AB46" i="11"/>
  <c r="Y46" i="11"/>
  <c r="X46" i="11"/>
  <c r="W46" i="11"/>
  <c r="U46" i="11"/>
  <c r="T46" i="11"/>
  <c r="S46" i="11"/>
  <c r="Q46" i="11"/>
  <c r="P46" i="11"/>
  <c r="O46" i="11"/>
  <c r="M46" i="11"/>
  <c r="L46" i="11"/>
  <c r="K46" i="11"/>
  <c r="AZ45" i="11"/>
  <c r="AY45" i="11"/>
  <c r="AX45" i="11"/>
  <c r="AV45" i="11"/>
  <c r="AU45" i="11"/>
  <c r="AT45" i="11"/>
  <c r="AQ45" i="11"/>
  <c r="AP45" i="11"/>
  <c r="AO45" i="11"/>
  <c r="AM45" i="11"/>
  <c r="AL45" i="11"/>
  <c r="AK45" i="11"/>
  <c r="AH45" i="11"/>
  <c r="AG45" i="11"/>
  <c r="AF45" i="11"/>
  <c r="AD45" i="11"/>
  <c r="AC45" i="11"/>
  <c r="AB45" i="11"/>
  <c r="Y45" i="11"/>
  <c r="X45" i="11"/>
  <c r="W45" i="11"/>
  <c r="U45" i="11"/>
  <c r="T45" i="11"/>
  <c r="S45" i="11"/>
  <c r="Q45" i="11"/>
  <c r="P45" i="11"/>
  <c r="O45" i="11"/>
  <c r="M45" i="11"/>
  <c r="L45" i="11"/>
  <c r="K45" i="11"/>
  <c r="AZ44" i="11"/>
  <c r="AY44" i="11"/>
  <c r="AX44" i="11"/>
  <c r="AV44" i="11"/>
  <c r="AU44" i="11"/>
  <c r="AT44" i="11"/>
  <c r="AQ44" i="11"/>
  <c r="AP44" i="11"/>
  <c r="AO44" i="11"/>
  <c r="AM44" i="11"/>
  <c r="AL44" i="11"/>
  <c r="AK44" i="11"/>
  <c r="AH44" i="11"/>
  <c r="AG44" i="11"/>
  <c r="AF44" i="11"/>
  <c r="AD44" i="11"/>
  <c r="AC44" i="11"/>
  <c r="AB44" i="11"/>
  <c r="Y44" i="11"/>
  <c r="X44" i="11"/>
  <c r="W44" i="11"/>
  <c r="U44" i="11"/>
  <c r="T44" i="11"/>
  <c r="S44" i="11"/>
  <c r="Q44" i="11"/>
  <c r="P44" i="11"/>
  <c r="O44" i="11"/>
  <c r="M44" i="11"/>
  <c r="L44" i="11"/>
  <c r="K44" i="11"/>
  <c r="AZ43" i="11"/>
  <c r="AY43" i="11"/>
  <c r="AX43" i="11"/>
  <c r="AV43" i="11"/>
  <c r="AU43" i="11"/>
  <c r="AT43" i="11"/>
  <c r="AQ43" i="11"/>
  <c r="AP43" i="11"/>
  <c r="AO43" i="11"/>
  <c r="AM43" i="11"/>
  <c r="AL43" i="11"/>
  <c r="AK43" i="11"/>
  <c r="AH43" i="11"/>
  <c r="AG43" i="11"/>
  <c r="AF43" i="11"/>
  <c r="AD43" i="11"/>
  <c r="AC43" i="11"/>
  <c r="AB43" i="11"/>
  <c r="Y43" i="11"/>
  <c r="X43" i="11"/>
  <c r="W43" i="11"/>
  <c r="U43" i="11"/>
  <c r="T43" i="11"/>
  <c r="S43" i="11"/>
  <c r="Q43" i="11"/>
  <c r="P43" i="11"/>
  <c r="O43" i="11"/>
  <c r="M43" i="11"/>
  <c r="L43" i="11"/>
  <c r="K43" i="11"/>
  <c r="AZ42" i="11"/>
  <c r="AY42" i="11"/>
  <c r="AX42" i="11"/>
  <c r="AV42" i="11"/>
  <c r="AU42" i="11"/>
  <c r="AT42" i="11"/>
  <c r="AQ42" i="11"/>
  <c r="AP42" i="11"/>
  <c r="AO42" i="11"/>
  <c r="AM42" i="11"/>
  <c r="AL42" i="11"/>
  <c r="AK42" i="11"/>
  <c r="AH42" i="11"/>
  <c r="AG42" i="11"/>
  <c r="AF42" i="11"/>
  <c r="AD42" i="11"/>
  <c r="AC42" i="11"/>
  <c r="AB42" i="11"/>
  <c r="Y42" i="11"/>
  <c r="X42" i="11"/>
  <c r="W42" i="11"/>
  <c r="U42" i="11"/>
  <c r="T42" i="11"/>
  <c r="S42" i="11"/>
  <c r="Q42" i="11"/>
  <c r="P42" i="11"/>
  <c r="O42" i="11"/>
  <c r="M42" i="11"/>
  <c r="L42" i="11"/>
  <c r="K42" i="11"/>
  <c r="AZ41" i="11"/>
  <c r="AY41" i="11"/>
  <c r="AX41" i="11"/>
  <c r="AV41" i="11"/>
  <c r="AU41" i="11"/>
  <c r="AT41" i="11"/>
  <c r="AQ41" i="11"/>
  <c r="AP41" i="11"/>
  <c r="AO41" i="11"/>
  <c r="AM41" i="11"/>
  <c r="AL41" i="11"/>
  <c r="AK41" i="11"/>
  <c r="AH41" i="11"/>
  <c r="AG41" i="11"/>
  <c r="AF41" i="11"/>
  <c r="AD41" i="11"/>
  <c r="AC41" i="11"/>
  <c r="AB41" i="11"/>
  <c r="Y41" i="11"/>
  <c r="X41" i="11"/>
  <c r="W41" i="11"/>
  <c r="U41" i="11"/>
  <c r="T41" i="11"/>
  <c r="S41" i="11"/>
  <c r="Q41" i="11"/>
  <c r="P41" i="11"/>
  <c r="O41" i="11"/>
  <c r="M41" i="11"/>
  <c r="L41" i="11"/>
  <c r="K41" i="11"/>
  <c r="AZ40" i="11"/>
  <c r="AY40" i="11"/>
  <c r="AX40" i="11"/>
  <c r="AV40" i="11"/>
  <c r="AU40" i="11"/>
  <c r="AT40" i="11"/>
  <c r="AQ40" i="11"/>
  <c r="AP40" i="11"/>
  <c r="AO40" i="11"/>
  <c r="AM40" i="11"/>
  <c r="AL40" i="11"/>
  <c r="AK40" i="11"/>
  <c r="AH40" i="11"/>
  <c r="AG40" i="11"/>
  <c r="AF40" i="11"/>
  <c r="AD40" i="11"/>
  <c r="AC40" i="11"/>
  <c r="AB40" i="11"/>
  <c r="Y40" i="11"/>
  <c r="X40" i="11"/>
  <c r="W40" i="11"/>
  <c r="U40" i="11"/>
  <c r="T40" i="11"/>
  <c r="S40" i="11"/>
  <c r="Q40" i="11"/>
  <c r="P40" i="11"/>
  <c r="O40" i="11"/>
  <c r="M40" i="11"/>
  <c r="L40" i="11"/>
  <c r="K40" i="11"/>
  <c r="AZ39" i="11"/>
  <c r="AY39" i="11"/>
  <c r="AX39" i="11"/>
  <c r="AV39" i="11"/>
  <c r="AU39" i="11"/>
  <c r="AT39" i="11"/>
  <c r="AQ39" i="11"/>
  <c r="AP39" i="11"/>
  <c r="AO39" i="11"/>
  <c r="AM39" i="11"/>
  <c r="AL39" i="11"/>
  <c r="AK39" i="11"/>
  <c r="AH39" i="11"/>
  <c r="AG39" i="11"/>
  <c r="AF39" i="11"/>
  <c r="AD39" i="11"/>
  <c r="AC39" i="11"/>
  <c r="AB39" i="11"/>
  <c r="Y39" i="11"/>
  <c r="X39" i="11"/>
  <c r="W39" i="11"/>
  <c r="U39" i="11"/>
  <c r="T39" i="11"/>
  <c r="S39" i="11"/>
  <c r="Q39" i="11"/>
  <c r="P39" i="11"/>
  <c r="O39" i="11"/>
  <c r="M39" i="11"/>
  <c r="L39" i="11"/>
  <c r="K39" i="11"/>
  <c r="AZ38" i="11"/>
  <c r="AY38" i="11"/>
  <c r="AX38" i="11"/>
  <c r="AV38" i="11"/>
  <c r="AU38" i="11"/>
  <c r="AT38" i="11"/>
  <c r="AQ38" i="11"/>
  <c r="AP38" i="11"/>
  <c r="AO38" i="11"/>
  <c r="AM38" i="11"/>
  <c r="AL38" i="11"/>
  <c r="AK38" i="11"/>
  <c r="AH38" i="11"/>
  <c r="AG38" i="11"/>
  <c r="AF38" i="11"/>
  <c r="AD38" i="11"/>
  <c r="AC38" i="11"/>
  <c r="AB38" i="11"/>
  <c r="Y38" i="11"/>
  <c r="X38" i="11"/>
  <c r="W38" i="11"/>
  <c r="U38" i="11"/>
  <c r="T38" i="11"/>
  <c r="S38" i="11"/>
  <c r="Q38" i="11"/>
  <c r="P38" i="11"/>
  <c r="O38" i="11"/>
  <c r="M38" i="11"/>
  <c r="L38" i="11"/>
  <c r="K38" i="11"/>
  <c r="AZ37" i="11"/>
  <c r="AY37" i="11"/>
  <c r="AX37" i="11"/>
  <c r="AV37" i="11"/>
  <c r="AU37" i="11"/>
  <c r="AT37" i="11"/>
  <c r="AQ37" i="11"/>
  <c r="AP37" i="11"/>
  <c r="AO37" i="11"/>
  <c r="AM37" i="11"/>
  <c r="AL37" i="11"/>
  <c r="AK37" i="11"/>
  <c r="AH37" i="11"/>
  <c r="AG37" i="11"/>
  <c r="AF37" i="11"/>
  <c r="AD37" i="11"/>
  <c r="AC37" i="11"/>
  <c r="AB37" i="11"/>
  <c r="Y37" i="11"/>
  <c r="X37" i="11"/>
  <c r="W37" i="11"/>
  <c r="U37" i="11"/>
  <c r="T37" i="11"/>
  <c r="S37" i="11"/>
  <c r="Q37" i="11"/>
  <c r="P37" i="11"/>
  <c r="O37" i="11"/>
  <c r="M37" i="11"/>
  <c r="L37" i="11"/>
  <c r="K37" i="11"/>
  <c r="AZ36" i="11"/>
  <c r="AY36" i="11"/>
  <c r="AX36" i="11"/>
  <c r="AV36" i="11"/>
  <c r="AU36" i="11"/>
  <c r="AT36" i="11"/>
  <c r="AQ36" i="11"/>
  <c r="AP36" i="11"/>
  <c r="AO36" i="11"/>
  <c r="AM36" i="11"/>
  <c r="AL36" i="11"/>
  <c r="AK36" i="11"/>
  <c r="AH36" i="11"/>
  <c r="AG36" i="11"/>
  <c r="AF36" i="11"/>
  <c r="AD36" i="11"/>
  <c r="AC36" i="11"/>
  <c r="AB36" i="11"/>
  <c r="Y36" i="11"/>
  <c r="X36" i="11"/>
  <c r="W36" i="11"/>
  <c r="U36" i="11"/>
  <c r="T36" i="11"/>
  <c r="S36" i="11"/>
  <c r="Q36" i="11"/>
  <c r="P36" i="11"/>
  <c r="O36" i="11"/>
  <c r="M36" i="11"/>
  <c r="L36" i="11"/>
  <c r="K36" i="11"/>
  <c r="AZ35" i="11"/>
  <c r="AY35" i="11"/>
  <c r="AX35" i="11"/>
  <c r="AV35" i="11"/>
  <c r="AU35" i="11"/>
  <c r="AT35" i="11"/>
  <c r="AQ35" i="11"/>
  <c r="AP35" i="11"/>
  <c r="AO35" i="11"/>
  <c r="AM35" i="11"/>
  <c r="AL35" i="11"/>
  <c r="AK35" i="11"/>
  <c r="AH35" i="11"/>
  <c r="AG35" i="11"/>
  <c r="AF35" i="11"/>
  <c r="AD35" i="11"/>
  <c r="AC35" i="11"/>
  <c r="AB35" i="11"/>
  <c r="Y35" i="11"/>
  <c r="X35" i="11"/>
  <c r="W35" i="11"/>
  <c r="U35" i="11"/>
  <c r="T35" i="11"/>
  <c r="S35" i="11"/>
  <c r="Q35" i="11"/>
  <c r="P35" i="11"/>
  <c r="O35" i="11"/>
  <c r="M35" i="11"/>
  <c r="L35" i="11"/>
  <c r="K35" i="11"/>
  <c r="AZ34" i="11"/>
  <c r="AY34" i="11"/>
  <c r="AX34" i="11"/>
  <c r="AV34" i="11"/>
  <c r="AU34" i="11"/>
  <c r="AT34" i="11"/>
  <c r="AQ34" i="11"/>
  <c r="AP34" i="11"/>
  <c r="AO34" i="11"/>
  <c r="AM34" i="11"/>
  <c r="AL34" i="11"/>
  <c r="AK34" i="11"/>
  <c r="AH34" i="11"/>
  <c r="AG34" i="11"/>
  <c r="AF34" i="11"/>
  <c r="AD34" i="11"/>
  <c r="AC34" i="11"/>
  <c r="AB34" i="11"/>
  <c r="Y34" i="11"/>
  <c r="X34" i="11"/>
  <c r="W34" i="11"/>
  <c r="U34" i="11"/>
  <c r="T34" i="11"/>
  <c r="S34" i="11"/>
  <c r="Q34" i="11"/>
  <c r="P34" i="11"/>
  <c r="O34" i="11"/>
  <c r="M34" i="11"/>
  <c r="L34" i="11"/>
  <c r="K34" i="11"/>
  <c r="AZ33" i="11"/>
  <c r="AY33" i="11"/>
  <c r="AX33" i="11"/>
  <c r="AV33" i="11"/>
  <c r="AU33" i="11"/>
  <c r="AT33" i="11"/>
  <c r="AQ33" i="11"/>
  <c r="AP33" i="11"/>
  <c r="AO33" i="11"/>
  <c r="AM33" i="11"/>
  <c r="AL33" i="11"/>
  <c r="AK33" i="11"/>
  <c r="AH33" i="11"/>
  <c r="AG33" i="11"/>
  <c r="AF33" i="11"/>
  <c r="AD33" i="11"/>
  <c r="AC33" i="11"/>
  <c r="AB33" i="11"/>
  <c r="Y33" i="11"/>
  <c r="X33" i="11"/>
  <c r="W33" i="11"/>
  <c r="U33" i="11"/>
  <c r="T33" i="11"/>
  <c r="S33" i="11"/>
  <c r="Q33" i="11"/>
  <c r="P33" i="11"/>
  <c r="O33" i="11"/>
  <c r="M33" i="11"/>
  <c r="L33" i="11"/>
  <c r="K33" i="11"/>
  <c r="AZ32" i="11"/>
  <c r="AY32" i="11"/>
  <c r="AX32" i="11"/>
  <c r="AV32" i="11"/>
  <c r="AU32" i="11"/>
  <c r="AT32" i="11"/>
  <c r="AQ32" i="11"/>
  <c r="AP32" i="11"/>
  <c r="AO32" i="11"/>
  <c r="AM32" i="11"/>
  <c r="AL32" i="11"/>
  <c r="AK32" i="11"/>
  <c r="AH32" i="11"/>
  <c r="AG32" i="11"/>
  <c r="AF32" i="11"/>
  <c r="AD32" i="11"/>
  <c r="AC32" i="11"/>
  <c r="AB32" i="11"/>
  <c r="Y32" i="11"/>
  <c r="X32" i="11"/>
  <c r="W32" i="11"/>
  <c r="U32" i="11"/>
  <c r="T32" i="11"/>
  <c r="S32" i="11"/>
  <c r="Q32" i="11"/>
  <c r="P32" i="11"/>
  <c r="O32" i="11"/>
  <c r="M32" i="11"/>
  <c r="L32" i="11"/>
  <c r="K32" i="11"/>
  <c r="AZ31" i="11"/>
  <c r="AY31" i="11"/>
  <c r="AX31" i="11"/>
  <c r="AV31" i="11"/>
  <c r="AU31" i="11"/>
  <c r="AT31" i="11"/>
  <c r="AQ31" i="11"/>
  <c r="AP31" i="11"/>
  <c r="AO31" i="11"/>
  <c r="AM31" i="11"/>
  <c r="AL31" i="11"/>
  <c r="AK31" i="11"/>
  <c r="AH31" i="11"/>
  <c r="AG31" i="11"/>
  <c r="AF31" i="11"/>
  <c r="AD31" i="11"/>
  <c r="AC31" i="11"/>
  <c r="AB31" i="11"/>
  <c r="Y31" i="11"/>
  <c r="X31" i="11"/>
  <c r="W31" i="11"/>
  <c r="U31" i="11"/>
  <c r="T31" i="11"/>
  <c r="S31" i="11"/>
  <c r="Q31" i="11"/>
  <c r="P31" i="11"/>
  <c r="O31" i="11"/>
  <c r="M31" i="11"/>
  <c r="L31" i="11"/>
  <c r="K31" i="11"/>
  <c r="AZ30" i="11"/>
  <c r="AY30" i="11"/>
  <c r="AX30" i="11"/>
  <c r="AV30" i="11"/>
  <c r="AU30" i="11"/>
  <c r="AT30" i="11"/>
  <c r="AQ30" i="11"/>
  <c r="AP30" i="11"/>
  <c r="AO30" i="11"/>
  <c r="AM30" i="11"/>
  <c r="AL30" i="11"/>
  <c r="AK30" i="11"/>
  <c r="AH30" i="11"/>
  <c r="AG30" i="11"/>
  <c r="AF30" i="11"/>
  <c r="AD30" i="11"/>
  <c r="AC30" i="11"/>
  <c r="AB30" i="11"/>
  <c r="Y30" i="11"/>
  <c r="X30" i="11"/>
  <c r="W30" i="11"/>
  <c r="U30" i="11"/>
  <c r="T30" i="11"/>
  <c r="S30" i="11"/>
  <c r="Q30" i="11"/>
  <c r="P30" i="11"/>
  <c r="O30" i="11"/>
  <c r="M30" i="11"/>
  <c r="L30" i="11"/>
  <c r="K30" i="11"/>
  <c r="AZ29" i="11"/>
  <c r="AY29" i="11"/>
  <c r="AX29" i="11"/>
  <c r="AV29" i="11"/>
  <c r="AU29" i="11"/>
  <c r="AT29" i="11"/>
  <c r="AQ29" i="11"/>
  <c r="AP29" i="11"/>
  <c r="AO29" i="11"/>
  <c r="AM29" i="11"/>
  <c r="AL29" i="11"/>
  <c r="AK29" i="11"/>
  <c r="AH29" i="11"/>
  <c r="AG29" i="11"/>
  <c r="AF29" i="11"/>
  <c r="AD29" i="11"/>
  <c r="AC29" i="11"/>
  <c r="AB29" i="11"/>
  <c r="Y29" i="11"/>
  <c r="X29" i="11"/>
  <c r="W29" i="11"/>
  <c r="U29" i="11"/>
  <c r="T29" i="11"/>
  <c r="S29" i="11"/>
  <c r="Q29" i="11"/>
  <c r="P29" i="11"/>
  <c r="O29" i="11"/>
  <c r="M29" i="11"/>
  <c r="L29" i="11"/>
  <c r="K29" i="11"/>
  <c r="AZ28" i="11"/>
  <c r="AY28" i="11"/>
  <c r="AX28" i="11"/>
  <c r="AV28" i="11"/>
  <c r="AU28" i="11"/>
  <c r="AT28" i="11"/>
  <c r="AQ28" i="11"/>
  <c r="AP28" i="11"/>
  <c r="AO28" i="11"/>
  <c r="AM28" i="11"/>
  <c r="AL28" i="11"/>
  <c r="AK28" i="11"/>
  <c r="AH28" i="11"/>
  <c r="AG28" i="11"/>
  <c r="AF28" i="11"/>
  <c r="AD28" i="11"/>
  <c r="AC28" i="11"/>
  <c r="AB28" i="11"/>
  <c r="Y28" i="11"/>
  <c r="X28" i="11"/>
  <c r="W28" i="11"/>
  <c r="U28" i="11"/>
  <c r="T28" i="11"/>
  <c r="S28" i="11"/>
  <c r="Q28" i="11"/>
  <c r="P28" i="11"/>
  <c r="O28" i="11"/>
  <c r="M28" i="11"/>
  <c r="L28" i="11"/>
  <c r="K28" i="11"/>
  <c r="AZ27" i="11"/>
  <c r="AY27" i="11"/>
  <c r="AX27" i="11"/>
  <c r="AV27" i="11"/>
  <c r="AU27" i="11"/>
  <c r="AT27" i="11"/>
  <c r="AQ27" i="11"/>
  <c r="AP27" i="11"/>
  <c r="AO27" i="11"/>
  <c r="AM27" i="11"/>
  <c r="AL27" i="11"/>
  <c r="AK27" i="11"/>
  <c r="AH27" i="11"/>
  <c r="AG27" i="11"/>
  <c r="AF27" i="11"/>
  <c r="AD27" i="11"/>
  <c r="AC27" i="11"/>
  <c r="AB27" i="11"/>
  <c r="Y27" i="11"/>
  <c r="X27" i="11"/>
  <c r="W27" i="11"/>
  <c r="U27" i="11"/>
  <c r="T27" i="11"/>
  <c r="S27" i="11"/>
  <c r="Q27" i="11"/>
  <c r="P27" i="11"/>
  <c r="O27" i="11"/>
  <c r="M27" i="11"/>
  <c r="L27" i="11"/>
  <c r="K27" i="11"/>
  <c r="AZ26" i="11"/>
  <c r="AY26" i="11"/>
  <c r="AX26" i="11"/>
  <c r="AV26" i="11"/>
  <c r="AU26" i="11"/>
  <c r="AT26" i="11"/>
  <c r="AQ26" i="11"/>
  <c r="AP26" i="11"/>
  <c r="AO26" i="11"/>
  <c r="AM26" i="11"/>
  <c r="AL26" i="11"/>
  <c r="AK26" i="11"/>
  <c r="AH26" i="11"/>
  <c r="AG26" i="11"/>
  <c r="AF26" i="11"/>
  <c r="AD26" i="11"/>
  <c r="AC26" i="11"/>
  <c r="AB26" i="11"/>
  <c r="Y26" i="11"/>
  <c r="X26" i="11"/>
  <c r="W26" i="11"/>
  <c r="U26" i="11"/>
  <c r="T26" i="11"/>
  <c r="S26" i="11"/>
  <c r="Q26" i="11"/>
  <c r="P26" i="11"/>
  <c r="O26" i="11"/>
  <c r="M26" i="11"/>
  <c r="L26" i="11"/>
  <c r="K26" i="11"/>
  <c r="AZ25" i="11"/>
  <c r="AY25" i="11"/>
  <c r="AX25" i="11"/>
  <c r="AV25" i="11"/>
  <c r="AU25" i="11"/>
  <c r="AT25" i="11"/>
  <c r="AQ25" i="11"/>
  <c r="AP25" i="11"/>
  <c r="AO25" i="11"/>
  <c r="AM25" i="11"/>
  <c r="AL25" i="11"/>
  <c r="AK25" i="11"/>
  <c r="AH25" i="11"/>
  <c r="AG25" i="11"/>
  <c r="AF25" i="11"/>
  <c r="AD25" i="11"/>
  <c r="AC25" i="11"/>
  <c r="AB25" i="11"/>
  <c r="Y25" i="11"/>
  <c r="X25" i="11"/>
  <c r="W25" i="11"/>
  <c r="U25" i="11"/>
  <c r="T25" i="11"/>
  <c r="S25" i="11"/>
  <c r="Q25" i="11"/>
  <c r="P25" i="11"/>
  <c r="O25" i="11"/>
  <c r="M25" i="11"/>
  <c r="L25" i="11"/>
  <c r="K25" i="11"/>
  <c r="AZ24" i="11"/>
  <c r="AY24" i="11"/>
  <c r="AX24" i="11"/>
  <c r="AV24" i="11"/>
  <c r="AU24" i="11"/>
  <c r="AT24" i="11"/>
  <c r="AQ24" i="11"/>
  <c r="AP24" i="11"/>
  <c r="AO24" i="11"/>
  <c r="AM24" i="11"/>
  <c r="AL24" i="11"/>
  <c r="AK24" i="11"/>
  <c r="AH24" i="11"/>
  <c r="AG24" i="11"/>
  <c r="AF24" i="11"/>
  <c r="AD24" i="11"/>
  <c r="AC24" i="11"/>
  <c r="AB24" i="11"/>
  <c r="Y24" i="11"/>
  <c r="X24" i="11"/>
  <c r="W24" i="11"/>
  <c r="U24" i="11"/>
  <c r="T24" i="11"/>
  <c r="S24" i="11"/>
  <c r="Q24" i="11"/>
  <c r="P24" i="11"/>
  <c r="O24" i="11"/>
  <c r="M24" i="11"/>
  <c r="L24" i="11"/>
  <c r="K24" i="11"/>
  <c r="AZ23" i="11"/>
  <c r="AY23" i="11"/>
  <c r="AX23" i="11"/>
  <c r="AV23" i="11"/>
  <c r="AU23" i="11"/>
  <c r="AT23" i="11"/>
  <c r="AQ23" i="11"/>
  <c r="AP23" i="11"/>
  <c r="AO23" i="11"/>
  <c r="AM23" i="11"/>
  <c r="AL23" i="11"/>
  <c r="AK23" i="11"/>
  <c r="AH23" i="11"/>
  <c r="AG23" i="11"/>
  <c r="AF23" i="11"/>
  <c r="AD23" i="11"/>
  <c r="AC23" i="11"/>
  <c r="AB23" i="11"/>
  <c r="Y23" i="11"/>
  <c r="X23" i="11"/>
  <c r="W23" i="11"/>
  <c r="U23" i="11"/>
  <c r="T23" i="11"/>
  <c r="S23" i="11"/>
  <c r="Q23" i="11"/>
  <c r="P23" i="11"/>
  <c r="O23" i="11"/>
  <c r="M23" i="11"/>
  <c r="L23" i="11"/>
  <c r="K23" i="11"/>
  <c r="AZ22" i="11"/>
  <c r="AY22" i="11"/>
  <c r="AX22" i="11"/>
  <c r="AV22" i="11"/>
  <c r="AU22" i="11"/>
  <c r="AT22" i="11"/>
  <c r="AQ22" i="11"/>
  <c r="AP22" i="11"/>
  <c r="AO22" i="11"/>
  <c r="AM22" i="11"/>
  <c r="AL22" i="11"/>
  <c r="AK22" i="11"/>
  <c r="AH22" i="11"/>
  <c r="AG22" i="11"/>
  <c r="AF22" i="11"/>
  <c r="AD22" i="11"/>
  <c r="AC22" i="11"/>
  <c r="AB22" i="11"/>
  <c r="Y22" i="11"/>
  <c r="X22" i="11"/>
  <c r="W22" i="11"/>
  <c r="U22" i="11"/>
  <c r="T22" i="11"/>
  <c r="S22" i="11"/>
  <c r="Q22" i="11"/>
  <c r="P22" i="11"/>
  <c r="O22" i="11"/>
  <c r="M22" i="11"/>
  <c r="L22" i="11"/>
  <c r="K22" i="11"/>
  <c r="AZ21" i="11"/>
  <c r="AY21" i="11"/>
  <c r="AX21" i="11"/>
  <c r="AV21" i="11"/>
  <c r="AU21" i="11"/>
  <c r="AT21" i="11"/>
  <c r="AQ21" i="11"/>
  <c r="AP21" i="11"/>
  <c r="AO21" i="11"/>
  <c r="AM21" i="11"/>
  <c r="AL21" i="11"/>
  <c r="AK21" i="11"/>
  <c r="AH21" i="11"/>
  <c r="AG21" i="11"/>
  <c r="AF21" i="11"/>
  <c r="AD21" i="11"/>
  <c r="AC21" i="11"/>
  <c r="AB21" i="11"/>
  <c r="Y21" i="11"/>
  <c r="X21" i="11"/>
  <c r="W21" i="11"/>
  <c r="U21" i="11"/>
  <c r="T21" i="11"/>
  <c r="S21" i="11"/>
  <c r="Q21" i="11"/>
  <c r="P21" i="11"/>
  <c r="O21" i="11"/>
  <c r="M21" i="11"/>
  <c r="L21" i="11"/>
  <c r="K21" i="11"/>
  <c r="AZ20" i="11"/>
  <c r="AY20" i="11"/>
  <c r="AX20" i="11"/>
  <c r="AV20" i="11"/>
  <c r="AU20" i="11"/>
  <c r="AT20" i="11"/>
  <c r="AQ20" i="11"/>
  <c r="AP20" i="11"/>
  <c r="AO20" i="11"/>
  <c r="AM20" i="11"/>
  <c r="AL20" i="11"/>
  <c r="AK20" i="11"/>
  <c r="AH20" i="11"/>
  <c r="AG20" i="11"/>
  <c r="AF20" i="11"/>
  <c r="AD20" i="11"/>
  <c r="AC20" i="11"/>
  <c r="AB20" i="11"/>
  <c r="Y20" i="11"/>
  <c r="X20" i="11"/>
  <c r="W20" i="11"/>
  <c r="U20" i="11"/>
  <c r="T20" i="11"/>
  <c r="S20" i="11"/>
  <c r="Q20" i="11"/>
  <c r="P20" i="11"/>
  <c r="O20" i="11"/>
  <c r="M20" i="11"/>
  <c r="L20" i="11"/>
  <c r="K20" i="11"/>
  <c r="AZ19" i="11"/>
  <c r="AY19" i="11"/>
  <c r="AX19" i="11"/>
  <c r="AV19" i="11"/>
  <c r="AU19" i="11"/>
  <c r="AT19" i="11"/>
  <c r="AQ19" i="11"/>
  <c r="AP19" i="11"/>
  <c r="AO19" i="11"/>
  <c r="AM19" i="11"/>
  <c r="AL19" i="11"/>
  <c r="AK19" i="11"/>
  <c r="AH19" i="11"/>
  <c r="AG19" i="11"/>
  <c r="AF19" i="11"/>
  <c r="AD19" i="11"/>
  <c r="AC19" i="11"/>
  <c r="AB19" i="11"/>
  <c r="Y19" i="11"/>
  <c r="X19" i="11"/>
  <c r="W19" i="11"/>
  <c r="U19" i="11"/>
  <c r="T19" i="11"/>
  <c r="S19" i="11"/>
  <c r="Q19" i="11"/>
  <c r="P19" i="11"/>
  <c r="O19" i="11"/>
  <c r="M19" i="11"/>
  <c r="L19" i="11"/>
  <c r="K19" i="11"/>
  <c r="AZ18" i="11"/>
  <c r="AY18" i="11"/>
  <c r="AX18" i="11"/>
  <c r="AV18" i="11"/>
  <c r="AU18" i="11"/>
  <c r="AT18" i="11"/>
  <c r="AQ18" i="11"/>
  <c r="AP18" i="11"/>
  <c r="AO18" i="11"/>
  <c r="AM18" i="11"/>
  <c r="AL18" i="11"/>
  <c r="AK18" i="11"/>
  <c r="AH18" i="11"/>
  <c r="AG18" i="11"/>
  <c r="AF18" i="11"/>
  <c r="AD18" i="11"/>
  <c r="AC18" i="11"/>
  <c r="AB18" i="11"/>
  <c r="Y18" i="11"/>
  <c r="X18" i="11"/>
  <c r="W18" i="11"/>
  <c r="U18" i="11"/>
  <c r="T18" i="11"/>
  <c r="S18" i="11"/>
  <c r="Q18" i="11"/>
  <c r="P18" i="11"/>
  <c r="O18" i="11"/>
  <c r="M18" i="11"/>
  <c r="L18" i="11"/>
  <c r="K18" i="11"/>
  <c r="AZ17" i="11"/>
  <c r="AY17" i="11"/>
  <c r="AX17" i="11"/>
  <c r="AV17" i="11"/>
  <c r="AU17" i="11"/>
  <c r="AT17" i="11"/>
  <c r="AQ17" i="11"/>
  <c r="AP17" i="11"/>
  <c r="AO17" i="11"/>
  <c r="AM17" i="11"/>
  <c r="AL17" i="11"/>
  <c r="AK17" i="11"/>
  <c r="AH17" i="11"/>
  <c r="AG17" i="11"/>
  <c r="AF17" i="11"/>
  <c r="AD17" i="11"/>
  <c r="AC17" i="11"/>
  <c r="AB17" i="11"/>
  <c r="Y17" i="11"/>
  <c r="X17" i="11"/>
  <c r="W17" i="11"/>
  <c r="U17" i="11"/>
  <c r="T17" i="11"/>
  <c r="S17" i="11"/>
  <c r="Q17" i="11"/>
  <c r="P17" i="11"/>
  <c r="O17" i="11"/>
  <c r="M17" i="11"/>
  <c r="L17" i="11"/>
  <c r="K17" i="11"/>
  <c r="AZ16" i="11"/>
  <c r="AY16" i="11"/>
  <c r="AX16" i="11"/>
  <c r="AV16" i="11"/>
  <c r="AU16" i="11"/>
  <c r="AT16" i="11"/>
  <c r="AQ16" i="11"/>
  <c r="AP16" i="11"/>
  <c r="AO16" i="11"/>
  <c r="AM16" i="11"/>
  <c r="AL16" i="11"/>
  <c r="AK16" i="11"/>
  <c r="AH16" i="11"/>
  <c r="AG16" i="11"/>
  <c r="AF16" i="11"/>
  <c r="AD16" i="11"/>
  <c r="AC16" i="11"/>
  <c r="AB16" i="11"/>
  <c r="Y16" i="11"/>
  <c r="X16" i="11"/>
  <c r="W16" i="11"/>
  <c r="U16" i="11"/>
  <c r="T16" i="11"/>
  <c r="S16" i="11"/>
  <c r="Q16" i="11"/>
  <c r="P16" i="11"/>
  <c r="O16" i="11"/>
  <c r="M16" i="11"/>
  <c r="L16" i="11"/>
  <c r="K16" i="11"/>
  <c r="AZ15" i="11"/>
  <c r="AY15" i="11"/>
  <c r="AX15" i="11"/>
  <c r="AV15" i="11"/>
  <c r="AU15" i="11"/>
  <c r="AT15" i="11"/>
  <c r="AQ15" i="11"/>
  <c r="AP15" i="11"/>
  <c r="AO15" i="11"/>
  <c r="AM15" i="11"/>
  <c r="AL15" i="11"/>
  <c r="AK15" i="11"/>
  <c r="AH15" i="11"/>
  <c r="AG15" i="11"/>
  <c r="AF15" i="11"/>
  <c r="AD15" i="11"/>
  <c r="AC15" i="11"/>
  <c r="AB15" i="11"/>
  <c r="Y15" i="11"/>
  <c r="X15" i="11"/>
  <c r="W15" i="11"/>
  <c r="U15" i="11"/>
  <c r="T15" i="11"/>
  <c r="S15" i="11"/>
  <c r="Q15" i="11"/>
  <c r="P15" i="11"/>
  <c r="O15" i="11"/>
  <c r="M15" i="11"/>
  <c r="L15" i="11"/>
  <c r="K15" i="11"/>
  <c r="AZ14" i="11"/>
  <c r="AY14" i="11"/>
  <c r="AX14" i="11"/>
  <c r="AV14" i="11"/>
  <c r="AU14" i="11"/>
  <c r="AT14" i="11"/>
  <c r="AQ14" i="11"/>
  <c r="AP14" i="11"/>
  <c r="AO14" i="11"/>
  <c r="AM14" i="11"/>
  <c r="AL14" i="11"/>
  <c r="AK14" i="11"/>
  <c r="AH14" i="11"/>
  <c r="AG14" i="11"/>
  <c r="AF14" i="11"/>
  <c r="AD14" i="11"/>
  <c r="AC14" i="11"/>
  <c r="AB14" i="11"/>
  <c r="Y14" i="11"/>
  <c r="X14" i="11"/>
  <c r="W14" i="11"/>
  <c r="U14" i="11"/>
  <c r="T14" i="11"/>
  <c r="S14" i="11"/>
  <c r="Q14" i="11"/>
  <c r="P14" i="11"/>
  <c r="O14" i="11"/>
  <c r="M14" i="11"/>
  <c r="L14" i="11"/>
  <c r="K14" i="11"/>
  <c r="AZ13" i="11"/>
  <c r="AY13" i="11"/>
  <c r="AX13" i="11"/>
  <c r="AV13" i="11"/>
  <c r="AU13" i="11"/>
  <c r="AT13" i="11"/>
  <c r="AQ13" i="11"/>
  <c r="AP13" i="11"/>
  <c r="AO13" i="11"/>
  <c r="AM13" i="11"/>
  <c r="AL13" i="11"/>
  <c r="AK13" i="11"/>
  <c r="AH13" i="11"/>
  <c r="AG13" i="11"/>
  <c r="AF13" i="11"/>
  <c r="AD13" i="11"/>
  <c r="AC13" i="11"/>
  <c r="AB13" i="11"/>
  <c r="Y13" i="11"/>
  <c r="X13" i="11"/>
  <c r="W13" i="11"/>
  <c r="U13" i="11"/>
  <c r="T13" i="11"/>
  <c r="S13" i="11"/>
  <c r="Q13" i="11"/>
  <c r="P13" i="11"/>
  <c r="O13" i="11"/>
  <c r="M13" i="11"/>
  <c r="L13" i="11"/>
  <c r="K13" i="11"/>
  <c r="AZ12" i="11"/>
  <c r="AY12" i="11"/>
  <c r="AX12" i="11"/>
  <c r="AV12" i="11"/>
  <c r="AU12" i="11"/>
  <c r="AT12" i="11"/>
  <c r="AQ12" i="11"/>
  <c r="AP12" i="11"/>
  <c r="AO12" i="11"/>
  <c r="AM12" i="11"/>
  <c r="AL12" i="11"/>
  <c r="AK12" i="11"/>
  <c r="AH12" i="11"/>
  <c r="AG12" i="11"/>
  <c r="AF12" i="11"/>
  <c r="AD12" i="11"/>
  <c r="AC12" i="11"/>
  <c r="AB12" i="11"/>
  <c r="Y12" i="11"/>
  <c r="X12" i="11"/>
  <c r="W12" i="11"/>
  <c r="U12" i="11"/>
  <c r="T12" i="11"/>
  <c r="S12" i="11"/>
  <c r="Q12" i="11"/>
  <c r="P12" i="11"/>
  <c r="O12" i="11"/>
  <c r="M12" i="11"/>
  <c r="L12" i="11"/>
  <c r="K12" i="11"/>
  <c r="AZ11" i="11"/>
  <c r="AY11" i="11"/>
  <c r="AX11" i="11"/>
  <c r="AV11" i="11"/>
  <c r="AU11" i="11"/>
  <c r="AT11" i="11"/>
  <c r="AQ11" i="11"/>
  <c r="AP11" i="11"/>
  <c r="AO11" i="11"/>
  <c r="AM11" i="11"/>
  <c r="AL11" i="11"/>
  <c r="AK11" i="11"/>
  <c r="AH11" i="11"/>
  <c r="AG11" i="11"/>
  <c r="AF11" i="11"/>
  <c r="AD11" i="11"/>
  <c r="AC11" i="11"/>
  <c r="AB11" i="11"/>
  <c r="Y11" i="11"/>
  <c r="X11" i="11"/>
  <c r="W11" i="11"/>
  <c r="U11" i="11"/>
  <c r="T11" i="11"/>
  <c r="S11" i="11"/>
  <c r="Q11" i="11"/>
  <c r="P11" i="11"/>
  <c r="O11" i="11"/>
  <c r="M11" i="11"/>
  <c r="L11" i="11"/>
  <c r="K11" i="11"/>
  <c r="AZ10" i="11"/>
  <c r="AY10" i="11"/>
  <c r="AX10" i="11"/>
  <c r="AV10" i="11"/>
  <c r="AU10" i="11"/>
  <c r="AT10" i="11"/>
  <c r="AQ10" i="11"/>
  <c r="AP10" i="11"/>
  <c r="AO10" i="11"/>
  <c r="AM10" i="11"/>
  <c r="AL10" i="11"/>
  <c r="AK10" i="11"/>
  <c r="AH10" i="11"/>
  <c r="AG10" i="11"/>
  <c r="AF10" i="11"/>
  <c r="AD10" i="11"/>
  <c r="AC10" i="11"/>
  <c r="AB10" i="11"/>
  <c r="Y10" i="11"/>
  <c r="X10" i="11"/>
  <c r="W10" i="11"/>
  <c r="U10" i="11"/>
  <c r="T10" i="11"/>
  <c r="S10" i="11"/>
  <c r="Q10" i="11"/>
  <c r="P10" i="11"/>
  <c r="O10" i="11"/>
  <c r="M10" i="11"/>
  <c r="L10" i="11"/>
  <c r="K10" i="11"/>
  <c r="AZ9" i="11"/>
  <c r="AY9" i="11"/>
  <c r="AX9" i="11"/>
  <c r="AV9" i="11"/>
  <c r="AU9" i="11"/>
  <c r="AT9" i="11"/>
  <c r="AQ9" i="11"/>
  <c r="AP9" i="11"/>
  <c r="AO9" i="11"/>
  <c r="AM9" i="11"/>
  <c r="AL9" i="11"/>
  <c r="AK9" i="11"/>
  <c r="AH9" i="11"/>
  <c r="AG9" i="11"/>
  <c r="AF9" i="11"/>
  <c r="AD9" i="11"/>
  <c r="AC9" i="11"/>
  <c r="AB9" i="11"/>
  <c r="Y9" i="11"/>
  <c r="X9" i="11"/>
  <c r="W9" i="11"/>
  <c r="U9" i="11"/>
  <c r="T9" i="11"/>
  <c r="S9" i="11"/>
  <c r="Q9" i="11"/>
  <c r="P9" i="11"/>
  <c r="O9" i="11"/>
  <c r="M9" i="11"/>
  <c r="L9" i="11"/>
  <c r="K9" i="11"/>
  <c r="AZ8" i="11"/>
  <c r="AY8" i="11"/>
  <c r="AX8" i="11"/>
  <c r="AV8" i="11"/>
  <c r="AU8" i="11"/>
  <c r="AT8" i="11"/>
  <c r="AQ8" i="11"/>
  <c r="AP8" i="11"/>
  <c r="AO8" i="11"/>
  <c r="AM8" i="11"/>
  <c r="AL8" i="11"/>
  <c r="AK8" i="11"/>
  <c r="AH8" i="11"/>
  <c r="AG8" i="11"/>
  <c r="AF8" i="11"/>
  <c r="AD8" i="11"/>
  <c r="AC8" i="11"/>
  <c r="AB8" i="11"/>
  <c r="Y8" i="11"/>
  <c r="X8" i="11"/>
  <c r="W8" i="11"/>
  <c r="U8" i="11"/>
  <c r="T8" i="11"/>
  <c r="S8" i="11"/>
  <c r="Q8" i="11"/>
  <c r="P8" i="11"/>
  <c r="O8" i="11"/>
  <c r="M8" i="11"/>
  <c r="L8" i="11"/>
  <c r="K8" i="11"/>
  <c r="AZ7" i="11"/>
  <c r="AY7" i="11"/>
  <c r="AX7" i="11"/>
  <c r="AV7" i="11"/>
  <c r="AU7" i="11"/>
  <c r="AT7" i="11"/>
  <c r="AQ7" i="11"/>
  <c r="AP7" i="11"/>
  <c r="AO7" i="11"/>
  <c r="AM7" i="11"/>
  <c r="AL7" i="11"/>
  <c r="AK7" i="11"/>
  <c r="AH7" i="11"/>
  <c r="AG7" i="11"/>
  <c r="AF7" i="11"/>
  <c r="AD7" i="11"/>
  <c r="AC7" i="11"/>
  <c r="AB7" i="11"/>
  <c r="Y7" i="11"/>
  <c r="X7" i="11"/>
  <c r="W7" i="11"/>
  <c r="U7" i="11"/>
  <c r="T7" i="11"/>
  <c r="S7" i="11"/>
  <c r="Q7" i="11"/>
  <c r="P7" i="11"/>
  <c r="O7" i="11"/>
  <c r="M7" i="11"/>
  <c r="L7" i="11"/>
  <c r="K7" i="11"/>
  <c r="AZ6" i="11"/>
  <c r="AY6" i="11"/>
  <c r="AX6" i="11"/>
  <c r="AV6" i="11"/>
  <c r="AU6" i="11"/>
  <c r="AT6" i="11"/>
  <c r="AQ6" i="11"/>
  <c r="AP6" i="11"/>
  <c r="AO6" i="11"/>
  <c r="AM6" i="11"/>
  <c r="AL6" i="11"/>
  <c r="AK6" i="11"/>
  <c r="AH6" i="11"/>
  <c r="AG6" i="11"/>
  <c r="AF6" i="11"/>
  <c r="AD6" i="11"/>
  <c r="AC6" i="11"/>
  <c r="AB6" i="11"/>
  <c r="Y6" i="11"/>
  <c r="X6" i="11"/>
  <c r="W6" i="11"/>
  <c r="U6" i="11"/>
  <c r="T6" i="11"/>
  <c r="S6" i="11"/>
  <c r="Q6" i="11"/>
  <c r="P6" i="11"/>
  <c r="O6" i="11"/>
  <c r="M6" i="11"/>
  <c r="L6" i="11"/>
  <c r="K6" i="11"/>
  <c r="C2" i="9" l="1"/>
  <c r="D2" i="9"/>
  <c r="C3" i="9"/>
  <c r="D3" i="9"/>
  <c r="C4" i="9"/>
  <c r="D4" i="9"/>
  <c r="C5" i="9"/>
  <c r="D5" i="9"/>
  <c r="C6" i="9"/>
  <c r="D6" i="9"/>
  <c r="C7" i="9"/>
  <c r="D7" i="9"/>
  <c r="C8" i="9"/>
  <c r="D8" i="9"/>
  <c r="C9" i="9"/>
  <c r="D9" i="9"/>
  <c r="C10" i="9"/>
  <c r="D10" i="9"/>
  <c r="C11" i="9"/>
  <c r="D11" i="9"/>
  <c r="C12" i="9"/>
  <c r="D12" i="9"/>
  <c r="C13" i="9"/>
  <c r="D13" i="9"/>
  <c r="C14" i="9"/>
  <c r="D14" i="9"/>
  <c r="B3" i="9"/>
  <c r="B4" i="9"/>
  <c r="B5" i="9"/>
  <c r="B6" i="9"/>
  <c r="B7" i="9"/>
  <c r="B8" i="9"/>
  <c r="B9" i="9"/>
  <c r="B10" i="9"/>
  <c r="B11" i="9"/>
  <c r="B12" i="9"/>
  <c r="B13" i="9"/>
  <c r="B14" i="9"/>
  <c r="B2" i="9"/>
  <c r="B1" i="9"/>
  <c r="C1" i="9"/>
  <c r="D1" i="9"/>
  <c r="A14" i="9"/>
  <c r="A2" i="9"/>
  <c r="A3" i="9"/>
  <c r="A4" i="9"/>
  <c r="A5" i="9"/>
  <c r="A6" i="9"/>
  <c r="A7" i="9"/>
  <c r="A8" i="9"/>
  <c r="A9" i="9"/>
  <c r="A10" i="9"/>
  <c r="A11" i="9"/>
  <c r="A12" i="9"/>
  <c r="A13" i="9"/>
  <c r="A1" i="9"/>
  <c r="N6" i="3"/>
  <c r="O6" i="3"/>
  <c r="P6" i="3"/>
  <c r="N7" i="3"/>
  <c r="O7" i="3"/>
  <c r="P7" i="3"/>
  <c r="N8" i="3"/>
  <c r="O8" i="3"/>
  <c r="P8" i="3"/>
  <c r="N9" i="3"/>
  <c r="O9" i="3"/>
  <c r="P9" i="3"/>
  <c r="N10" i="3"/>
  <c r="O10" i="3"/>
  <c r="P10" i="3"/>
  <c r="N11" i="3"/>
  <c r="O11" i="3"/>
  <c r="P11" i="3"/>
  <c r="N12" i="3"/>
  <c r="O12" i="3"/>
  <c r="P12" i="3"/>
  <c r="N13" i="3"/>
  <c r="O13" i="3"/>
  <c r="P13" i="3"/>
  <c r="N14" i="3"/>
  <c r="O14" i="3"/>
  <c r="P14" i="3"/>
  <c r="N15" i="3"/>
  <c r="O15" i="3"/>
  <c r="P15" i="3"/>
  <c r="N16" i="3"/>
  <c r="O16" i="3"/>
  <c r="P16" i="3"/>
  <c r="N17" i="3"/>
  <c r="O17" i="3"/>
  <c r="P17" i="3"/>
  <c r="O5" i="3"/>
  <c r="P5" i="3"/>
  <c r="N5" i="3"/>
  <c r="M4" i="3"/>
  <c r="C2" i="3"/>
  <c r="D2" i="3"/>
  <c r="E2" i="3"/>
  <c r="F2" i="3"/>
  <c r="G2" i="3"/>
  <c r="H2" i="3"/>
  <c r="I2" i="3"/>
  <c r="J2" i="3"/>
  <c r="K2" i="3"/>
  <c r="L2" i="3"/>
  <c r="M2" i="3"/>
  <c r="C3" i="3"/>
  <c r="D3" i="3"/>
  <c r="E3" i="3"/>
  <c r="F3" i="3"/>
  <c r="G3" i="3"/>
  <c r="H3" i="3"/>
  <c r="I3" i="3"/>
  <c r="J3" i="3"/>
  <c r="K3" i="3"/>
  <c r="L3" i="3"/>
  <c r="M3" i="3"/>
  <c r="C4" i="3"/>
  <c r="D4" i="3"/>
  <c r="E4" i="3"/>
  <c r="F4" i="3"/>
  <c r="G4" i="3"/>
  <c r="H4" i="3"/>
  <c r="I4" i="3"/>
  <c r="J4" i="3"/>
  <c r="K4" i="3"/>
  <c r="L4" i="3"/>
  <c r="C5" i="3"/>
  <c r="D5" i="3"/>
  <c r="E5" i="3"/>
  <c r="F5" i="3"/>
  <c r="G5" i="3"/>
  <c r="H5" i="3"/>
  <c r="I5" i="3"/>
  <c r="J5" i="3"/>
  <c r="K5" i="3"/>
  <c r="L5" i="3"/>
  <c r="M5" i="3"/>
  <c r="C6" i="3"/>
  <c r="D6" i="3"/>
  <c r="E6" i="3"/>
  <c r="F6" i="3"/>
  <c r="G6" i="3"/>
  <c r="H6" i="3"/>
  <c r="I6" i="3"/>
  <c r="J6" i="3"/>
  <c r="K6" i="3"/>
  <c r="L6" i="3"/>
  <c r="M6" i="3"/>
  <c r="C7" i="3"/>
  <c r="D7" i="3"/>
  <c r="E7" i="3"/>
  <c r="F7" i="3"/>
  <c r="G7" i="3"/>
  <c r="H7" i="3"/>
  <c r="I7" i="3"/>
  <c r="J7" i="3"/>
  <c r="K7" i="3"/>
  <c r="L7" i="3"/>
  <c r="M7" i="3"/>
  <c r="C8" i="3"/>
  <c r="D8" i="3"/>
  <c r="E8" i="3"/>
  <c r="F8" i="3"/>
  <c r="G8" i="3"/>
  <c r="H8" i="3"/>
  <c r="I8" i="3"/>
  <c r="J8" i="3"/>
  <c r="K8" i="3"/>
  <c r="L8" i="3"/>
  <c r="M8" i="3"/>
  <c r="C9" i="3"/>
  <c r="D9" i="3"/>
  <c r="E9" i="3"/>
  <c r="F9" i="3"/>
  <c r="G9" i="3"/>
  <c r="H9" i="3"/>
  <c r="I9" i="3"/>
  <c r="J9" i="3"/>
  <c r="K9" i="3"/>
  <c r="L9" i="3"/>
  <c r="M9" i="3"/>
  <c r="C10" i="3"/>
  <c r="D10" i="3"/>
  <c r="E10" i="3"/>
  <c r="F10" i="3"/>
  <c r="G10" i="3"/>
  <c r="H10" i="3"/>
  <c r="I10" i="3"/>
  <c r="J10" i="3"/>
  <c r="K10" i="3"/>
  <c r="L10" i="3"/>
  <c r="M10" i="3"/>
  <c r="C11" i="3"/>
  <c r="D11" i="3"/>
  <c r="E11" i="3"/>
  <c r="F11" i="3"/>
  <c r="G11" i="3"/>
  <c r="H11" i="3"/>
  <c r="I11" i="3"/>
  <c r="J11" i="3"/>
  <c r="K11" i="3"/>
  <c r="L11" i="3"/>
  <c r="M11" i="3"/>
  <c r="C12" i="3"/>
  <c r="D12" i="3"/>
  <c r="E12" i="3"/>
  <c r="F12" i="3"/>
  <c r="G12" i="3"/>
  <c r="H12" i="3"/>
  <c r="I12" i="3"/>
  <c r="J12" i="3"/>
  <c r="K12" i="3"/>
  <c r="L12" i="3"/>
  <c r="M12" i="3"/>
  <c r="C13" i="3"/>
  <c r="D13" i="3"/>
  <c r="E13" i="3"/>
  <c r="F13" i="3"/>
  <c r="G13" i="3"/>
  <c r="H13" i="3"/>
  <c r="I13" i="3"/>
  <c r="J13" i="3"/>
  <c r="K13" i="3"/>
  <c r="L13" i="3"/>
  <c r="M13" i="3"/>
  <c r="C14" i="3"/>
  <c r="D14" i="3"/>
  <c r="E14" i="3"/>
  <c r="F14" i="3"/>
  <c r="G14" i="3"/>
  <c r="H14" i="3"/>
  <c r="I14" i="3"/>
  <c r="J14" i="3"/>
  <c r="K14" i="3"/>
  <c r="L14" i="3"/>
  <c r="M14" i="3"/>
  <c r="C15" i="3"/>
  <c r="D15" i="3"/>
  <c r="E15" i="3"/>
  <c r="F15" i="3"/>
  <c r="G15" i="3"/>
  <c r="H15" i="3"/>
  <c r="I15" i="3"/>
  <c r="J15" i="3"/>
  <c r="K15" i="3"/>
  <c r="L15" i="3"/>
  <c r="M15" i="3"/>
  <c r="C16" i="3"/>
  <c r="D16" i="3"/>
  <c r="E16" i="3"/>
  <c r="F16" i="3"/>
  <c r="G16" i="3"/>
  <c r="H16" i="3"/>
  <c r="I16" i="3"/>
  <c r="J16" i="3"/>
  <c r="K16" i="3"/>
  <c r="L16" i="3"/>
  <c r="M16" i="3"/>
  <c r="C17" i="3"/>
  <c r="D17" i="3"/>
  <c r="E17" i="3"/>
  <c r="F17" i="3"/>
  <c r="G17" i="3"/>
  <c r="H17" i="3"/>
  <c r="I17" i="3"/>
  <c r="J17" i="3"/>
  <c r="K17" i="3"/>
  <c r="L17" i="3"/>
  <c r="M17" i="3"/>
  <c r="C18" i="3"/>
  <c r="D18" i="3"/>
  <c r="E18" i="3"/>
  <c r="F18" i="3"/>
  <c r="G18" i="3"/>
  <c r="H18" i="3"/>
  <c r="I18" i="3"/>
  <c r="J18" i="3"/>
  <c r="K18" i="3"/>
  <c r="L18" i="3"/>
  <c r="M18" i="3"/>
  <c r="C19" i="3"/>
  <c r="D19" i="3"/>
  <c r="E19" i="3"/>
  <c r="F19" i="3"/>
  <c r="G19" i="3"/>
  <c r="H19" i="3"/>
  <c r="I19" i="3"/>
  <c r="J19" i="3"/>
  <c r="K19" i="3"/>
  <c r="L19" i="3"/>
  <c r="M19" i="3"/>
  <c r="C20" i="3"/>
  <c r="D20" i="3"/>
  <c r="E20" i="3"/>
  <c r="F20" i="3"/>
  <c r="G20" i="3"/>
  <c r="H20" i="3"/>
  <c r="I20" i="3"/>
  <c r="J20" i="3"/>
  <c r="K20" i="3"/>
  <c r="L20" i="3"/>
  <c r="M20" i="3"/>
  <c r="C21" i="3"/>
  <c r="D21" i="3"/>
  <c r="E21" i="3"/>
  <c r="F21" i="3"/>
  <c r="G21" i="3"/>
  <c r="H21" i="3"/>
  <c r="I21" i="3"/>
  <c r="J21" i="3"/>
  <c r="K21" i="3"/>
  <c r="L21" i="3"/>
  <c r="M21" i="3"/>
  <c r="C22" i="3"/>
  <c r="D22" i="3"/>
  <c r="E22" i="3"/>
  <c r="F22" i="3"/>
  <c r="G22" i="3"/>
  <c r="H22" i="3"/>
  <c r="I22" i="3"/>
  <c r="J22" i="3"/>
  <c r="K22" i="3"/>
  <c r="L22" i="3"/>
  <c r="M22" i="3"/>
  <c r="C23" i="3"/>
  <c r="D23" i="3"/>
  <c r="E23" i="3"/>
  <c r="F23" i="3"/>
  <c r="G23" i="3"/>
  <c r="H23" i="3"/>
  <c r="I23" i="3"/>
  <c r="J23" i="3"/>
  <c r="K23" i="3"/>
  <c r="L23" i="3"/>
  <c r="M23" i="3"/>
  <c r="C24" i="3"/>
  <c r="D24" i="3"/>
  <c r="E24" i="3"/>
  <c r="F24" i="3"/>
  <c r="G24" i="3"/>
  <c r="H24" i="3"/>
  <c r="I24" i="3"/>
  <c r="J24" i="3"/>
  <c r="K24" i="3"/>
  <c r="L24" i="3"/>
  <c r="M24" i="3"/>
  <c r="C25" i="3"/>
  <c r="D25" i="3"/>
  <c r="E25" i="3"/>
  <c r="F25" i="3"/>
  <c r="G25" i="3"/>
  <c r="H25" i="3"/>
  <c r="I25" i="3"/>
  <c r="J25" i="3"/>
  <c r="K25" i="3"/>
  <c r="L25" i="3"/>
  <c r="M25" i="3"/>
  <c r="C26" i="3"/>
  <c r="D26" i="3"/>
  <c r="E26" i="3"/>
  <c r="F26" i="3"/>
  <c r="G26" i="3"/>
  <c r="H26" i="3"/>
  <c r="I26" i="3"/>
  <c r="J26" i="3"/>
  <c r="K26" i="3"/>
  <c r="L26" i="3"/>
  <c r="M26" i="3"/>
  <c r="C27" i="3"/>
  <c r="D27" i="3"/>
  <c r="E27" i="3"/>
  <c r="F27" i="3"/>
  <c r="G27" i="3"/>
  <c r="H27" i="3"/>
  <c r="I27" i="3"/>
  <c r="J27" i="3"/>
  <c r="K27" i="3"/>
  <c r="L27" i="3"/>
  <c r="M27" i="3"/>
  <c r="C28" i="3"/>
  <c r="D28" i="3"/>
  <c r="E28" i="3"/>
  <c r="F28" i="3"/>
  <c r="G28" i="3"/>
  <c r="H28" i="3"/>
  <c r="I28" i="3"/>
  <c r="J28" i="3"/>
  <c r="K28" i="3"/>
  <c r="L28" i="3"/>
  <c r="M28" i="3"/>
  <c r="C29" i="3"/>
  <c r="D29" i="3"/>
  <c r="E29" i="3"/>
  <c r="F29" i="3"/>
  <c r="G29" i="3"/>
  <c r="H29" i="3"/>
  <c r="I29" i="3"/>
  <c r="J29" i="3"/>
  <c r="K29" i="3"/>
  <c r="L29" i="3"/>
  <c r="M29" i="3"/>
  <c r="C30" i="3"/>
  <c r="D30" i="3"/>
  <c r="E30" i="3"/>
  <c r="F30" i="3"/>
  <c r="G30" i="3"/>
  <c r="H30" i="3"/>
  <c r="I30" i="3"/>
  <c r="J30" i="3"/>
  <c r="K30" i="3"/>
  <c r="L30" i="3"/>
  <c r="M30" i="3"/>
  <c r="C31" i="3"/>
  <c r="D31" i="3"/>
  <c r="E31" i="3"/>
  <c r="F31" i="3"/>
  <c r="G31" i="3"/>
  <c r="H31" i="3"/>
  <c r="I31" i="3"/>
  <c r="J31" i="3"/>
  <c r="K31" i="3"/>
  <c r="L31" i="3"/>
  <c r="M31" i="3"/>
  <c r="C32" i="3"/>
  <c r="D32" i="3"/>
  <c r="E32" i="3"/>
  <c r="F32" i="3"/>
  <c r="G32" i="3"/>
  <c r="H32" i="3"/>
  <c r="I32" i="3"/>
  <c r="J32" i="3"/>
  <c r="K32" i="3"/>
  <c r="L32" i="3"/>
  <c r="M3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2" i="3"/>
  <c r="B16" i="4"/>
  <c r="C2" i="4"/>
  <c r="C3" i="4"/>
  <c r="C4" i="4"/>
  <c r="C5" i="4"/>
  <c r="C6" i="4"/>
  <c r="C7" i="4"/>
  <c r="C8" i="4"/>
  <c r="C9" i="4"/>
  <c r="C10" i="4"/>
  <c r="C11" i="4"/>
  <c r="C12" i="4"/>
  <c r="C13" i="4"/>
</calcChain>
</file>

<file path=xl/sharedStrings.xml><?xml version="1.0" encoding="utf-8"?>
<sst xmlns="http://schemas.openxmlformats.org/spreadsheetml/2006/main" count="109" uniqueCount="60">
  <si>
    <t>3% 95th Pct._N2O</t>
  </si>
  <si>
    <t>2.5%_N2O</t>
  </si>
  <si>
    <t>3.0%_N2O</t>
  </si>
  <si>
    <t>5.0%_N2O</t>
  </si>
  <si>
    <t>3% 95th Pct._CH4</t>
  </si>
  <si>
    <t>2.5%_CH4</t>
  </si>
  <si>
    <t>3.0%_CH4</t>
  </si>
  <si>
    <t>5.0%_CH4</t>
  </si>
  <si>
    <t>3% 95th Pct._CO2</t>
  </si>
  <si>
    <t>2.5%_CO2</t>
  </si>
  <si>
    <t>3.0%_CO2</t>
  </si>
  <si>
    <t>5.0%_CO2</t>
  </si>
  <si>
    <t>year</t>
  </si>
  <si>
    <t>deflator</t>
  </si>
  <si>
    <t>index</t>
  </si>
  <si>
    <t>Sources:</t>
  </si>
  <si>
    <t>tsd_2021_annual_unrounded</t>
  </si>
  <si>
    <t>BE GDP Deflator</t>
  </si>
  <si>
    <t>&lt;------</t>
  </si>
  <si>
    <t>https://www.whitehouse.gov/wp-content/uploads/2021/02/tsd_2021_annual_unrounded.csv</t>
  </si>
  <si>
    <t>BEA Price Deflator</t>
  </si>
  <si>
    <t>https://alfred.stlouisfed.org/series/downloaddata?seid=A191RD3A086NBEA</t>
  </si>
  <si>
    <t>SC-GHG reported in 2020$/metric ton by IWG, converted to 2019$/short ton</t>
  </si>
  <si>
    <t>metric per short</t>
  </si>
  <si>
    <t>short per metric</t>
  </si>
  <si>
    <t>2.5%_NCEE_CH4</t>
  </si>
  <si>
    <t>2.0%_NCEE_CH4</t>
  </si>
  <si>
    <t>1.5%_NCEE_CH4</t>
  </si>
  <si>
    <t>INTERNAL-DELIBERATIVE</t>
  </si>
  <si>
    <t>2007 DOLLARS</t>
  </si>
  <si>
    <t>2011 DOLLARS*</t>
  </si>
  <si>
    <t>2016 DOLLARS**</t>
  </si>
  <si>
    <t>2017 DOLLARS**</t>
  </si>
  <si>
    <t>2018 DOLLARS***</t>
  </si>
  <si>
    <t>2019 DOLLARS****</t>
  </si>
  <si>
    <t>INTERIM DOMESTIC SC-CH4 (2007$)</t>
  </si>
  <si>
    <t>GLOBAL SC-CH4 (2007$)</t>
  </si>
  <si>
    <t>INTERIM DOMESTIC SC-CH4 (2011$)</t>
  </si>
  <si>
    <t>GLOBAL SC-CH4 (2011$)</t>
  </si>
  <si>
    <t>INTERIM DOMESTIC SC-CH4 (2016$)</t>
  </si>
  <si>
    <t>GLOBAL SC-CH4 (2016$)</t>
  </si>
  <si>
    <t>INTERIM DOMESTIC SC-CH4 (2018$)</t>
  </si>
  <si>
    <t>GLOBAL SC-CH4 (2018$)</t>
  </si>
  <si>
    <t>INTERIM DOMESTIC SC-CH4 (2019$)</t>
  </si>
  <si>
    <t>GLOBAL SC-CH4 (2019$)</t>
  </si>
  <si>
    <t>Discount rate</t>
  </si>
  <si>
    <t>*[The unrounded  estimates in 2007$ were adjusted to 2011$ using GDP Implicit Price Deflator (1.061374), http://www.bea.gov/iTable/index_nipa.cfm.]</t>
  </si>
  <si>
    <t>**[The unrounded estimates in 2007$ were adjusted to 2017$ using GDP Implicit Price Deflator (1.16522), http://www.bea.gov/iTable/index_nipa.cfm</t>
  </si>
  <si>
    <t>**[The unrounded estimates in 2007$ were adjusted to 2016$ using GDP Implicit Price Deflator (1.144969), https://www.eia.gov/opendata/qb.php?category=1039997&amp;sdid=STEO.GDPDIUS.A &lt;&lt;UPDATE TO LATEST BEA AS SOON AS AVAILABLE&gt;&gt;.]</t>
  </si>
  <si>
    <t>***[The unrounded estimates in 2007$ were adjusted to 2018$ using GDP Implicit Price Deflator (1.19391), http://www.bea.gov/iTable/index_nipa.cfm</t>
  </si>
  <si>
    <t>****[The unrounded estimates in 2007$ were adjusted to 2019$ using GDP Implicit Price Deflator (1.214714), http://www.bea.gov/iTable/index_nipa.cfm</t>
  </si>
  <si>
    <t>2.5%_domestic_CH4</t>
  </si>
  <si>
    <t>3.0%_domestic_CH4</t>
  </si>
  <si>
    <t>7.0%_domestic_CH4</t>
  </si>
  <si>
    <t>"DOMESTIC" SC-CH4 (2020$)</t>
  </si>
  <si>
    <t>2021 TSD (3% constant d.r.)</t>
  </si>
  <si>
    <t>Updated values (2% Ramsey, average of DSCIM and GIVE results)</t>
  </si>
  <si>
    <t>3.0%_CH4_Domestic</t>
  </si>
  <si>
    <t>2.0% Ramsey</t>
  </si>
  <si>
    <t>2.0%_domestic_CH4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</si>
</sst>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Times New Roman"/>
      <family val="1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4" fillId="2" borderId="0" xfId="0" applyFont="1" applyFill="1"/>
    <xf numFmtId="0" fontId="0" fillId="2" borderId="0" xfId="0" applyFill="1"/>
    <xf numFmtId="0" fontId="4" fillId="3" borderId="0" xfId="0" applyFont="1" applyFill="1"/>
    <xf numFmtId="0" fontId="4" fillId="0" borderId="0" xfId="0" applyFont="1"/>
    <xf numFmtId="0" fontId="4" fillId="4" borderId="0" xfId="0" applyFont="1" applyFill="1"/>
    <xf numFmtId="0" fontId="0" fillId="4" borderId="0" xfId="0" applyFill="1"/>
    <xf numFmtId="0" fontId="4" fillId="5" borderId="0" xfId="0" applyFont="1" applyFill="1"/>
    <xf numFmtId="0" fontId="0" fillId="5" borderId="0" xfId="0" applyFill="1"/>
    <xf numFmtId="0" fontId="4" fillId="6" borderId="0" xfId="0" applyFont="1" applyFill="1"/>
    <xf numFmtId="0" fontId="0" fillId="6" borderId="0" xfId="0" applyFill="1"/>
    <xf numFmtId="9" fontId="5" fillId="0" borderId="0" xfId="0" applyNumberFormat="1" applyFont="1"/>
    <xf numFmtId="9" fontId="0" fillId="0" borderId="0" xfId="0" applyNumberFormat="1"/>
    <xf numFmtId="10" fontId="0" fillId="0" borderId="0" xfId="0" applyNumberFormat="1"/>
    <xf numFmtId="0" fontId="3" fillId="0" borderId="0" xfId="0" applyFont="1"/>
    <xf numFmtId="0" fontId="0" fillId="3" borderId="0" xfId="0" applyFill="1"/>
    <xf numFmtId="0" fontId="6" fillId="0" borderId="0" xfId="0" applyFont="1"/>
    <xf numFmtId="0" fontId="6" fillId="7" borderId="0" xfId="0" applyFont="1" applyFill="1"/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94857-3D20-4690-ADF5-06251923BE7C}">
  <dimension ref="A1:B5"/>
  <sheetViews>
    <sheetView tabSelected="1" workbookViewId="0"/>
  </sheetViews>
  <sheetFormatPr defaultRowHeight="15" x14ac:dyDescent="0.25"/>
  <cols>
    <col min="1" max="1" width="26.7109375" customWidth="1"/>
  </cols>
  <sheetData>
    <row r="1" spans="1:2" x14ac:dyDescent="0.25">
      <c r="A1" t="s">
        <v>15</v>
      </c>
    </row>
    <row r="2" spans="1:2" x14ac:dyDescent="0.25">
      <c r="A2" t="s">
        <v>16</v>
      </c>
      <c r="B2" t="s">
        <v>19</v>
      </c>
    </row>
    <row r="3" spans="1:2" x14ac:dyDescent="0.25">
      <c r="A3" t="s">
        <v>20</v>
      </c>
      <c r="B3" t="s">
        <v>21</v>
      </c>
    </row>
    <row r="5" spans="1:2" x14ac:dyDescent="0.25">
      <c r="A5" t="s">
        <v>22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28F68-98AA-451A-BA77-210C4A5CC596}">
  <dimension ref="A1:D14"/>
  <sheetViews>
    <sheetView workbookViewId="0"/>
  </sheetViews>
  <sheetFormatPr defaultRowHeight="15" x14ac:dyDescent="0.25"/>
  <cols>
    <col min="1" max="1" width="10.7109375" customWidth="1"/>
    <col min="2" max="4" width="20.7109375" customWidth="1"/>
  </cols>
  <sheetData>
    <row r="1" spans="1:4" x14ac:dyDescent="0.25">
      <c r="A1" t="str">
        <f>ncee_annual_unrounded!A1</f>
        <v>year</v>
      </c>
      <c r="B1" t="str">
        <f>ncee_annual_unrounded!B1</f>
        <v>2.5%_NCEE_CH4</v>
      </c>
      <c r="C1" t="str">
        <f>ncee_annual_unrounded!C1</f>
        <v>2.0%_NCEE_CH4</v>
      </c>
      <c r="D1" t="str">
        <f>ncee_annual_unrounded!D1</f>
        <v>1.5%_NCEE_CH4</v>
      </c>
    </row>
    <row r="2" spans="1:4" x14ac:dyDescent="0.25">
      <c r="A2">
        <f>ncee_annual_unrounded!A2</f>
        <v>2023</v>
      </c>
      <c r="B2">
        <f>ncee_annual_unrounded!B2/Conversions!$C$13</f>
        <v>1439.6413311276924</v>
      </c>
      <c r="C2">
        <f>ncee_annual_unrounded!C2/Conversions!$C$13</f>
        <v>1851.67320146417</v>
      </c>
      <c r="D2">
        <f>ncee_annual_unrounded!D2/Conversions!$C$13</f>
        <v>2533.4525552583414</v>
      </c>
    </row>
    <row r="3" spans="1:4" x14ac:dyDescent="0.25">
      <c r="A3">
        <f>ncee_annual_unrounded!A3</f>
        <v>2024</v>
      </c>
      <c r="B3">
        <f>ncee_annual_unrounded!B3/Conversions!$C$13</f>
        <v>1505.8430944671265</v>
      </c>
      <c r="C3">
        <f>ncee_annual_unrounded!C3/Conversions!$C$13</f>
        <v>1926.767738983528</v>
      </c>
      <c r="D3">
        <f>ncee_annual_unrounded!D3/Conversions!$C$13</f>
        <v>2618.427952977615</v>
      </c>
    </row>
    <row r="4" spans="1:4" x14ac:dyDescent="0.25">
      <c r="A4">
        <f>ncee_annual_unrounded!A4</f>
        <v>2025</v>
      </c>
      <c r="B4">
        <f>ncee_annual_unrounded!B4/Conversions!$C$13</f>
        <v>1571.056771786569</v>
      </c>
      <c r="C4">
        <f>ncee_annual_unrounded!C4/Conversions!$C$13</f>
        <v>2000.8741904828946</v>
      </c>
      <c r="D4">
        <f>ncee_annual_unrounded!D4/Conversions!$C$13</f>
        <v>2704.39143671688</v>
      </c>
    </row>
    <row r="5" spans="1:4" x14ac:dyDescent="0.25">
      <c r="A5">
        <f>ncee_annual_unrounded!A5</f>
        <v>2026</v>
      </c>
      <c r="B5">
        <f>ncee_annual_unrounded!B5/Conversions!$C$13</f>
        <v>1637.2585351260032</v>
      </c>
      <c r="C5">
        <f>ncee_annual_unrounded!C5/Conversions!$C$13</f>
        <v>2075.9687280022526</v>
      </c>
      <c r="D5">
        <f>ncee_annual_unrounded!D5/Conversions!$C$13</f>
        <v>2789.3668344361536</v>
      </c>
    </row>
    <row r="6" spans="1:4" x14ac:dyDescent="0.25">
      <c r="A6">
        <f>ncee_annual_unrounded!A6</f>
        <v>2027</v>
      </c>
      <c r="B6">
        <f>ncee_annual_unrounded!B6/Conversions!$C$13</f>
        <v>1703.4602984654371</v>
      </c>
      <c r="C6">
        <f>ncee_annual_unrounded!C6/Conversions!$C$13</f>
        <v>2150.075179501619</v>
      </c>
      <c r="D6">
        <f>ncee_annual_unrounded!D6/Conversions!$C$13</f>
        <v>2875.3303181754186</v>
      </c>
    </row>
    <row r="7" spans="1:4" x14ac:dyDescent="0.25">
      <c r="A7">
        <f>ncee_annual_unrounded!A7</f>
        <v>2028</v>
      </c>
      <c r="B7">
        <f>ncee_annual_unrounded!B7/Conversions!$C$13</f>
        <v>1768.6739757848795</v>
      </c>
      <c r="C7">
        <f>ncee_annual_unrounded!C7/Conversions!$C$13</f>
        <v>2225.1697170209768</v>
      </c>
      <c r="D7">
        <f>ncee_annual_unrounded!D7/Conversions!$C$13</f>
        <v>2960.3057158946922</v>
      </c>
    </row>
    <row r="8" spans="1:4" x14ac:dyDescent="0.25">
      <c r="A8">
        <f>ncee_annual_unrounded!A8</f>
        <v>2029</v>
      </c>
      <c r="B8">
        <f>ncee_annual_unrounded!B8/Conversions!$C$13</f>
        <v>1834.8757391243137</v>
      </c>
      <c r="C8">
        <f>ncee_annual_unrounded!C8/Conversions!$C$13</f>
        <v>2299.2761685203436</v>
      </c>
      <c r="D8">
        <f>ncee_annual_unrounded!D8/Conversions!$C$13</f>
        <v>3045.2811136139658</v>
      </c>
    </row>
    <row r="9" spans="1:4" x14ac:dyDescent="0.25">
      <c r="A9">
        <f>ncee_annual_unrounded!A9</f>
        <v>2030</v>
      </c>
      <c r="B9">
        <f>ncee_annual_unrounded!B9/Conversions!$C$13</f>
        <v>1901.0775024637476</v>
      </c>
      <c r="C9">
        <f>ncee_annual_unrounded!C9/Conversions!$C$13</f>
        <v>2374.3707060397014</v>
      </c>
      <c r="D9">
        <f>ncee_annual_unrounded!D9/Conversions!$C$13</f>
        <v>3131.2445973532308</v>
      </c>
    </row>
    <row r="10" spans="1:4" x14ac:dyDescent="0.25">
      <c r="A10">
        <f>ncee_annual_unrounded!A10</f>
        <v>2031</v>
      </c>
      <c r="B10">
        <f>ncee_annual_unrounded!B10/Conversions!$C$13</f>
        <v>1978.1482120230887</v>
      </c>
      <c r="C10">
        <f>ncee_annual_unrounded!C10/Conversions!$C$13</f>
        <v>2460.3341897789664</v>
      </c>
      <c r="D10">
        <f>ncee_annual_unrounded!D10/Conversions!$C$13</f>
        <v>3231.0412853723778</v>
      </c>
    </row>
    <row r="11" spans="1:4" x14ac:dyDescent="0.25">
      <c r="A11">
        <f>ncee_annual_unrounded!A11</f>
        <v>2032</v>
      </c>
      <c r="B11">
        <f>ncee_annual_unrounded!B11/Conversions!$C$13</f>
        <v>2054.2308355624382</v>
      </c>
      <c r="C11">
        <f>ncee_annual_unrounded!C11/Conversions!$C$13</f>
        <v>2547.2857595382234</v>
      </c>
      <c r="D11">
        <f>ncee_annual_unrounded!D11/Conversions!$C$13</f>
        <v>3329.849887371533</v>
      </c>
    </row>
    <row r="12" spans="1:4" x14ac:dyDescent="0.25">
      <c r="A12">
        <f>ncee_annual_unrounded!A12</f>
        <v>2033</v>
      </c>
      <c r="B12">
        <f>ncee_annual_unrounded!B12/Conversions!$C$13</f>
        <v>2131.3015451217793</v>
      </c>
      <c r="C12">
        <f>ncee_annual_unrounded!C12/Conversions!$C$13</f>
        <v>2634.2373292974798</v>
      </c>
      <c r="D12">
        <f>ncee_annual_unrounded!D12/Conversions!$C$13</f>
        <v>3429.64657539068</v>
      </c>
    </row>
    <row r="13" spans="1:4" x14ac:dyDescent="0.25">
      <c r="A13">
        <f>ncee_annual_unrounded!A13</f>
        <v>2034</v>
      </c>
      <c r="B13">
        <f>ncee_annual_unrounded!B13/Conversions!$C$13</f>
        <v>2208.3722546811205</v>
      </c>
      <c r="C13">
        <f>ncee_annual_unrounded!C13/Conversions!$C$13</f>
        <v>2721.1888990567363</v>
      </c>
      <c r="D13">
        <f>ncee_annual_unrounded!D13/Conversions!$C$13</f>
        <v>3529.4432634098266</v>
      </c>
    </row>
    <row r="14" spans="1:4" x14ac:dyDescent="0.25">
      <c r="A14">
        <f>ncee_annual_unrounded!A14</f>
        <v>2035</v>
      </c>
      <c r="B14">
        <f>ncee_annual_unrounded!B14/Conversions!$C$13</f>
        <v>2285.4429642404616</v>
      </c>
      <c r="C14">
        <f>ncee_annual_unrounded!C14/Conversions!$C$13</f>
        <v>2808.1404688159932</v>
      </c>
      <c r="D14">
        <f>ncee_annual_unrounded!D14/Conversions!$C$13</f>
        <v>3629.2399514289737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A9FC6-F152-4D4C-A819-CD55684FDEA3}">
  <dimension ref="A1:AZ55"/>
  <sheetViews>
    <sheetView workbookViewId="0"/>
  </sheetViews>
  <sheetFormatPr defaultRowHeight="15" x14ac:dyDescent="0.25"/>
  <sheetData>
    <row r="1" spans="1:52" x14ac:dyDescent="0.25">
      <c r="A1" t="s">
        <v>28</v>
      </c>
    </row>
    <row r="2" spans="1:52" x14ac:dyDescent="0.25">
      <c r="B2" s="8" t="s">
        <v>29</v>
      </c>
      <c r="C2" s="9"/>
      <c r="D2" s="9"/>
      <c r="E2" s="9"/>
      <c r="F2" s="9"/>
      <c r="G2" s="9"/>
      <c r="H2" s="9"/>
      <c r="K2" s="10" t="s">
        <v>30</v>
      </c>
      <c r="L2" s="10"/>
      <c r="M2" s="10"/>
      <c r="N2" s="10"/>
      <c r="O2" s="10"/>
      <c r="P2" s="10"/>
      <c r="Q2" s="10"/>
      <c r="R2" s="11"/>
      <c r="S2" s="12" t="s">
        <v>31</v>
      </c>
      <c r="T2" s="13"/>
      <c r="U2" s="13"/>
      <c r="V2" s="13"/>
      <c r="W2" s="13"/>
      <c r="X2" s="13"/>
      <c r="Y2" s="13"/>
      <c r="Z2" s="11"/>
      <c r="AA2" s="11"/>
      <c r="AB2" s="12" t="s">
        <v>32</v>
      </c>
      <c r="AC2" s="13"/>
      <c r="AD2" s="13"/>
      <c r="AE2" s="13"/>
      <c r="AF2" s="13"/>
      <c r="AG2" s="13"/>
      <c r="AH2" s="13"/>
      <c r="AK2" s="14" t="s">
        <v>33</v>
      </c>
      <c r="AL2" s="15"/>
      <c r="AM2" s="15"/>
      <c r="AN2" s="15"/>
      <c r="AO2" s="15"/>
      <c r="AP2" s="15"/>
      <c r="AQ2" s="15"/>
      <c r="AT2" s="16" t="s">
        <v>34</v>
      </c>
      <c r="AU2" s="17"/>
      <c r="AV2" s="17"/>
      <c r="AW2" s="17"/>
      <c r="AX2" s="17"/>
      <c r="AY2" s="17"/>
      <c r="AZ2" s="17"/>
    </row>
    <row r="3" spans="1:52" x14ac:dyDescent="0.25">
      <c r="B3" s="18" t="s">
        <v>35</v>
      </c>
      <c r="F3" s="18" t="s">
        <v>36</v>
      </c>
      <c r="K3" s="18" t="s">
        <v>37</v>
      </c>
      <c r="O3" s="18" t="s">
        <v>38</v>
      </c>
      <c r="S3" s="18" t="s">
        <v>39</v>
      </c>
      <c r="W3" s="18" t="s">
        <v>40</v>
      </c>
      <c r="AB3" s="18" t="s">
        <v>39</v>
      </c>
      <c r="AF3" s="18" t="s">
        <v>40</v>
      </c>
      <c r="AK3" s="18" t="s">
        <v>41</v>
      </c>
      <c r="AO3" s="18" t="s">
        <v>42</v>
      </c>
      <c r="AT3" s="18" t="s">
        <v>43</v>
      </c>
      <c r="AX3" s="18" t="s">
        <v>44</v>
      </c>
    </row>
    <row r="4" spans="1:52" x14ac:dyDescent="0.25">
      <c r="B4" s="25" t="s">
        <v>45</v>
      </c>
      <c r="C4" s="26"/>
      <c r="D4" s="26"/>
      <c r="F4" s="25" t="s">
        <v>45</v>
      </c>
      <c r="G4" s="26"/>
      <c r="H4" s="26"/>
      <c r="K4" s="25" t="s">
        <v>45</v>
      </c>
      <c r="L4" s="26"/>
      <c r="M4" s="26"/>
      <c r="O4" s="25" t="s">
        <v>45</v>
      </c>
      <c r="P4" s="26"/>
      <c r="Q4" s="26"/>
      <c r="S4" s="25" t="s">
        <v>45</v>
      </c>
      <c r="T4" s="26"/>
      <c r="U4" s="26"/>
      <c r="W4" s="25" t="s">
        <v>45</v>
      </c>
      <c r="X4" s="26"/>
      <c r="Y4" s="26"/>
      <c r="AB4" s="25" t="s">
        <v>45</v>
      </c>
      <c r="AC4" s="26"/>
      <c r="AD4" s="26"/>
      <c r="AF4" s="25" t="s">
        <v>45</v>
      </c>
      <c r="AG4" s="26"/>
      <c r="AH4" s="26"/>
      <c r="AK4" s="25" t="s">
        <v>45</v>
      </c>
      <c r="AL4" s="26"/>
      <c r="AM4" s="26"/>
      <c r="AO4" s="25" t="s">
        <v>45</v>
      </c>
      <c r="AP4" s="26"/>
      <c r="AQ4" s="26"/>
      <c r="AT4" s="25" t="s">
        <v>45</v>
      </c>
      <c r="AU4" s="26"/>
      <c r="AV4" s="26"/>
      <c r="AX4" s="25" t="s">
        <v>45</v>
      </c>
      <c r="AY4" s="26"/>
      <c r="AZ4" s="26"/>
    </row>
    <row r="5" spans="1:52" x14ac:dyDescent="0.25">
      <c r="B5" s="19">
        <v>7.0000000000000007E-2</v>
      </c>
      <c r="C5" s="19">
        <v>0.03</v>
      </c>
      <c r="D5" s="20">
        <v>2.5000000000000001E-2</v>
      </c>
      <c r="F5" s="19">
        <v>7.0000000000000007E-2</v>
      </c>
      <c r="G5" s="19">
        <v>0.03</v>
      </c>
      <c r="H5" s="20">
        <v>2.5000000000000001E-2</v>
      </c>
      <c r="K5" s="19">
        <v>7.0000000000000007E-2</v>
      </c>
      <c r="L5" s="19">
        <v>0.03</v>
      </c>
      <c r="M5" s="20">
        <v>2.5000000000000001E-2</v>
      </c>
      <c r="O5" s="19">
        <v>7.0000000000000007E-2</v>
      </c>
      <c r="P5" s="19">
        <v>0.03</v>
      </c>
      <c r="Q5" s="20">
        <v>2.5000000000000001E-2</v>
      </c>
      <c r="S5" s="19">
        <v>7.0000000000000007E-2</v>
      </c>
      <c r="T5" s="19">
        <v>0.03</v>
      </c>
      <c r="U5" s="20">
        <v>2.5000000000000001E-2</v>
      </c>
      <c r="W5" s="19">
        <v>7.0000000000000007E-2</v>
      </c>
      <c r="X5" s="19">
        <v>0.03</v>
      </c>
      <c r="Y5" s="20">
        <v>2.5000000000000001E-2</v>
      </c>
      <c r="AB5" s="19">
        <v>7.0000000000000007E-2</v>
      </c>
      <c r="AC5" s="19">
        <v>0.03</v>
      </c>
      <c r="AD5" s="20">
        <v>2.5000000000000001E-2</v>
      </c>
      <c r="AF5" s="19">
        <v>7.0000000000000007E-2</v>
      </c>
      <c r="AG5" s="19">
        <v>0.03</v>
      </c>
      <c r="AH5" s="20">
        <v>2.5000000000000001E-2</v>
      </c>
      <c r="AK5" s="19">
        <v>7.0000000000000007E-2</v>
      </c>
      <c r="AL5" s="19">
        <v>0.03</v>
      </c>
      <c r="AM5" s="20">
        <v>2.5000000000000001E-2</v>
      </c>
      <c r="AO5" s="19">
        <v>7.0000000000000007E-2</v>
      </c>
      <c r="AP5" s="19">
        <v>0.03</v>
      </c>
      <c r="AQ5" s="20">
        <v>2.5000000000000001E-2</v>
      </c>
      <c r="AT5" s="19">
        <v>7.0000000000000007E-2</v>
      </c>
      <c r="AU5" s="19">
        <v>0.03</v>
      </c>
      <c r="AV5" s="20">
        <v>2.5000000000000001E-2</v>
      </c>
      <c r="AX5" s="19">
        <v>7.0000000000000007E-2</v>
      </c>
      <c r="AY5" s="19">
        <v>0.03</v>
      </c>
      <c r="AZ5" s="20">
        <v>2.5000000000000001E-2</v>
      </c>
    </row>
    <row r="6" spans="1:52" x14ac:dyDescent="0.25">
      <c r="A6" s="21">
        <v>2010</v>
      </c>
      <c r="B6">
        <v>33.17341718848558</v>
      </c>
      <c r="C6">
        <v>113.19074684695964</v>
      </c>
      <c r="D6">
        <v>145.73411936618348</v>
      </c>
      <c r="F6">
        <v>207.26956419928004</v>
      </c>
      <c r="G6">
        <v>872.01081932968043</v>
      </c>
      <c r="H6">
        <v>1175.47537484384</v>
      </c>
      <c r="J6" s="21">
        <v>2010</v>
      </c>
      <c r="K6">
        <f>B6*1.061374</f>
        <v>35.209402495011695</v>
      </c>
      <c r="L6">
        <f>C6*1.061374</f>
        <v>120.13771574394495</v>
      </c>
      <c r="M6">
        <f>D6*1.061374</f>
        <v>154.67840520816364</v>
      </c>
      <c r="O6">
        <f>F6*1.061374</f>
        <v>219.99052643244667</v>
      </c>
      <c r="P6">
        <f>G6*1.061374</f>
        <v>925.52961135522025</v>
      </c>
      <c r="Q6">
        <f>H6*1.061374</f>
        <v>1247.6190004995058</v>
      </c>
      <c r="S6">
        <f>B6*1.144969</f>
        <v>37.982534304883146</v>
      </c>
      <c r="T6">
        <f t="shared" ref="T6:U21" si="0">C6*1.144969</f>
        <v>129.59989622661652</v>
      </c>
      <c r="U6">
        <f t="shared" si="0"/>
        <v>166.8610489165797</v>
      </c>
      <c r="W6">
        <f>F6*1.144969</f>
        <v>237.31722565168545</v>
      </c>
      <c r="X6">
        <f t="shared" ref="X6:Y21" si="1">G6*1.144969</f>
        <v>998.42535579708476</v>
      </c>
      <c r="Y6">
        <f t="shared" si="1"/>
        <v>1345.8828644595765</v>
      </c>
      <c r="AA6" s="21">
        <v>2010</v>
      </c>
      <c r="AB6">
        <f>B6*1.16522</f>
        <v>38.654329176367163</v>
      </c>
      <c r="AC6">
        <f t="shared" ref="AC6:AH21" si="2">C6*1.16522</f>
        <v>131.89212204101432</v>
      </c>
      <c r="AD6">
        <f t="shared" si="2"/>
        <v>169.8123105678643</v>
      </c>
      <c r="AF6">
        <f t="shared" si="2"/>
        <v>241.51464159628506</v>
      </c>
      <c r="AG6">
        <f t="shared" si="2"/>
        <v>1016.0844468993301</v>
      </c>
      <c r="AH6">
        <f t="shared" si="2"/>
        <v>1369.6874162755391</v>
      </c>
      <c r="AJ6" s="21">
        <v>2010</v>
      </c>
      <c r="AK6">
        <f>B6*1.19391</f>
        <v>39.606074515504822</v>
      </c>
      <c r="AL6">
        <f>C6*1.19391</f>
        <v>135.1395645680536</v>
      </c>
      <c r="AM6">
        <f>D6*1.19391</f>
        <v>173.99342245248013</v>
      </c>
      <c r="AO6">
        <f t="shared" ref="AO6:AQ21" si="3">F6*1.19391</f>
        <v>247.46120539316243</v>
      </c>
      <c r="AP6">
        <f t="shared" si="3"/>
        <v>1041.1024373058988</v>
      </c>
      <c r="AQ6">
        <f t="shared" si="3"/>
        <v>1403.411804779809</v>
      </c>
      <c r="AS6" s="21">
        <v>2010</v>
      </c>
      <c r="AT6">
        <f>B6*1.214714</f>
        <v>40.296214286694074</v>
      </c>
      <c r="AU6">
        <f t="shared" ref="AU6:AZ21" si="4">C6*1.214714</f>
        <v>137.49438486545773</v>
      </c>
      <c r="AV6">
        <f t="shared" si="4"/>
        <v>177.02527507177422</v>
      </c>
      <c r="AX6">
        <f t="shared" si="4"/>
        <v>251.77324140676427</v>
      </c>
      <c r="AY6">
        <f t="shared" si="4"/>
        <v>1059.2437503912336</v>
      </c>
      <c r="AZ6">
        <f t="shared" si="4"/>
        <v>1427.8663944780603</v>
      </c>
    </row>
    <row r="7" spans="1:52" x14ac:dyDescent="0.25">
      <c r="A7">
        <v>2011</v>
      </c>
      <c r="B7">
        <v>34.660487752768624</v>
      </c>
      <c r="C7">
        <v>117.22654471742212</v>
      </c>
      <c r="D7">
        <v>150.58446615190661</v>
      </c>
      <c r="F7">
        <v>218.30385272825953</v>
      </c>
      <c r="G7">
        <v>905.69515090916968</v>
      </c>
      <c r="H7">
        <v>1216.9202142070662</v>
      </c>
      <c r="J7">
        <v>2011</v>
      </c>
      <c r="K7">
        <f t="shared" ref="K7:M46" si="5">B7*1.061374</f>
        <v>36.787740528107044</v>
      </c>
      <c r="L7">
        <f t="shared" si="5"/>
        <v>124.42120667290918</v>
      </c>
      <c r="M7">
        <f t="shared" si="5"/>
        <v>159.82643717751372</v>
      </c>
      <c r="O7">
        <f t="shared" ref="O7:Q46" si="6">F7*1.061374</f>
        <v>231.70203338560373</v>
      </c>
      <c r="P7">
        <f t="shared" si="6"/>
        <v>961.2812851010691</v>
      </c>
      <c r="Q7">
        <f t="shared" si="6"/>
        <v>1291.6074754338108</v>
      </c>
      <c r="S7">
        <f t="shared" ref="S7:U46" si="7">B7*1.144969</f>
        <v>39.685184001799733</v>
      </c>
      <c r="T7">
        <f t="shared" si="0"/>
        <v>134.22075967856208</v>
      </c>
      <c r="U7">
        <f t="shared" si="0"/>
        <v>172.41454562548233</v>
      </c>
      <c r="W7">
        <f t="shared" ref="W7:Y46" si="8">F7*1.144969</f>
        <v>249.95114395442258</v>
      </c>
      <c r="X7">
        <f t="shared" si="1"/>
        <v>1036.9928712413209</v>
      </c>
      <c r="Y7">
        <f t="shared" si="1"/>
        <v>1393.3359207404503</v>
      </c>
      <c r="AA7">
        <v>2011</v>
      </c>
      <c r="AB7">
        <f t="shared" ref="AB7:AD46" si="9">B7*1.16522</f>
        <v>40.387093539281054</v>
      </c>
      <c r="AC7">
        <f t="shared" si="2"/>
        <v>136.59471443563459</v>
      </c>
      <c r="AD7">
        <f t="shared" si="2"/>
        <v>175.4640316495246</v>
      </c>
      <c r="AF7">
        <f t="shared" si="2"/>
        <v>254.37201527602255</v>
      </c>
      <c r="AG7">
        <f t="shared" si="2"/>
        <v>1055.3341037423827</v>
      </c>
      <c r="AH7">
        <f t="shared" si="2"/>
        <v>1417.9797719983576</v>
      </c>
      <c r="AJ7">
        <v>2011</v>
      </c>
      <c r="AK7">
        <f t="shared" ref="AK7:AM46" si="10">B7*1.19391</f>
        <v>41.381502932907992</v>
      </c>
      <c r="AL7">
        <f t="shared" si="10"/>
        <v>139.95794400357744</v>
      </c>
      <c r="AM7">
        <f t="shared" si="10"/>
        <v>179.78429998342281</v>
      </c>
      <c r="AO7">
        <f t="shared" si="3"/>
        <v>260.63515281079634</v>
      </c>
      <c r="AP7">
        <f t="shared" si="3"/>
        <v>1081.3184976219668</v>
      </c>
      <c r="AQ7">
        <f t="shared" si="3"/>
        <v>1452.8932129439586</v>
      </c>
      <c r="AS7">
        <v>2011</v>
      </c>
      <c r="AT7">
        <f t="shared" ref="AT7:AV46" si="11">B7*1.214714</f>
        <v>42.102579720116587</v>
      </c>
      <c r="AU7">
        <f t="shared" si="4"/>
        <v>142.3967250398787</v>
      </c>
      <c r="AV7">
        <f t="shared" si="4"/>
        <v>182.9170592172471</v>
      </c>
      <c r="AX7">
        <f t="shared" si="4"/>
        <v>265.17674616295506</v>
      </c>
      <c r="AY7">
        <f t="shared" si="4"/>
        <v>1100.1605795414812</v>
      </c>
      <c r="AZ7">
        <f t="shared" si="4"/>
        <v>1478.2100210803223</v>
      </c>
    </row>
    <row r="8" spans="1:52" x14ac:dyDescent="0.25">
      <c r="A8">
        <v>2012</v>
      </c>
      <c r="B8">
        <v>36.147558317051669</v>
      </c>
      <c r="C8">
        <v>121.26234258788459</v>
      </c>
      <c r="D8">
        <v>155.43481293762974</v>
      </c>
      <c r="F8">
        <v>229.33814125723904</v>
      </c>
      <c r="G8">
        <v>939.37948248865894</v>
      </c>
      <c r="H8">
        <v>1258.3650535702925</v>
      </c>
      <c r="J8">
        <v>2012</v>
      </c>
      <c r="K8">
        <f t="shared" si="5"/>
        <v>38.3660785612024</v>
      </c>
      <c r="L8">
        <f t="shared" si="5"/>
        <v>128.70469760187342</v>
      </c>
      <c r="M8">
        <f t="shared" si="5"/>
        <v>164.97446914686384</v>
      </c>
      <c r="O8">
        <f t="shared" si="6"/>
        <v>243.41354033876084</v>
      </c>
      <c r="P8">
        <f t="shared" si="6"/>
        <v>997.03295884691795</v>
      </c>
      <c r="Q8">
        <f t="shared" si="6"/>
        <v>1335.5959503681156</v>
      </c>
      <c r="S8">
        <f t="shared" si="7"/>
        <v>41.387833698716328</v>
      </c>
      <c r="T8">
        <f t="shared" si="0"/>
        <v>138.84162313050763</v>
      </c>
      <c r="U8">
        <f t="shared" si="0"/>
        <v>177.96804233438496</v>
      </c>
      <c r="W8">
        <f t="shared" si="8"/>
        <v>262.58506225715973</v>
      </c>
      <c r="X8">
        <f t="shared" si="1"/>
        <v>1075.5603866855572</v>
      </c>
      <c r="Y8">
        <f t="shared" si="1"/>
        <v>1440.7889770213242</v>
      </c>
      <c r="AA8">
        <v>2012</v>
      </c>
      <c r="AB8">
        <f t="shared" si="9"/>
        <v>42.119857902194944</v>
      </c>
      <c r="AC8">
        <f t="shared" si="2"/>
        <v>141.29730683025488</v>
      </c>
      <c r="AD8">
        <f t="shared" si="2"/>
        <v>181.11575273118493</v>
      </c>
      <c r="AF8">
        <f t="shared" si="2"/>
        <v>267.22938895576004</v>
      </c>
      <c r="AG8">
        <f t="shared" si="2"/>
        <v>1094.5837605854351</v>
      </c>
      <c r="AH8">
        <f t="shared" si="2"/>
        <v>1466.272127721176</v>
      </c>
      <c r="AJ8">
        <v>2012</v>
      </c>
      <c r="AK8">
        <f t="shared" si="10"/>
        <v>43.156931350311162</v>
      </c>
      <c r="AL8">
        <f t="shared" si="10"/>
        <v>144.7763234391013</v>
      </c>
      <c r="AM8">
        <f t="shared" si="10"/>
        <v>185.57517751436552</v>
      </c>
      <c r="AO8">
        <f t="shared" si="3"/>
        <v>273.80910022843028</v>
      </c>
      <c r="AP8">
        <f t="shared" si="3"/>
        <v>1121.5345579380348</v>
      </c>
      <c r="AQ8">
        <f t="shared" si="3"/>
        <v>1502.3746211081079</v>
      </c>
      <c r="AS8">
        <v>2012</v>
      </c>
      <c r="AT8">
        <f t="shared" si="11"/>
        <v>43.908945153539101</v>
      </c>
      <c r="AU8">
        <f t="shared" si="4"/>
        <v>147.29906521429965</v>
      </c>
      <c r="AV8">
        <f t="shared" si="4"/>
        <v>188.80884336271998</v>
      </c>
      <c r="AX8">
        <f t="shared" si="4"/>
        <v>278.5802509191459</v>
      </c>
      <c r="AY8">
        <f t="shared" si="4"/>
        <v>1141.0774086917288</v>
      </c>
      <c r="AZ8">
        <f t="shared" si="4"/>
        <v>1528.5536476825844</v>
      </c>
    </row>
    <row r="9" spans="1:52" x14ac:dyDescent="0.25">
      <c r="A9">
        <v>2013</v>
      </c>
      <c r="B9">
        <v>37.634628881334713</v>
      </c>
      <c r="C9">
        <v>125.29814045834706</v>
      </c>
      <c r="D9">
        <v>160.28515972335288</v>
      </c>
      <c r="F9">
        <v>240.37242978621856</v>
      </c>
      <c r="G9">
        <v>973.06381406814819</v>
      </c>
      <c r="H9">
        <v>1299.8098929335188</v>
      </c>
      <c r="J9">
        <v>2013</v>
      </c>
      <c r="K9">
        <f t="shared" si="5"/>
        <v>39.944416594297749</v>
      </c>
      <c r="L9">
        <f t="shared" si="5"/>
        <v>132.98818853083768</v>
      </c>
      <c r="M9">
        <f t="shared" si="5"/>
        <v>170.12250111621395</v>
      </c>
      <c r="O9">
        <f t="shared" si="6"/>
        <v>255.12504729191795</v>
      </c>
      <c r="P9">
        <f t="shared" si="6"/>
        <v>1032.7846325927667</v>
      </c>
      <c r="Q9">
        <f t="shared" si="6"/>
        <v>1379.5844253024206</v>
      </c>
      <c r="S9">
        <f t="shared" si="7"/>
        <v>43.090483395632923</v>
      </c>
      <c r="T9">
        <f t="shared" si="0"/>
        <v>143.46248658245318</v>
      </c>
      <c r="U9">
        <f t="shared" si="0"/>
        <v>183.52153904328762</v>
      </c>
      <c r="W9">
        <f t="shared" si="8"/>
        <v>275.21898055989686</v>
      </c>
      <c r="X9">
        <f t="shared" si="1"/>
        <v>1114.1279021297935</v>
      </c>
      <c r="Y9">
        <f t="shared" si="1"/>
        <v>1488.242033302198</v>
      </c>
      <c r="AA9">
        <v>2013</v>
      </c>
      <c r="AB9">
        <f t="shared" si="9"/>
        <v>43.852622265108835</v>
      </c>
      <c r="AC9">
        <f t="shared" si="2"/>
        <v>145.99989922487515</v>
      </c>
      <c r="AD9">
        <f t="shared" si="2"/>
        <v>186.76747381284522</v>
      </c>
      <c r="AF9">
        <f t="shared" si="2"/>
        <v>280.08676263549756</v>
      </c>
      <c r="AG9">
        <f t="shared" si="2"/>
        <v>1133.8334174284876</v>
      </c>
      <c r="AH9">
        <f t="shared" si="2"/>
        <v>1514.5644834439947</v>
      </c>
      <c r="AJ9">
        <v>2013</v>
      </c>
      <c r="AK9">
        <f t="shared" si="10"/>
        <v>44.932359767714331</v>
      </c>
      <c r="AL9">
        <f t="shared" si="10"/>
        <v>149.59470287462514</v>
      </c>
      <c r="AM9">
        <f t="shared" si="10"/>
        <v>191.36605504530823</v>
      </c>
      <c r="AO9">
        <f t="shared" si="3"/>
        <v>286.98304764606422</v>
      </c>
      <c r="AP9">
        <f t="shared" si="3"/>
        <v>1161.7506182541028</v>
      </c>
      <c r="AQ9">
        <f t="shared" si="3"/>
        <v>1551.8560292722575</v>
      </c>
      <c r="AS9">
        <v>2013</v>
      </c>
      <c r="AT9">
        <f t="shared" si="11"/>
        <v>45.715310586961614</v>
      </c>
      <c r="AU9">
        <f t="shared" si="4"/>
        <v>152.20140538872062</v>
      </c>
      <c r="AV9">
        <f t="shared" si="4"/>
        <v>194.70062750819287</v>
      </c>
      <c r="AX9">
        <f t="shared" si="4"/>
        <v>291.98375567533674</v>
      </c>
      <c r="AY9">
        <f t="shared" si="4"/>
        <v>1181.9942378419767</v>
      </c>
      <c r="AZ9">
        <f t="shared" si="4"/>
        <v>1578.8972742848464</v>
      </c>
    </row>
    <row r="10" spans="1:52" x14ac:dyDescent="0.25">
      <c r="A10">
        <v>2014</v>
      </c>
      <c r="B10">
        <v>39.121699445617757</v>
      </c>
      <c r="C10">
        <v>129.33393832880955</v>
      </c>
      <c r="D10">
        <v>165.13550650907601</v>
      </c>
      <c r="F10">
        <v>251.40671831519808</v>
      </c>
      <c r="G10">
        <v>1006.7481456476374</v>
      </c>
      <c r="H10">
        <v>1341.254732296745</v>
      </c>
      <c r="J10">
        <v>2014</v>
      </c>
      <c r="K10">
        <f t="shared" si="5"/>
        <v>41.522754627393105</v>
      </c>
      <c r="L10">
        <f t="shared" si="5"/>
        <v>137.2716794598019</v>
      </c>
      <c r="M10">
        <f t="shared" si="5"/>
        <v>175.27053308556404</v>
      </c>
      <c r="O10">
        <f t="shared" si="6"/>
        <v>266.83655424507504</v>
      </c>
      <c r="P10">
        <f t="shared" si="6"/>
        <v>1068.5363063386155</v>
      </c>
      <c r="Q10">
        <f t="shared" si="6"/>
        <v>1423.5729002367254</v>
      </c>
      <c r="S10">
        <f t="shared" si="7"/>
        <v>44.793133092549517</v>
      </c>
      <c r="T10">
        <f t="shared" si="0"/>
        <v>148.08335003439873</v>
      </c>
      <c r="U10">
        <f t="shared" si="0"/>
        <v>189.07503575219025</v>
      </c>
      <c r="W10">
        <f t="shared" si="8"/>
        <v>287.85289886263399</v>
      </c>
      <c r="X10">
        <f t="shared" si="1"/>
        <v>1152.6954175740298</v>
      </c>
      <c r="Y10">
        <f t="shared" si="1"/>
        <v>1535.6950895830716</v>
      </c>
      <c r="AA10">
        <v>2014</v>
      </c>
      <c r="AB10">
        <f t="shared" si="9"/>
        <v>45.585386628022718</v>
      </c>
      <c r="AC10">
        <f t="shared" si="2"/>
        <v>150.70249161949545</v>
      </c>
      <c r="AD10">
        <f t="shared" si="2"/>
        <v>192.41919489450552</v>
      </c>
      <c r="AF10">
        <f t="shared" si="2"/>
        <v>292.94413631523508</v>
      </c>
      <c r="AG10">
        <f t="shared" si="2"/>
        <v>1173.08307427154</v>
      </c>
      <c r="AH10">
        <f t="shared" si="2"/>
        <v>1562.8568391668132</v>
      </c>
      <c r="AJ10">
        <v>2014</v>
      </c>
      <c r="AK10">
        <f t="shared" si="10"/>
        <v>46.707788185117501</v>
      </c>
      <c r="AL10">
        <f t="shared" si="10"/>
        <v>154.41308231014901</v>
      </c>
      <c r="AM10">
        <f t="shared" si="10"/>
        <v>197.15693257625094</v>
      </c>
      <c r="AO10">
        <f t="shared" si="3"/>
        <v>300.15699506369816</v>
      </c>
      <c r="AP10">
        <f t="shared" si="3"/>
        <v>1201.9666785701709</v>
      </c>
      <c r="AQ10">
        <f t="shared" si="3"/>
        <v>1601.3374374364068</v>
      </c>
      <c r="AS10">
        <v>2014</v>
      </c>
      <c r="AT10">
        <f t="shared" si="11"/>
        <v>47.521676020384135</v>
      </c>
      <c r="AU10">
        <f t="shared" si="4"/>
        <v>157.10374556314159</v>
      </c>
      <c r="AV10">
        <f t="shared" si="4"/>
        <v>200.59241165366578</v>
      </c>
      <c r="AX10">
        <f t="shared" si="4"/>
        <v>305.38726043152752</v>
      </c>
      <c r="AY10">
        <f t="shared" si="4"/>
        <v>1222.9110669922243</v>
      </c>
      <c r="AZ10">
        <f t="shared" si="4"/>
        <v>1629.2409008871084</v>
      </c>
    </row>
    <row r="11" spans="1:52" x14ac:dyDescent="0.25">
      <c r="A11">
        <v>2015</v>
      </c>
      <c r="B11">
        <v>40.608770009900802</v>
      </c>
      <c r="C11">
        <v>133.36973619927204</v>
      </c>
      <c r="D11">
        <v>169.98585329479914</v>
      </c>
      <c r="F11">
        <v>262.44100684417759</v>
      </c>
      <c r="G11">
        <v>1040.4324772271268</v>
      </c>
      <c r="H11">
        <v>1382.6995716599713</v>
      </c>
      <c r="J11">
        <v>2015</v>
      </c>
      <c r="K11">
        <f t="shared" si="5"/>
        <v>43.101092660488455</v>
      </c>
      <c r="L11">
        <f t="shared" si="5"/>
        <v>141.55517038876616</v>
      </c>
      <c r="M11">
        <f t="shared" si="5"/>
        <v>180.41856505491415</v>
      </c>
      <c r="O11">
        <f t="shared" si="6"/>
        <v>278.54806119823218</v>
      </c>
      <c r="P11">
        <f t="shared" si="6"/>
        <v>1104.2879800844646</v>
      </c>
      <c r="Q11">
        <f t="shared" si="6"/>
        <v>1467.5613751710305</v>
      </c>
      <c r="S11">
        <f t="shared" si="7"/>
        <v>46.495782789466105</v>
      </c>
      <c r="T11">
        <f t="shared" si="0"/>
        <v>152.70421348634429</v>
      </c>
      <c r="U11">
        <f t="shared" si="0"/>
        <v>194.62853246109287</v>
      </c>
      <c r="W11">
        <f t="shared" si="8"/>
        <v>300.48681716537112</v>
      </c>
      <c r="X11">
        <f t="shared" si="1"/>
        <v>1191.262933018266</v>
      </c>
      <c r="Y11">
        <f t="shared" si="1"/>
        <v>1583.1481458639455</v>
      </c>
      <c r="AA11">
        <v>2015</v>
      </c>
      <c r="AB11">
        <f t="shared" si="9"/>
        <v>47.318150990936608</v>
      </c>
      <c r="AC11">
        <f t="shared" si="2"/>
        <v>155.40508401411574</v>
      </c>
      <c r="AD11">
        <f t="shared" si="2"/>
        <v>198.07091597616585</v>
      </c>
      <c r="AF11">
        <f t="shared" si="2"/>
        <v>305.8015099949726</v>
      </c>
      <c r="AG11">
        <f t="shared" si="2"/>
        <v>1212.3327311145927</v>
      </c>
      <c r="AH11">
        <f t="shared" si="2"/>
        <v>1611.1491948896316</v>
      </c>
      <c r="AJ11">
        <v>2015</v>
      </c>
      <c r="AK11">
        <f t="shared" si="10"/>
        <v>48.48321660252067</v>
      </c>
      <c r="AL11">
        <f t="shared" si="10"/>
        <v>159.23146174567287</v>
      </c>
      <c r="AM11">
        <f t="shared" si="10"/>
        <v>202.94781010719365</v>
      </c>
      <c r="AO11">
        <f t="shared" si="3"/>
        <v>313.3309424813321</v>
      </c>
      <c r="AP11">
        <f t="shared" si="3"/>
        <v>1242.1827388862389</v>
      </c>
      <c r="AQ11">
        <f t="shared" si="3"/>
        <v>1650.8188456005564</v>
      </c>
      <c r="AS11">
        <v>2015</v>
      </c>
      <c r="AT11">
        <f t="shared" si="11"/>
        <v>49.328041453806648</v>
      </c>
      <c r="AU11">
        <f t="shared" si="4"/>
        <v>162.00608573756256</v>
      </c>
      <c r="AV11">
        <f t="shared" si="4"/>
        <v>206.48419579913866</v>
      </c>
      <c r="AX11">
        <f t="shared" si="4"/>
        <v>318.79076518771836</v>
      </c>
      <c r="AY11">
        <f t="shared" si="4"/>
        <v>1263.8278961424721</v>
      </c>
      <c r="AZ11">
        <f t="shared" si="4"/>
        <v>1679.5845274893704</v>
      </c>
    </row>
    <row r="12" spans="1:52" x14ac:dyDescent="0.25">
      <c r="A12">
        <v>2016</v>
      </c>
      <c r="B12">
        <v>42.095840574183846</v>
      </c>
      <c r="C12">
        <v>137.40553406973453</v>
      </c>
      <c r="D12">
        <v>174.83620008052227</v>
      </c>
      <c r="F12">
        <v>273.47529537315711</v>
      </c>
      <c r="G12">
        <v>1074.1168088066161</v>
      </c>
      <c r="H12">
        <v>1424.1444110231976</v>
      </c>
      <c r="J12">
        <v>2016</v>
      </c>
      <c r="K12">
        <f t="shared" si="5"/>
        <v>44.679430693583804</v>
      </c>
      <c r="L12">
        <f t="shared" si="5"/>
        <v>145.83866131773041</v>
      </c>
      <c r="M12">
        <f t="shared" si="5"/>
        <v>185.56659702426427</v>
      </c>
      <c r="O12">
        <f t="shared" si="6"/>
        <v>290.25956815138926</v>
      </c>
      <c r="P12">
        <f t="shared" si="6"/>
        <v>1140.0396538303135</v>
      </c>
      <c r="Q12">
        <f t="shared" si="6"/>
        <v>1511.5498501053353</v>
      </c>
      <c r="S12">
        <f t="shared" si="7"/>
        <v>48.1984324863827</v>
      </c>
      <c r="T12">
        <f t="shared" si="0"/>
        <v>157.32507693828987</v>
      </c>
      <c r="U12">
        <f t="shared" si="0"/>
        <v>200.1820291699955</v>
      </c>
      <c r="W12">
        <f t="shared" si="8"/>
        <v>313.12073546810831</v>
      </c>
      <c r="X12">
        <f t="shared" si="1"/>
        <v>1229.8304484625023</v>
      </c>
      <c r="Y12">
        <f t="shared" si="1"/>
        <v>1630.6012021448194</v>
      </c>
      <c r="AA12">
        <v>2016</v>
      </c>
      <c r="AB12">
        <f t="shared" si="9"/>
        <v>49.050915353850499</v>
      </c>
      <c r="AC12">
        <f t="shared" si="2"/>
        <v>160.10767640873607</v>
      </c>
      <c r="AD12">
        <f t="shared" si="2"/>
        <v>203.72263705782615</v>
      </c>
      <c r="AF12">
        <f t="shared" si="2"/>
        <v>318.65888367471013</v>
      </c>
      <c r="AG12">
        <f t="shared" si="2"/>
        <v>1251.5823879576451</v>
      </c>
      <c r="AH12">
        <f t="shared" si="2"/>
        <v>1659.4415506124501</v>
      </c>
      <c r="AJ12">
        <v>2016</v>
      </c>
      <c r="AK12">
        <f t="shared" si="10"/>
        <v>50.25864501992384</v>
      </c>
      <c r="AL12">
        <f t="shared" si="10"/>
        <v>164.04984118119677</v>
      </c>
      <c r="AM12">
        <f t="shared" si="10"/>
        <v>208.73868763813635</v>
      </c>
      <c r="AO12">
        <f t="shared" si="3"/>
        <v>326.50488989896598</v>
      </c>
      <c r="AP12">
        <f t="shared" si="3"/>
        <v>1282.3987992023069</v>
      </c>
      <c r="AQ12">
        <f t="shared" si="3"/>
        <v>1700.3002537647058</v>
      </c>
      <c r="AS12">
        <v>2016</v>
      </c>
      <c r="AT12">
        <f t="shared" si="11"/>
        <v>51.134406887229161</v>
      </c>
      <c r="AU12">
        <f t="shared" si="4"/>
        <v>166.90842591198353</v>
      </c>
      <c r="AV12">
        <f t="shared" si="4"/>
        <v>212.37597994461154</v>
      </c>
      <c r="AX12">
        <f t="shared" si="4"/>
        <v>332.19426994390921</v>
      </c>
      <c r="AY12">
        <f t="shared" si="4"/>
        <v>1304.74472529272</v>
      </c>
      <c r="AZ12">
        <f t="shared" si="4"/>
        <v>1729.9281540916325</v>
      </c>
    </row>
    <row r="13" spans="1:52" x14ac:dyDescent="0.25">
      <c r="A13">
        <v>2017</v>
      </c>
      <c r="B13">
        <v>43.582911138466891</v>
      </c>
      <c r="C13">
        <v>141.44133194019702</v>
      </c>
      <c r="D13">
        <v>179.68654686624541</v>
      </c>
      <c r="F13">
        <v>284.50958390213663</v>
      </c>
      <c r="G13">
        <v>1107.8011403861053</v>
      </c>
      <c r="H13">
        <v>1465.5892503864238</v>
      </c>
      <c r="J13">
        <v>2017</v>
      </c>
      <c r="K13">
        <f t="shared" si="5"/>
        <v>46.25776872667916</v>
      </c>
      <c r="L13">
        <f t="shared" si="5"/>
        <v>150.12215224669467</v>
      </c>
      <c r="M13">
        <f t="shared" si="5"/>
        <v>190.71462899361435</v>
      </c>
      <c r="O13">
        <f t="shared" si="6"/>
        <v>301.97107510454634</v>
      </c>
      <c r="P13">
        <f t="shared" si="6"/>
        <v>1175.7913275761621</v>
      </c>
      <c r="Q13">
        <f t="shared" si="6"/>
        <v>1555.5383250396403</v>
      </c>
      <c r="S13">
        <f t="shared" si="7"/>
        <v>49.901082183299295</v>
      </c>
      <c r="T13">
        <f t="shared" si="0"/>
        <v>161.94594039023542</v>
      </c>
      <c r="U13">
        <f t="shared" si="0"/>
        <v>205.73552587889813</v>
      </c>
      <c r="W13">
        <f t="shared" si="8"/>
        <v>325.75465377084544</v>
      </c>
      <c r="X13">
        <f t="shared" si="1"/>
        <v>1268.3979639067386</v>
      </c>
      <c r="Y13">
        <f t="shared" si="1"/>
        <v>1678.0542584256932</v>
      </c>
      <c r="AA13">
        <v>2017</v>
      </c>
      <c r="AB13">
        <f t="shared" si="9"/>
        <v>50.783679716764389</v>
      </c>
      <c r="AC13">
        <f t="shared" si="2"/>
        <v>164.81026880335637</v>
      </c>
      <c r="AD13">
        <f t="shared" si="2"/>
        <v>209.37435813948645</v>
      </c>
      <c r="AF13">
        <f t="shared" si="2"/>
        <v>331.51625735444759</v>
      </c>
      <c r="AG13">
        <f t="shared" si="2"/>
        <v>1290.8320448006975</v>
      </c>
      <c r="AH13">
        <f t="shared" si="2"/>
        <v>1707.7339063352686</v>
      </c>
      <c r="AJ13">
        <v>2017</v>
      </c>
      <c r="AK13">
        <f t="shared" si="10"/>
        <v>52.03407343732701</v>
      </c>
      <c r="AL13">
        <f t="shared" si="10"/>
        <v>168.86822061672063</v>
      </c>
      <c r="AM13">
        <f t="shared" si="10"/>
        <v>214.52956516907906</v>
      </c>
      <c r="AO13">
        <f t="shared" si="3"/>
        <v>339.67883731659992</v>
      </c>
      <c r="AP13">
        <f t="shared" si="3"/>
        <v>1322.6148595183749</v>
      </c>
      <c r="AQ13">
        <f t="shared" si="3"/>
        <v>1749.7816619288553</v>
      </c>
      <c r="AS13">
        <v>2017</v>
      </c>
      <c r="AT13">
        <f t="shared" si="11"/>
        <v>52.940772320651675</v>
      </c>
      <c r="AU13">
        <f t="shared" si="4"/>
        <v>171.8107660864045</v>
      </c>
      <c r="AV13">
        <f t="shared" si="4"/>
        <v>218.26776409008443</v>
      </c>
      <c r="AX13">
        <f t="shared" si="4"/>
        <v>345.59777470009999</v>
      </c>
      <c r="AY13">
        <f t="shared" si="4"/>
        <v>1345.6615544429676</v>
      </c>
      <c r="AZ13">
        <f t="shared" si="4"/>
        <v>1780.2717806938945</v>
      </c>
    </row>
    <row r="14" spans="1:52" x14ac:dyDescent="0.25">
      <c r="A14">
        <v>2018</v>
      </c>
      <c r="B14">
        <v>45.069981702749935</v>
      </c>
      <c r="C14">
        <v>145.47712981065951</v>
      </c>
      <c r="D14">
        <v>184.53689365196854</v>
      </c>
      <c r="F14">
        <v>295.54387243111614</v>
      </c>
      <c r="G14">
        <v>1141.4854719655946</v>
      </c>
      <c r="H14">
        <v>1507.0340897496501</v>
      </c>
      <c r="J14">
        <v>2018</v>
      </c>
      <c r="K14">
        <f t="shared" si="5"/>
        <v>47.836106759774509</v>
      </c>
      <c r="L14">
        <f t="shared" si="5"/>
        <v>154.40564317565892</v>
      </c>
      <c r="M14">
        <f t="shared" si="5"/>
        <v>195.86266096296447</v>
      </c>
      <c r="O14">
        <f t="shared" si="6"/>
        <v>313.68258205770348</v>
      </c>
      <c r="P14">
        <f t="shared" si="6"/>
        <v>1211.5430013220109</v>
      </c>
      <c r="Q14">
        <f t="shared" si="6"/>
        <v>1599.5267999739451</v>
      </c>
      <c r="S14">
        <f t="shared" si="7"/>
        <v>51.603731880215889</v>
      </c>
      <c r="T14">
        <f t="shared" si="0"/>
        <v>166.566803842181</v>
      </c>
      <c r="U14">
        <f t="shared" si="0"/>
        <v>211.28902258780076</v>
      </c>
      <c r="W14">
        <f t="shared" si="8"/>
        <v>338.38857207358257</v>
      </c>
      <c r="X14">
        <f t="shared" si="1"/>
        <v>1306.9654793509746</v>
      </c>
      <c r="Y14">
        <f t="shared" si="1"/>
        <v>1725.5073147065671</v>
      </c>
      <c r="AA14">
        <v>2018</v>
      </c>
      <c r="AB14">
        <f t="shared" si="9"/>
        <v>52.516444079678273</v>
      </c>
      <c r="AC14">
        <f t="shared" si="2"/>
        <v>169.51286119797666</v>
      </c>
      <c r="AD14">
        <f t="shared" si="2"/>
        <v>215.02607922114677</v>
      </c>
      <c r="AF14">
        <f t="shared" si="2"/>
        <v>344.37363103418511</v>
      </c>
      <c r="AG14">
        <f t="shared" si="2"/>
        <v>1330.08170164375</v>
      </c>
      <c r="AH14">
        <f t="shared" si="2"/>
        <v>1756.0262620580872</v>
      </c>
      <c r="AJ14">
        <v>2018</v>
      </c>
      <c r="AK14">
        <f t="shared" si="10"/>
        <v>53.809501854730179</v>
      </c>
      <c r="AL14">
        <f t="shared" si="10"/>
        <v>173.6866000522445</v>
      </c>
      <c r="AM14">
        <f t="shared" si="10"/>
        <v>220.32044270002177</v>
      </c>
      <c r="AO14">
        <f t="shared" si="3"/>
        <v>352.85278473423386</v>
      </c>
      <c r="AP14">
        <f t="shared" si="3"/>
        <v>1362.830919834443</v>
      </c>
      <c r="AQ14">
        <f t="shared" si="3"/>
        <v>1799.2630700930047</v>
      </c>
      <c r="AS14">
        <v>2018</v>
      </c>
      <c r="AT14">
        <f t="shared" si="11"/>
        <v>54.747137754074188</v>
      </c>
      <c r="AU14">
        <f t="shared" si="4"/>
        <v>176.71310626082547</v>
      </c>
      <c r="AV14">
        <f t="shared" si="4"/>
        <v>224.15954823555734</v>
      </c>
      <c r="AX14">
        <f t="shared" si="4"/>
        <v>359.00127945629083</v>
      </c>
      <c r="AY14">
        <f t="shared" si="4"/>
        <v>1386.5783835932152</v>
      </c>
      <c r="AZ14">
        <f t="shared" si="4"/>
        <v>1830.6154072961565</v>
      </c>
    </row>
    <row r="15" spans="1:52" x14ac:dyDescent="0.25">
      <c r="A15">
        <v>2019</v>
      </c>
      <c r="B15">
        <v>46.557052267032979</v>
      </c>
      <c r="C15">
        <v>149.51292768112199</v>
      </c>
      <c r="D15">
        <v>189.38724043769167</v>
      </c>
      <c r="F15">
        <v>306.57816096009566</v>
      </c>
      <c r="G15">
        <v>1175.1698035450838</v>
      </c>
      <c r="H15">
        <v>1548.4789291128764</v>
      </c>
      <c r="J15">
        <v>2019</v>
      </c>
      <c r="K15">
        <f t="shared" si="5"/>
        <v>49.414444792869865</v>
      </c>
      <c r="L15">
        <f t="shared" si="5"/>
        <v>158.68913410462318</v>
      </c>
      <c r="M15">
        <f t="shared" si="5"/>
        <v>201.01069293231458</v>
      </c>
      <c r="O15">
        <f t="shared" si="6"/>
        <v>325.39408901086057</v>
      </c>
      <c r="P15">
        <f t="shared" si="6"/>
        <v>1247.2946750678598</v>
      </c>
      <c r="Q15">
        <f t="shared" si="6"/>
        <v>1643.5152749082501</v>
      </c>
      <c r="S15">
        <f t="shared" si="7"/>
        <v>53.306381577132477</v>
      </c>
      <c r="T15">
        <f t="shared" si="0"/>
        <v>171.18766729412656</v>
      </c>
      <c r="U15">
        <f t="shared" si="0"/>
        <v>216.84251929670339</v>
      </c>
      <c r="W15">
        <f t="shared" si="8"/>
        <v>351.02249037631975</v>
      </c>
      <c r="X15">
        <f t="shared" si="1"/>
        <v>1345.5329947952109</v>
      </c>
      <c r="Y15">
        <f t="shared" si="1"/>
        <v>1772.9603709874407</v>
      </c>
      <c r="AA15">
        <v>2019</v>
      </c>
      <c r="AB15">
        <f t="shared" si="9"/>
        <v>54.249208442592163</v>
      </c>
      <c r="AC15">
        <f t="shared" si="2"/>
        <v>174.21545359259696</v>
      </c>
      <c r="AD15">
        <f t="shared" si="2"/>
        <v>220.67780030280707</v>
      </c>
      <c r="AF15">
        <f t="shared" si="2"/>
        <v>357.23100471392263</v>
      </c>
      <c r="AG15">
        <f t="shared" si="2"/>
        <v>1369.3313584868024</v>
      </c>
      <c r="AH15">
        <f t="shared" si="2"/>
        <v>1804.3186177809057</v>
      </c>
      <c r="AJ15">
        <v>2019</v>
      </c>
      <c r="AK15">
        <f t="shared" si="10"/>
        <v>55.584930272133349</v>
      </c>
      <c r="AL15">
        <f t="shared" si="10"/>
        <v>178.50497948776837</v>
      </c>
      <c r="AM15">
        <f t="shared" si="10"/>
        <v>226.11132023096448</v>
      </c>
      <c r="AO15">
        <f t="shared" si="3"/>
        <v>366.0267321518678</v>
      </c>
      <c r="AP15">
        <f t="shared" si="3"/>
        <v>1403.046980150511</v>
      </c>
      <c r="AQ15">
        <f t="shared" si="3"/>
        <v>1848.7444782571542</v>
      </c>
      <c r="AS15">
        <v>2019</v>
      </c>
      <c r="AT15">
        <f t="shared" si="11"/>
        <v>56.553503187496702</v>
      </c>
      <c r="AU15">
        <f t="shared" si="4"/>
        <v>181.61544643524644</v>
      </c>
      <c r="AV15">
        <f t="shared" si="4"/>
        <v>230.05133238103022</v>
      </c>
      <c r="AX15">
        <f t="shared" si="4"/>
        <v>372.40478421248167</v>
      </c>
      <c r="AY15">
        <f t="shared" si="4"/>
        <v>1427.4952127434631</v>
      </c>
      <c r="AZ15">
        <f t="shared" si="4"/>
        <v>1880.9590338984185</v>
      </c>
    </row>
    <row r="16" spans="1:52" x14ac:dyDescent="0.25">
      <c r="A16" s="21">
        <v>2020</v>
      </c>
      <c r="B16">
        <v>48.04412283131601</v>
      </c>
      <c r="C16">
        <v>153.54872555158443</v>
      </c>
      <c r="D16">
        <v>194.23758722341486</v>
      </c>
      <c r="F16">
        <v>317.61244948907506</v>
      </c>
      <c r="G16">
        <v>1208.8541351245731</v>
      </c>
      <c r="H16">
        <v>1589.9237684761026</v>
      </c>
      <c r="J16" s="21">
        <v>2020</v>
      </c>
      <c r="K16">
        <f t="shared" si="5"/>
        <v>50.9927828259652</v>
      </c>
      <c r="L16">
        <f t="shared" si="5"/>
        <v>162.97262503358738</v>
      </c>
      <c r="M16">
        <f t="shared" si="5"/>
        <v>206.15872490166473</v>
      </c>
      <c r="O16">
        <f t="shared" si="6"/>
        <v>337.10559596401754</v>
      </c>
      <c r="P16">
        <f t="shared" si="6"/>
        <v>1283.0463488137086</v>
      </c>
      <c r="Q16">
        <f t="shared" si="6"/>
        <v>1687.503749842555</v>
      </c>
      <c r="S16">
        <f t="shared" si="7"/>
        <v>55.009031274049057</v>
      </c>
      <c r="T16">
        <f t="shared" si="0"/>
        <v>175.80853074607205</v>
      </c>
      <c r="U16">
        <f t="shared" si="0"/>
        <v>222.39601600560607</v>
      </c>
      <c r="W16">
        <f t="shared" si="8"/>
        <v>363.65640867905677</v>
      </c>
      <c r="X16">
        <f t="shared" si="1"/>
        <v>1384.1005102394472</v>
      </c>
      <c r="Y16">
        <f t="shared" si="1"/>
        <v>1820.4134272683145</v>
      </c>
      <c r="AA16" s="21">
        <v>2020</v>
      </c>
      <c r="AB16">
        <f t="shared" si="9"/>
        <v>55.981972805506039</v>
      </c>
      <c r="AC16">
        <f t="shared" si="2"/>
        <v>178.9180459872172</v>
      </c>
      <c r="AD16">
        <f t="shared" si="2"/>
        <v>226.32952138446745</v>
      </c>
      <c r="AF16">
        <f t="shared" si="2"/>
        <v>370.08837839366004</v>
      </c>
      <c r="AG16">
        <f t="shared" si="2"/>
        <v>1408.5810153298548</v>
      </c>
      <c r="AH16">
        <f t="shared" si="2"/>
        <v>1852.6109735037242</v>
      </c>
      <c r="AJ16" s="21">
        <v>2020</v>
      </c>
      <c r="AK16">
        <f t="shared" si="10"/>
        <v>57.360358689536497</v>
      </c>
      <c r="AL16">
        <f t="shared" si="10"/>
        <v>183.32335892329218</v>
      </c>
      <c r="AM16">
        <f t="shared" si="10"/>
        <v>231.90219776190725</v>
      </c>
      <c r="AO16">
        <f t="shared" si="3"/>
        <v>379.20067956950163</v>
      </c>
      <c r="AP16">
        <f t="shared" si="3"/>
        <v>1443.263040466579</v>
      </c>
      <c r="AQ16">
        <f t="shared" si="3"/>
        <v>1898.2258864213038</v>
      </c>
      <c r="AS16" s="21">
        <v>2020</v>
      </c>
      <c r="AT16">
        <f t="shared" si="11"/>
        <v>58.359868620919201</v>
      </c>
      <c r="AU16">
        <f t="shared" si="4"/>
        <v>186.51778660966733</v>
      </c>
      <c r="AV16">
        <f t="shared" si="4"/>
        <v>235.94311652650319</v>
      </c>
      <c r="AX16">
        <f t="shared" si="4"/>
        <v>385.80828896867234</v>
      </c>
      <c r="AY16">
        <f t="shared" si="4"/>
        <v>1468.4120418937107</v>
      </c>
      <c r="AZ16">
        <f t="shared" si="4"/>
        <v>1931.3026605006805</v>
      </c>
    </row>
    <row r="17" spans="1:52" x14ac:dyDescent="0.25">
      <c r="A17">
        <v>2021</v>
      </c>
      <c r="B17">
        <v>50.278680761808339</v>
      </c>
      <c r="C17">
        <v>158.44298997434015</v>
      </c>
      <c r="D17">
        <v>199.86752370127704</v>
      </c>
      <c r="F17">
        <v>332.45233924542646</v>
      </c>
      <c r="G17">
        <v>1247.0618554138769</v>
      </c>
      <c r="H17">
        <v>1635.053301729663</v>
      </c>
      <c r="J17">
        <v>2021</v>
      </c>
      <c r="K17">
        <f t="shared" si="5"/>
        <v>53.364484514883564</v>
      </c>
      <c r="L17">
        <f t="shared" si="5"/>
        <v>168.16727004102532</v>
      </c>
      <c r="M17">
        <f t="shared" si="5"/>
        <v>212.13419310091922</v>
      </c>
      <c r="O17">
        <f t="shared" si="6"/>
        <v>352.85626911427528</v>
      </c>
      <c r="P17">
        <f t="shared" si="6"/>
        <v>1323.5990297280482</v>
      </c>
      <c r="Q17">
        <f t="shared" si="6"/>
        <v>1735.4030630700195</v>
      </c>
      <c r="S17">
        <f t="shared" si="7"/>
        <v>57.567530833166927</v>
      </c>
      <c r="T17">
        <f t="shared" si="0"/>
        <v>181.41231178793026</v>
      </c>
      <c r="U17">
        <f t="shared" si="0"/>
        <v>228.84211874472746</v>
      </c>
      <c r="W17">
        <f t="shared" si="8"/>
        <v>380.64762241349666</v>
      </c>
      <c r="X17">
        <f t="shared" si="1"/>
        <v>1427.847165531371</v>
      </c>
      <c r="Y17">
        <f t="shared" si="1"/>
        <v>1872.0853438281104</v>
      </c>
      <c r="AA17">
        <v>2021</v>
      </c>
      <c r="AB17">
        <f t="shared" si="9"/>
        <v>58.585724397274312</v>
      </c>
      <c r="AC17">
        <f t="shared" si="2"/>
        <v>184.62094077790061</v>
      </c>
      <c r="AD17">
        <f t="shared" si="2"/>
        <v>232.88963596720203</v>
      </c>
      <c r="AF17">
        <f t="shared" si="2"/>
        <v>387.38011473555576</v>
      </c>
      <c r="AG17">
        <f t="shared" si="2"/>
        <v>1453.1014151653576</v>
      </c>
      <c r="AH17">
        <f t="shared" si="2"/>
        <v>1905.1968082414378</v>
      </c>
      <c r="AJ17">
        <v>2021</v>
      </c>
      <c r="AK17">
        <f t="shared" si="10"/>
        <v>60.028219748330592</v>
      </c>
      <c r="AL17">
        <f t="shared" si="10"/>
        <v>189.16667016026446</v>
      </c>
      <c r="AM17">
        <f t="shared" si="10"/>
        <v>238.62383522219167</v>
      </c>
      <c r="AO17">
        <f t="shared" si="3"/>
        <v>396.91817234850708</v>
      </c>
      <c r="AP17">
        <f t="shared" si="3"/>
        <v>1488.8796197971817</v>
      </c>
      <c r="AQ17">
        <f t="shared" si="3"/>
        <v>1952.1064874680619</v>
      </c>
      <c r="AS17">
        <v>2021</v>
      </c>
      <c r="AT17">
        <f t="shared" si="11"/>
        <v>61.07421742289926</v>
      </c>
      <c r="AU17">
        <f t="shared" si="4"/>
        <v>192.46291812369063</v>
      </c>
      <c r="AV17">
        <f t="shared" si="4"/>
        <v>242.78187918527306</v>
      </c>
      <c r="AX17">
        <f t="shared" si="4"/>
        <v>403.83451081416899</v>
      </c>
      <c r="AY17">
        <f t="shared" si="4"/>
        <v>1514.8234946372122</v>
      </c>
      <c r="AZ17">
        <f t="shared" si="4"/>
        <v>1986.1221363572458</v>
      </c>
    </row>
    <row r="18" spans="1:52" x14ac:dyDescent="0.25">
      <c r="A18">
        <v>2022</v>
      </c>
      <c r="B18">
        <v>52.513238692300668</v>
      </c>
      <c r="C18">
        <v>163.33725439709588</v>
      </c>
      <c r="D18">
        <v>205.49746017913921</v>
      </c>
      <c r="F18">
        <v>347.29222900177786</v>
      </c>
      <c r="G18">
        <v>1285.2695757031806</v>
      </c>
      <c r="H18">
        <v>1680.1828349832233</v>
      </c>
      <c r="J18">
        <v>2022</v>
      </c>
      <c r="K18">
        <f t="shared" si="5"/>
        <v>55.736186203801928</v>
      </c>
      <c r="L18">
        <f t="shared" si="5"/>
        <v>173.36191504846323</v>
      </c>
      <c r="M18">
        <f t="shared" si="5"/>
        <v>218.10966130017371</v>
      </c>
      <c r="O18">
        <f t="shared" si="6"/>
        <v>368.60694226453296</v>
      </c>
      <c r="P18">
        <f t="shared" si="6"/>
        <v>1364.1517106423878</v>
      </c>
      <c r="Q18">
        <f t="shared" si="6"/>
        <v>1783.3023762974838</v>
      </c>
      <c r="S18">
        <f t="shared" si="7"/>
        <v>60.126030392284797</v>
      </c>
      <c r="T18">
        <f t="shared" si="0"/>
        <v>187.01609282978845</v>
      </c>
      <c r="U18">
        <f t="shared" si="0"/>
        <v>235.28822148384882</v>
      </c>
      <c r="W18">
        <f t="shared" si="8"/>
        <v>397.63883614793656</v>
      </c>
      <c r="X18">
        <f t="shared" si="1"/>
        <v>1471.5938208232949</v>
      </c>
      <c r="Y18">
        <f t="shared" si="1"/>
        <v>1923.7572603879059</v>
      </c>
      <c r="AA18">
        <v>2022</v>
      </c>
      <c r="AB18">
        <f t="shared" si="9"/>
        <v>61.189475989042577</v>
      </c>
      <c r="AC18">
        <f t="shared" si="2"/>
        <v>190.32383556858403</v>
      </c>
      <c r="AD18">
        <f t="shared" si="2"/>
        <v>239.44975054993657</v>
      </c>
      <c r="AF18">
        <f t="shared" si="2"/>
        <v>404.67185107745155</v>
      </c>
      <c r="AG18">
        <f t="shared" si="2"/>
        <v>1497.6218150008601</v>
      </c>
      <c r="AH18">
        <f t="shared" si="2"/>
        <v>1957.7826429791514</v>
      </c>
      <c r="AJ18">
        <v>2022</v>
      </c>
      <c r="AK18">
        <f t="shared" si="10"/>
        <v>62.696080807124694</v>
      </c>
      <c r="AL18">
        <f t="shared" si="10"/>
        <v>195.00998139723674</v>
      </c>
      <c r="AM18">
        <f t="shared" si="10"/>
        <v>245.3454726824761</v>
      </c>
      <c r="AO18">
        <f t="shared" si="3"/>
        <v>414.6356651275126</v>
      </c>
      <c r="AP18">
        <f t="shared" si="3"/>
        <v>1534.4961991277844</v>
      </c>
      <c r="AQ18">
        <f t="shared" si="3"/>
        <v>2005.9870885148202</v>
      </c>
      <c r="AS18">
        <v>2022</v>
      </c>
      <c r="AT18">
        <f t="shared" si="11"/>
        <v>63.788566224879318</v>
      </c>
      <c r="AU18">
        <f t="shared" si="4"/>
        <v>198.40804963771393</v>
      </c>
      <c r="AV18">
        <f t="shared" si="4"/>
        <v>249.62064184404292</v>
      </c>
      <c r="AX18">
        <f t="shared" si="4"/>
        <v>421.86073265966559</v>
      </c>
      <c r="AY18">
        <f t="shared" si="4"/>
        <v>1561.2349473807135</v>
      </c>
      <c r="AZ18">
        <f t="shared" si="4"/>
        <v>2040.9416122138111</v>
      </c>
    </row>
    <row r="19" spans="1:52" x14ac:dyDescent="0.25">
      <c r="A19">
        <v>2023</v>
      </c>
      <c r="B19">
        <v>54.747796622792997</v>
      </c>
      <c r="C19">
        <v>168.2315188198516</v>
      </c>
      <c r="D19">
        <v>211.12739665700138</v>
      </c>
      <c r="F19">
        <v>362.13211875812925</v>
      </c>
      <c r="G19">
        <v>1323.4772959924844</v>
      </c>
      <c r="H19">
        <v>1725.3123682367836</v>
      </c>
      <c r="J19">
        <v>2023</v>
      </c>
      <c r="K19">
        <f t="shared" si="5"/>
        <v>58.107887892720299</v>
      </c>
      <c r="L19">
        <f t="shared" si="5"/>
        <v>178.55656005590117</v>
      </c>
      <c r="M19">
        <f t="shared" si="5"/>
        <v>224.08512949942821</v>
      </c>
      <c r="O19">
        <f t="shared" si="6"/>
        <v>384.3576154147907</v>
      </c>
      <c r="P19">
        <f t="shared" si="6"/>
        <v>1404.7043915567272</v>
      </c>
      <c r="Q19">
        <f t="shared" si="6"/>
        <v>1831.2016895249481</v>
      </c>
      <c r="S19">
        <f t="shared" si="7"/>
        <v>62.684529951402666</v>
      </c>
      <c r="T19">
        <f t="shared" si="0"/>
        <v>192.61987387164666</v>
      </c>
      <c r="U19">
        <f t="shared" si="0"/>
        <v>241.7343242229702</v>
      </c>
      <c r="W19">
        <f t="shared" si="8"/>
        <v>414.63004988237645</v>
      </c>
      <c r="X19">
        <f t="shared" si="1"/>
        <v>1515.3404761152187</v>
      </c>
      <c r="Y19">
        <f t="shared" si="1"/>
        <v>1975.4291769477018</v>
      </c>
      <c r="AA19">
        <v>2023</v>
      </c>
      <c r="AB19">
        <f t="shared" si="9"/>
        <v>63.79322758081085</v>
      </c>
      <c r="AC19">
        <f t="shared" si="2"/>
        <v>196.02673035926748</v>
      </c>
      <c r="AD19">
        <f t="shared" si="2"/>
        <v>246.00986513267114</v>
      </c>
      <c r="AF19">
        <f t="shared" si="2"/>
        <v>421.96358741934733</v>
      </c>
      <c r="AG19">
        <f t="shared" si="2"/>
        <v>1542.1422148363627</v>
      </c>
      <c r="AH19">
        <f t="shared" si="2"/>
        <v>2010.3684777168648</v>
      </c>
      <c r="AJ19">
        <v>2023</v>
      </c>
      <c r="AK19">
        <f t="shared" si="10"/>
        <v>65.36394186591879</v>
      </c>
      <c r="AL19">
        <f t="shared" si="10"/>
        <v>200.85329263420903</v>
      </c>
      <c r="AM19">
        <f t="shared" si="10"/>
        <v>252.06711014276053</v>
      </c>
      <c r="AO19">
        <f t="shared" si="3"/>
        <v>432.35315790651811</v>
      </c>
      <c r="AP19">
        <f t="shared" si="3"/>
        <v>1580.1127784583871</v>
      </c>
      <c r="AQ19">
        <f t="shared" si="3"/>
        <v>2059.8676895615786</v>
      </c>
      <c r="AS19">
        <v>2023</v>
      </c>
      <c r="AT19">
        <f t="shared" si="11"/>
        <v>66.50291502685937</v>
      </c>
      <c r="AU19">
        <f t="shared" si="4"/>
        <v>204.35318115173723</v>
      </c>
      <c r="AV19">
        <f t="shared" si="4"/>
        <v>256.45940450281279</v>
      </c>
      <c r="AX19">
        <f t="shared" si="4"/>
        <v>439.88695450516224</v>
      </c>
      <c r="AY19">
        <f t="shared" si="4"/>
        <v>1607.6464001242148</v>
      </c>
      <c r="AZ19">
        <f t="shared" si="4"/>
        <v>2095.7610880703764</v>
      </c>
    </row>
    <row r="20" spans="1:52" x14ac:dyDescent="0.25">
      <c r="A20">
        <v>2024</v>
      </c>
      <c r="B20">
        <v>56.982354553285326</v>
      </c>
      <c r="C20">
        <v>173.12578324260733</v>
      </c>
      <c r="D20">
        <v>216.75733313486356</v>
      </c>
      <c r="F20">
        <v>376.97200851448065</v>
      </c>
      <c r="G20">
        <v>1361.6850162817882</v>
      </c>
      <c r="H20">
        <v>1770.441901490344</v>
      </c>
      <c r="J20">
        <v>2024</v>
      </c>
      <c r="K20">
        <f t="shared" si="5"/>
        <v>60.479589581638663</v>
      </c>
      <c r="L20">
        <f t="shared" si="5"/>
        <v>183.75120506333911</v>
      </c>
      <c r="M20">
        <f t="shared" si="5"/>
        <v>230.06059769868267</v>
      </c>
      <c r="O20">
        <f t="shared" si="6"/>
        <v>400.10828856504838</v>
      </c>
      <c r="P20">
        <f t="shared" si="6"/>
        <v>1445.2570724710667</v>
      </c>
      <c r="Q20">
        <f t="shared" si="6"/>
        <v>1879.1010027524123</v>
      </c>
      <c r="S20">
        <f t="shared" si="7"/>
        <v>65.243029510520543</v>
      </c>
      <c r="T20">
        <f t="shared" si="0"/>
        <v>198.22365491350484</v>
      </c>
      <c r="U20">
        <f t="shared" si="0"/>
        <v>248.18042696209156</v>
      </c>
      <c r="W20">
        <f t="shared" si="8"/>
        <v>431.62126361681635</v>
      </c>
      <c r="X20">
        <f t="shared" si="1"/>
        <v>1559.0871314071426</v>
      </c>
      <c r="Y20">
        <f t="shared" si="1"/>
        <v>2027.1010935074976</v>
      </c>
      <c r="AA20">
        <v>2024</v>
      </c>
      <c r="AB20">
        <f t="shared" si="9"/>
        <v>66.396979172579123</v>
      </c>
      <c r="AC20">
        <f t="shared" si="2"/>
        <v>201.72962514995089</v>
      </c>
      <c r="AD20">
        <f t="shared" si="2"/>
        <v>252.56997971540571</v>
      </c>
      <c r="AF20">
        <f t="shared" si="2"/>
        <v>439.25532376124312</v>
      </c>
      <c r="AG20">
        <f t="shared" si="2"/>
        <v>1586.6626146718652</v>
      </c>
      <c r="AH20">
        <f t="shared" si="2"/>
        <v>2062.9543124545785</v>
      </c>
      <c r="AJ20">
        <v>2024</v>
      </c>
      <c r="AK20">
        <f t="shared" si="10"/>
        <v>68.031802924712892</v>
      </c>
      <c r="AL20">
        <f t="shared" si="10"/>
        <v>206.69660387118131</v>
      </c>
      <c r="AM20">
        <f t="shared" si="10"/>
        <v>258.78874760304495</v>
      </c>
      <c r="AO20">
        <f t="shared" si="3"/>
        <v>450.07065068552362</v>
      </c>
      <c r="AP20">
        <f t="shared" si="3"/>
        <v>1625.7293577889898</v>
      </c>
      <c r="AQ20">
        <f t="shared" si="3"/>
        <v>2113.7482906083364</v>
      </c>
      <c r="AS20">
        <v>2024</v>
      </c>
      <c r="AT20">
        <f t="shared" si="11"/>
        <v>69.217263828839435</v>
      </c>
      <c r="AU20">
        <f t="shared" si="4"/>
        <v>210.29831266576053</v>
      </c>
      <c r="AV20">
        <f t="shared" si="4"/>
        <v>263.29816716158268</v>
      </c>
      <c r="AX20">
        <f t="shared" si="4"/>
        <v>457.91317635065889</v>
      </c>
      <c r="AY20">
        <f t="shared" si="4"/>
        <v>1654.0578528677161</v>
      </c>
      <c r="AZ20">
        <f t="shared" si="4"/>
        <v>2150.580563926942</v>
      </c>
    </row>
    <row r="21" spans="1:52" x14ac:dyDescent="0.25">
      <c r="A21">
        <v>2025</v>
      </c>
      <c r="B21">
        <v>59.216912483777655</v>
      </c>
      <c r="C21">
        <v>178.02004766536305</v>
      </c>
      <c r="D21">
        <v>222.38726961272573</v>
      </c>
      <c r="F21">
        <v>391.81189827083205</v>
      </c>
      <c r="G21">
        <v>1399.892736571092</v>
      </c>
      <c r="H21">
        <v>1815.5714347439043</v>
      </c>
      <c r="J21">
        <v>2025</v>
      </c>
      <c r="K21">
        <f t="shared" si="5"/>
        <v>62.851291270557027</v>
      </c>
      <c r="L21">
        <f t="shared" si="5"/>
        <v>188.94585007077706</v>
      </c>
      <c r="M21">
        <f t="shared" si="5"/>
        <v>236.03606589793716</v>
      </c>
      <c r="O21">
        <f t="shared" si="6"/>
        <v>415.85896171530612</v>
      </c>
      <c r="P21">
        <f t="shared" si="6"/>
        <v>1485.8097533854063</v>
      </c>
      <c r="Q21">
        <f t="shared" si="6"/>
        <v>1927.0003159798769</v>
      </c>
      <c r="S21">
        <f t="shared" si="7"/>
        <v>67.801529069638406</v>
      </c>
      <c r="T21">
        <f t="shared" si="0"/>
        <v>203.82743595536306</v>
      </c>
      <c r="U21">
        <f t="shared" si="0"/>
        <v>254.62652970121295</v>
      </c>
      <c r="W21">
        <f t="shared" si="8"/>
        <v>448.61247735125625</v>
      </c>
      <c r="X21">
        <f t="shared" si="1"/>
        <v>1602.8337866990664</v>
      </c>
      <c r="Y21">
        <f t="shared" si="1"/>
        <v>2078.7730100672934</v>
      </c>
      <c r="AA21">
        <v>2025</v>
      </c>
      <c r="AB21">
        <f t="shared" si="9"/>
        <v>69.000730764347395</v>
      </c>
      <c r="AC21">
        <f t="shared" si="2"/>
        <v>207.43251994063431</v>
      </c>
      <c r="AD21">
        <f t="shared" si="2"/>
        <v>259.13009429814025</v>
      </c>
      <c r="AF21">
        <f t="shared" si="2"/>
        <v>456.5470601031389</v>
      </c>
      <c r="AG21">
        <f t="shared" si="2"/>
        <v>1631.1830145073677</v>
      </c>
      <c r="AH21">
        <f t="shared" si="2"/>
        <v>2115.5401471922919</v>
      </c>
      <c r="AJ21">
        <v>2025</v>
      </c>
      <c r="AK21">
        <f t="shared" si="10"/>
        <v>70.69966398350698</v>
      </c>
      <c r="AL21">
        <f t="shared" si="10"/>
        <v>212.53991510815359</v>
      </c>
      <c r="AM21">
        <f t="shared" si="10"/>
        <v>265.51038506332941</v>
      </c>
      <c r="AO21">
        <f t="shared" si="3"/>
        <v>467.78814346452907</v>
      </c>
      <c r="AP21">
        <f t="shared" si="3"/>
        <v>1671.3459371195925</v>
      </c>
      <c r="AQ21">
        <f t="shared" si="3"/>
        <v>2167.6288916550948</v>
      </c>
      <c r="AS21">
        <v>2025</v>
      </c>
      <c r="AT21">
        <f t="shared" si="11"/>
        <v>71.931612630819501</v>
      </c>
      <c r="AU21">
        <f t="shared" si="4"/>
        <v>216.24344417978384</v>
      </c>
      <c r="AV21">
        <f t="shared" si="4"/>
        <v>270.13692982035252</v>
      </c>
      <c r="AX21">
        <f t="shared" si="4"/>
        <v>475.93939819615548</v>
      </c>
      <c r="AY21">
        <f t="shared" si="4"/>
        <v>1700.4693056112176</v>
      </c>
      <c r="AZ21">
        <f t="shared" si="4"/>
        <v>2205.4000397835071</v>
      </c>
    </row>
    <row r="22" spans="1:52" x14ac:dyDescent="0.25">
      <c r="A22">
        <v>2026</v>
      </c>
      <c r="B22">
        <v>61.451470414269984</v>
      </c>
      <c r="C22">
        <v>182.91431208811878</v>
      </c>
      <c r="D22">
        <v>228.01720609058791</v>
      </c>
      <c r="F22">
        <v>406.65178802718344</v>
      </c>
      <c r="G22">
        <v>1438.1004568603958</v>
      </c>
      <c r="H22">
        <v>1860.7009679974647</v>
      </c>
      <c r="J22">
        <v>2026</v>
      </c>
      <c r="K22">
        <f t="shared" si="5"/>
        <v>65.222992959475391</v>
      </c>
      <c r="L22">
        <f t="shared" si="5"/>
        <v>194.140495078215</v>
      </c>
      <c r="M22">
        <f t="shared" si="5"/>
        <v>242.01153409719166</v>
      </c>
      <c r="O22">
        <f t="shared" si="6"/>
        <v>431.60963486556381</v>
      </c>
      <c r="P22">
        <f t="shared" si="6"/>
        <v>1526.3624342997457</v>
      </c>
      <c r="Q22">
        <f t="shared" si="6"/>
        <v>1974.8996292073411</v>
      </c>
      <c r="S22">
        <f t="shared" si="7"/>
        <v>70.360028628756282</v>
      </c>
      <c r="T22">
        <f t="shared" si="7"/>
        <v>209.43121699722124</v>
      </c>
      <c r="U22">
        <f t="shared" si="7"/>
        <v>261.0726324403343</v>
      </c>
      <c r="W22">
        <f t="shared" si="8"/>
        <v>465.60369108569614</v>
      </c>
      <c r="X22">
        <f t="shared" si="8"/>
        <v>1646.5804419909903</v>
      </c>
      <c r="Y22">
        <f t="shared" si="8"/>
        <v>2130.444926627089</v>
      </c>
      <c r="AA22">
        <v>2026</v>
      </c>
      <c r="AB22">
        <f t="shared" si="9"/>
        <v>71.604482356115668</v>
      </c>
      <c r="AC22">
        <f t="shared" si="9"/>
        <v>213.13541473131775</v>
      </c>
      <c r="AD22">
        <f t="shared" si="9"/>
        <v>265.69020888087482</v>
      </c>
      <c r="AF22">
        <f t="shared" ref="AF22:AH46" si="12">F22*1.16522</f>
        <v>473.83879644503463</v>
      </c>
      <c r="AG22">
        <f t="shared" si="12"/>
        <v>1675.7034143428702</v>
      </c>
      <c r="AH22">
        <f t="shared" si="12"/>
        <v>2168.1259819300058</v>
      </c>
      <c r="AJ22">
        <v>2026</v>
      </c>
      <c r="AK22">
        <f t="shared" si="10"/>
        <v>73.367525042301082</v>
      </c>
      <c r="AL22">
        <f t="shared" si="10"/>
        <v>218.38322634512591</v>
      </c>
      <c r="AM22">
        <f t="shared" si="10"/>
        <v>272.23202252361381</v>
      </c>
      <c r="AO22">
        <f t="shared" ref="AO22:AQ46" si="13">F22*1.19391</f>
        <v>485.50563624353458</v>
      </c>
      <c r="AP22">
        <f t="shared" si="13"/>
        <v>1716.9625164501952</v>
      </c>
      <c r="AQ22">
        <f t="shared" si="13"/>
        <v>2221.5094927018531</v>
      </c>
      <c r="AS22">
        <v>2026</v>
      </c>
      <c r="AT22">
        <f t="shared" si="11"/>
        <v>74.645961432799552</v>
      </c>
      <c r="AU22">
        <f t="shared" si="11"/>
        <v>222.18857569380714</v>
      </c>
      <c r="AV22">
        <f t="shared" si="11"/>
        <v>276.97569247912242</v>
      </c>
      <c r="AX22">
        <f t="shared" ref="AX22:AZ46" si="14">F22*1.214714</f>
        <v>493.96562004165213</v>
      </c>
      <c r="AY22">
        <f t="shared" si="14"/>
        <v>1746.8807583547189</v>
      </c>
      <c r="AZ22">
        <f t="shared" si="14"/>
        <v>2260.2195156400726</v>
      </c>
    </row>
    <row r="23" spans="1:52" x14ac:dyDescent="0.25">
      <c r="A23">
        <v>2027</v>
      </c>
      <c r="B23">
        <v>63.686028344762313</v>
      </c>
      <c r="C23">
        <v>187.8085765108745</v>
      </c>
      <c r="D23">
        <v>233.64714256845008</v>
      </c>
      <c r="F23">
        <v>421.49167778353484</v>
      </c>
      <c r="G23">
        <v>1476.3081771496995</v>
      </c>
      <c r="H23">
        <v>1905.830501251025</v>
      </c>
      <c r="J23">
        <v>2027</v>
      </c>
      <c r="K23">
        <f t="shared" si="5"/>
        <v>67.594694648393755</v>
      </c>
      <c r="L23">
        <f t="shared" si="5"/>
        <v>199.33514008565291</v>
      </c>
      <c r="M23">
        <f t="shared" si="5"/>
        <v>247.98700229644615</v>
      </c>
      <c r="O23">
        <f t="shared" si="6"/>
        <v>447.36030801582154</v>
      </c>
      <c r="P23">
        <f t="shared" si="6"/>
        <v>1566.9151152140853</v>
      </c>
      <c r="Q23">
        <f t="shared" si="6"/>
        <v>2022.7989424348054</v>
      </c>
      <c r="S23">
        <f t="shared" si="7"/>
        <v>72.918528187874159</v>
      </c>
      <c r="T23">
        <f t="shared" si="7"/>
        <v>215.03499803907945</v>
      </c>
      <c r="U23">
        <f t="shared" si="7"/>
        <v>267.51873517945569</v>
      </c>
      <c r="W23">
        <f t="shared" si="8"/>
        <v>482.59490482013604</v>
      </c>
      <c r="X23">
        <f t="shared" si="8"/>
        <v>1690.3270972829141</v>
      </c>
      <c r="Y23">
        <f t="shared" si="8"/>
        <v>2182.1168431868846</v>
      </c>
      <c r="AA23">
        <v>2027</v>
      </c>
      <c r="AB23">
        <f t="shared" si="9"/>
        <v>74.20823394788394</v>
      </c>
      <c r="AC23">
        <f t="shared" si="9"/>
        <v>218.83830952200117</v>
      </c>
      <c r="AD23">
        <f t="shared" si="9"/>
        <v>272.25032346360939</v>
      </c>
      <c r="AF23">
        <f t="shared" si="12"/>
        <v>491.13053278693042</v>
      </c>
      <c r="AG23">
        <f t="shared" si="12"/>
        <v>1720.2238141783728</v>
      </c>
      <c r="AH23">
        <f t="shared" si="12"/>
        <v>2220.7118166677192</v>
      </c>
      <c r="AJ23">
        <v>2027</v>
      </c>
      <c r="AK23">
        <f t="shared" si="10"/>
        <v>76.03538610109517</v>
      </c>
      <c r="AL23">
        <f t="shared" si="10"/>
        <v>224.22653758209819</v>
      </c>
      <c r="AM23">
        <f t="shared" si="10"/>
        <v>278.95365998389826</v>
      </c>
      <c r="AO23">
        <f t="shared" si="13"/>
        <v>503.22312902254009</v>
      </c>
      <c r="AP23">
        <f t="shared" si="13"/>
        <v>1762.5790957807978</v>
      </c>
      <c r="AQ23">
        <f t="shared" si="13"/>
        <v>2275.3900937486114</v>
      </c>
      <c r="AS23">
        <v>2027</v>
      </c>
      <c r="AT23">
        <f t="shared" si="11"/>
        <v>77.360310234779618</v>
      </c>
      <c r="AU23">
        <f t="shared" si="11"/>
        <v>228.13370720783041</v>
      </c>
      <c r="AV23">
        <f t="shared" si="11"/>
        <v>283.81445513789231</v>
      </c>
      <c r="AX23">
        <f t="shared" si="14"/>
        <v>511.99184188714878</v>
      </c>
      <c r="AY23">
        <f t="shared" si="14"/>
        <v>1793.2922110982202</v>
      </c>
      <c r="AZ23">
        <f t="shared" si="14"/>
        <v>2315.0389914966377</v>
      </c>
    </row>
    <row r="24" spans="1:52" x14ac:dyDescent="0.25">
      <c r="A24">
        <v>2028</v>
      </c>
      <c r="B24">
        <v>65.920586275254635</v>
      </c>
      <c r="C24">
        <v>192.70284093363023</v>
      </c>
      <c r="D24">
        <v>239.27707904631225</v>
      </c>
      <c r="F24">
        <v>436.33156753988624</v>
      </c>
      <c r="G24">
        <v>1514.5158974390033</v>
      </c>
      <c r="H24">
        <v>1950.9600345045853</v>
      </c>
      <c r="J24">
        <v>2028</v>
      </c>
      <c r="K24">
        <f t="shared" si="5"/>
        <v>69.966396337312119</v>
      </c>
      <c r="L24">
        <f t="shared" si="5"/>
        <v>204.52978509309085</v>
      </c>
      <c r="M24">
        <f t="shared" si="5"/>
        <v>253.96247049570064</v>
      </c>
      <c r="O24">
        <f t="shared" si="6"/>
        <v>463.11098116607923</v>
      </c>
      <c r="P24">
        <f t="shared" si="6"/>
        <v>1607.4677961284247</v>
      </c>
      <c r="Q24">
        <f t="shared" si="6"/>
        <v>2070.6982556622697</v>
      </c>
      <c r="S24">
        <f t="shared" si="7"/>
        <v>75.477027746992022</v>
      </c>
      <c r="T24">
        <f t="shared" si="7"/>
        <v>220.63877908093764</v>
      </c>
      <c r="U24">
        <f t="shared" si="7"/>
        <v>273.96483791857708</v>
      </c>
      <c r="W24">
        <f t="shared" si="8"/>
        <v>499.58611855457599</v>
      </c>
      <c r="X24">
        <f t="shared" si="8"/>
        <v>1734.073752574838</v>
      </c>
      <c r="Y24">
        <f t="shared" si="8"/>
        <v>2233.7887597466802</v>
      </c>
      <c r="AA24">
        <v>2028</v>
      </c>
      <c r="AB24">
        <f t="shared" si="9"/>
        <v>76.811985539652198</v>
      </c>
      <c r="AC24">
        <f t="shared" si="9"/>
        <v>224.54120431268461</v>
      </c>
      <c r="AD24">
        <f t="shared" si="9"/>
        <v>278.81043804634396</v>
      </c>
      <c r="AF24">
        <f t="shared" si="12"/>
        <v>508.4222691288262</v>
      </c>
      <c r="AG24">
        <f t="shared" si="12"/>
        <v>1764.7442140138753</v>
      </c>
      <c r="AH24">
        <f t="shared" si="12"/>
        <v>2273.2976514054326</v>
      </c>
      <c r="AJ24">
        <v>2028</v>
      </c>
      <c r="AK24">
        <f t="shared" si="10"/>
        <v>78.703247159889258</v>
      </c>
      <c r="AL24">
        <f t="shared" si="10"/>
        <v>230.06984881907047</v>
      </c>
      <c r="AM24">
        <f t="shared" si="10"/>
        <v>285.67529744418266</v>
      </c>
      <c r="AO24">
        <f t="shared" si="13"/>
        <v>520.9406218015456</v>
      </c>
      <c r="AP24">
        <f t="shared" si="13"/>
        <v>1808.1956751114005</v>
      </c>
      <c r="AQ24">
        <f t="shared" si="13"/>
        <v>2329.2706947953693</v>
      </c>
      <c r="AS24">
        <v>2028</v>
      </c>
      <c r="AT24">
        <f t="shared" si="11"/>
        <v>80.07465903675967</v>
      </c>
      <c r="AU24">
        <f t="shared" si="11"/>
        <v>234.07883872185371</v>
      </c>
      <c r="AV24">
        <f t="shared" si="11"/>
        <v>290.65321779666215</v>
      </c>
      <c r="AX24">
        <f t="shared" si="14"/>
        <v>530.01806373264537</v>
      </c>
      <c r="AY24">
        <f t="shared" si="14"/>
        <v>1839.7036638417217</v>
      </c>
      <c r="AZ24">
        <f t="shared" si="14"/>
        <v>2369.8584673532032</v>
      </c>
    </row>
    <row r="25" spans="1:52" x14ac:dyDescent="0.25">
      <c r="A25">
        <v>2029</v>
      </c>
      <c r="B25">
        <v>68.155144205746964</v>
      </c>
      <c r="C25">
        <v>197.59710535638595</v>
      </c>
      <c r="D25">
        <v>244.90701552417443</v>
      </c>
      <c r="F25">
        <v>451.17145729623763</v>
      </c>
      <c r="G25">
        <v>1552.7236177283071</v>
      </c>
      <c r="H25">
        <v>1996.0895677581457</v>
      </c>
      <c r="J25">
        <v>2029</v>
      </c>
      <c r="K25">
        <f t="shared" si="5"/>
        <v>72.338098026230483</v>
      </c>
      <c r="L25">
        <f t="shared" si="5"/>
        <v>209.72443010052879</v>
      </c>
      <c r="M25">
        <f t="shared" si="5"/>
        <v>259.93793869495511</v>
      </c>
      <c r="O25">
        <f t="shared" si="6"/>
        <v>478.86165431633697</v>
      </c>
      <c r="P25">
        <f t="shared" si="6"/>
        <v>1648.0204770427642</v>
      </c>
      <c r="Q25">
        <f t="shared" si="6"/>
        <v>2118.5975688897342</v>
      </c>
      <c r="S25">
        <f t="shared" si="7"/>
        <v>78.035527306109884</v>
      </c>
      <c r="T25">
        <f t="shared" si="7"/>
        <v>226.24256012279585</v>
      </c>
      <c r="U25">
        <f t="shared" si="7"/>
        <v>280.41094065769846</v>
      </c>
      <c r="W25">
        <f t="shared" si="8"/>
        <v>516.57733228901589</v>
      </c>
      <c r="X25">
        <f t="shared" si="8"/>
        <v>1777.8204078667618</v>
      </c>
      <c r="Y25">
        <f t="shared" si="8"/>
        <v>2285.4606763064762</v>
      </c>
      <c r="AA25">
        <v>2029</v>
      </c>
      <c r="AB25">
        <f t="shared" si="9"/>
        <v>79.415737131420471</v>
      </c>
      <c r="AC25">
        <f t="shared" si="9"/>
        <v>230.24409910336803</v>
      </c>
      <c r="AD25">
        <f t="shared" si="9"/>
        <v>285.37055262907853</v>
      </c>
      <c r="AF25">
        <f t="shared" si="12"/>
        <v>525.71400547072199</v>
      </c>
      <c r="AG25">
        <f t="shared" si="12"/>
        <v>1809.2646138493778</v>
      </c>
      <c r="AH25">
        <f t="shared" si="12"/>
        <v>2325.8834861431465</v>
      </c>
      <c r="AJ25">
        <v>2029</v>
      </c>
      <c r="AK25">
        <f t="shared" si="10"/>
        <v>81.371108218683361</v>
      </c>
      <c r="AL25">
        <f t="shared" si="10"/>
        <v>235.91316005604276</v>
      </c>
      <c r="AM25">
        <f t="shared" si="10"/>
        <v>292.39693490446712</v>
      </c>
      <c r="AO25">
        <f t="shared" si="13"/>
        <v>538.65811458055111</v>
      </c>
      <c r="AP25">
        <f t="shared" si="13"/>
        <v>1853.8122544420032</v>
      </c>
      <c r="AQ25">
        <f t="shared" si="13"/>
        <v>2383.1512958421276</v>
      </c>
      <c r="AS25">
        <v>2029</v>
      </c>
      <c r="AT25">
        <f t="shared" si="11"/>
        <v>82.789007838739721</v>
      </c>
      <c r="AU25">
        <f t="shared" si="11"/>
        <v>240.02397023587702</v>
      </c>
      <c r="AV25">
        <f t="shared" si="11"/>
        <v>297.49198045543204</v>
      </c>
      <c r="AX25">
        <f t="shared" si="14"/>
        <v>548.04428557814208</v>
      </c>
      <c r="AY25">
        <f t="shared" si="14"/>
        <v>1886.1151165852229</v>
      </c>
      <c r="AZ25">
        <f t="shared" si="14"/>
        <v>2424.6779432097683</v>
      </c>
    </row>
    <row r="26" spans="1:52" x14ac:dyDescent="0.25">
      <c r="A26" s="21">
        <v>2030</v>
      </c>
      <c r="B26">
        <v>70.389702136239279</v>
      </c>
      <c r="C26">
        <v>202.49136977914176</v>
      </c>
      <c r="D26">
        <v>250.5369520020366</v>
      </c>
      <c r="F26">
        <v>466.01134705258897</v>
      </c>
      <c r="G26">
        <v>1590.93133801761</v>
      </c>
      <c r="H26">
        <v>2041.2191010117065</v>
      </c>
      <c r="J26" s="21">
        <v>2030</v>
      </c>
      <c r="K26">
        <f t="shared" si="5"/>
        <v>74.709799715148833</v>
      </c>
      <c r="L26">
        <f t="shared" si="5"/>
        <v>214.91907510796682</v>
      </c>
      <c r="M26">
        <f t="shared" si="5"/>
        <v>265.91340689420963</v>
      </c>
      <c r="O26">
        <f t="shared" si="6"/>
        <v>494.61232746659459</v>
      </c>
      <c r="P26">
        <f t="shared" si="6"/>
        <v>1688.5731579571029</v>
      </c>
      <c r="Q26">
        <f t="shared" si="6"/>
        <v>2166.4968821171992</v>
      </c>
      <c r="S26">
        <f t="shared" si="7"/>
        <v>80.594026865227747</v>
      </c>
      <c r="T26">
        <f t="shared" si="7"/>
        <v>231.84634116465415</v>
      </c>
      <c r="U26">
        <f t="shared" si="7"/>
        <v>286.85704339681985</v>
      </c>
      <c r="W26">
        <f t="shared" si="8"/>
        <v>533.56854602345572</v>
      </c>
      <c r="X26">
        <f t="shared" si="8"/>
        <v>1821.5670631586847</v>
      </c>
      <c r="Y26">
        <f t="shared" si="8"/>
        <v>2337.1325928662723</v>
      </c>
      <c r="AA26" s="21">
        <v>2030</v>
      </c>
      <c r="AB26">
        <f t="shared" si="9"/>
        <v>82.019488723188729</v>
      </c>
      <c r="AC26">
        <f t="shared" si="9"/>
        <v>235.94699389405156</v>
      </c>
      <c r="AD26">
        <f t="shared" si="9"/>
        <v>291.93066721181305</v>
      </c>
      <c r="AF26">
        <f t="shared" si="12"/>
        <v>543.00574181261766</v>
      </c>
      <c r="AG26">
        <f t="shared" si="12"/>
        <v>1853.7850136848795</v>
      </c>
      <c r="AH26">
        <f t="shared" si="12"/>
        <v>2378.4693208808603</v>
      </c>
      <c r="AJ26" s="21">
        <v>2030</v>
      </c>
      <c r="AK26">
        <f t="shared" si="10"/>
        <v>84.038969277477435</v>
      </c>
      <c r="AL26">
        <f t="shared" si="10"/>
        <v>241.75647129301515</v>
      </c>
      <c r="AM26">
        <f t="shared" si="10"/>
        <v>299.11857236475151</v>
      </c>
      <c r="AO26">
        <f t="shared" si="13"/>
        <v>556.37560735955651</v>
      </c>
      <c r="AP26">
        <f t="shared" si="13"/>
        <v>1899.4288337726048</v>
      </c>
      <c r="AQ26">
        <f t="shared" si="13"/>
        <v>2437.0318968888864</v>
      </c>
      <c r="AS26" s="21">
        <v>2030</v>
      </c>
      <c r="AT26">
        <f t="shared" si="11"/>
        <v>85.503356640719758</v>
      </c>
      <c r="AU26">
        <f t="shared" si="11"/>
        <v>245.96910174990043</v>
      </c>
      <c r="AV26">
        <f t="shared" si="11"/>
        <v>304.33074311420188</v>
      </c>
      <c r="AX26">
        <f t="shared" si="14"/>
        <v>566.07050742363856</v>
      </c>
      <c r="AY26">
        <f t="shared" si="14"/>
        <v>1932.5265693287231</v>
      </c>
      <c r="AZ26">
        <f t="shared" si="14"/>
        <v>2479.4974190663343</v>
      </c>
    </row>
    <row r="27" spans="1:52" x14ac:dyDescent="0.25">
      <c r="A27">
        <v>2031</v>
      </c>
      <c r="B27">
        <v>73.160589766569458</v>
      </c>
      <c r="C27">
        <v>207.99413335236775</v>
      </c>
      <c r="D27">
        <v>256.72979032939048</v>
      </c>
      <c r="F27">
        <v>485.53084867953032</v>
      </c>
      <c r="G27">
        <v>1635.992132014188</v>
      </c>
      <c r="H27">
        <v>2093.2143256290451</v>
      </c>
      <c r="J27">
        <v>2031</v>
      </c>
      <c r="K27">
        <f t="shared" si="5"/>
        <v>77.650747802902899</v>
      </c>
      <c r="L27">
        <f t="shared" si="5"/>
        <v>220.75956529273597</v>
      </c>
      <c r="M27">
        <f t="shared" si="5"/>
        <v>272.4863244810665</v>
      </c>
      <c r="O27">
        <f t="shared" si="6"/>
        <v>515.32981898638786</v>
      </c>
      <c r="P27">
        <f t="shared" si="6"/>
        <v>1736.3995131244269</v>
      </c>
      <c r="Q27">
        <f t="shared" si="6"/>
        <v>2221.683261650202</v>
      </c>
      <c r="S27">
        <f t="shared" si="7"/>
        <v>83.766607304439262</v>
      </c>
      <c r="T27">
        <f t="shared" si="7"/>
        <v>238.14683487032713</v>
      </c>
      <c r="U27">
        <f t="shared" si="7"/>
        <v>293.94765130365187</v>
      </c>
      <c r="W27">
        <f t="shared" si="8"/>
        <v>555.91777028175306</v>
      </c>
      <c r="X27">
        <f t="shared" si="8"/>
        <v>1873.1602754001526</v>
      </c>
      <c r="Y27">
        <f t="shared" si="8"/>
        <v>2396.665513201162</v>
      </c>
      <c r="AA27">
        <v>2031</v>
      </c>
      <c r="AB27">
        <f t="shared" si="9"/>
        <v>85.248182407802062</v>
      </c>
      <c r="AC27">
        <f t="shared" si="9"/>
        <v>242.35892406484595</v>
      </c>
      <c r="AD27">
        <f t="shared" si="9"/>
        <v>299.14668628761234</v>
      </c>
      <c r="AF27">
        <f t="shared" si="12"/>
        <v>565.75025549836232</v>
      </c>
      <c r="AG27">
        <f t="shared" si="12"/>
        <v>1906.290752065572</v>
      </c>
      <c r="AH27">
        <f t="shared" si="12"/>
        <v>2439.055196509476</v>
      </c>
      <c r="AJ27">
        <v>2031</v>
      </c>
      <c r="AK27">
        <f t="shared" si="10"/>
        <v>87.347159728204943</v>
      </c>
      <c r="AL27">
        <f t="shared" si="10"/>
        <v>248.32627575072539</v>
      </c>
      <c r="AM27">
        <f t="shared" si="10"/>
        <v>306.5122639721626</v>
      </c>
      <c r="AO27">
        <f t="shared" si="13"/>
        <v>579.68013554697802</v>
      </c>
      <c r="AP27">
        <f t="shared" si="13"/>
        <v>1953.2273663330593</v>
      </c>
      <c r="AQ27">
        <f t="shared" si="13"/>
        <v>2499.1095155117732</v>
      </c>
      <c r="AS27">
        <v>2031</v>
      </c>
      <c r="AT27">
        <f t="shared" si="11"/>
        <v>88.869192637708665</v>
      </c>
      <c r="AU27">
        <f t="shared" si="11"/>
        <v>252.65338570098805</v>
      </c>
      <c r="AV27">
        <f t="shared" si="11"/>
        <v>311.85327053017522</v>
      </c>
      <c r="AX27">
        <f t="shared" si="14"/>
        <v>589.78111932290699</v>
      </c>
      <c r="AY27">
        <f t="shared" si="14"/>
        <v>1987.2625466474824</v>
      </c>
      <c r="AZ27">
        <f t="shared" si="14"/>
        <v>2542.6567463421602</v>
      </c>
    </row>
    <row r="28" spans="1:52" x14ac:dyDescent="0.25">
      <c r="A28">
        <v>2032</v>
      </c>
      <c r="B28">
        <v>75.931477396899638</v>
      </c>
      <c r="C28">
        <v>213.49689692559375</v>
      </c>
      <c r="D28">
        <v>262.92262865674434</v>
      </c>
      <c r="F28">
        <v>505.05035030647173</v>
      </c>
      <c r="G28">
        <v>1681.052926010766</v>
      </c>
      <c r="H28">
        <v>2145.209550246384</v>
      </c>
      <c r="J28">
        <v>2032</v>
      </c>
      <c r="K28">
        <f t="shared" si="5"/>
        <v>80.591695890656965</v>
      </c>
      <c r="L28">
        <f t="shared" si="5"/>
        <v>226.60005547750515</v>
      </c>
      <c r="M28">
        <f t="shared" si="5"/>
        <v>279.05924206792338</v>
      </c>
      <c r="O28">
        <f t="shared" si="6"/>
        <v>536.04731050618113</v>
      </c>
      <c r="P28">
        <f t="shared" si="6"/>
        <v>1784.2258682917509</v>
      </c>
      <c r="Q28">
        <f t="shared" si="6"/>
        <v>2276.8696411832057</v>
      </c>
      <c r="S28">
        <f t="shared" si="7"/>
        <v>86.939187743650777</v>
      </c>
      <c r="T28">
        <f t="shared" si="7"/>
        <v>244.44732857600013</v>
      </c>
      <c r="U28">
        <f t="shared" si="7"/>
        <v>301.03825921048389</v>
      </c>
      <c r="W28">
        <f t="shared" si="8"/>
        <v>578.26699454005063</v>
      </c>
      <c r="X28">
        <f t="shared" si="8"/>
        <v>1924.7534876416205</v>
      </c>
      <c r="Y28">
        <f t="shared" si="8"/>
        <v>2456.1984335360517</v>
      </c>
      <c r="AA28">
        <v>2032</v>
      </c>
      <c r="AB28">
        <f t="shared" si="9"/>
        <v>88.476876092415395</v>
      </c>
      <c r="AC28">
        <f t="shared" si="9"/>
        <v>248.77085423564031</v>
      </c>
      <c r="AD28">
        <f t="shared" si="9"/>
        <v>306.36270536341164</v>
      </c>
      <c r="AF28">
        <f t="shared" si="12"/>
        <v>588.49476918410699</v>
      </c>
      <c r="AG28">
        <f t="shared" si="12"/>
        <v>1958.7964904462647</v>
      </c>
      <c r="AH28">
        <f t="shared" si="12"/>
        <v>2499.6410721380912</v>
      </c>
      <c r="AJ28">
        <v>2032</v>
      </c>
      <c r="AK28">
        <f t="shared" si="10"/>
        <v>90.655350178932451</v>
      </c>
      <c r="AL28">
        <f t="shared" si="10"/>
        <v>254.89608020843562</v>
      </c>
      <c r="AM28">
        <f t="shared" si="10"/>
        <v>313.90595557957363</v>
      </c>
      <c r="AO28">
        <f t="shared" si="13"/>
        <v>602.98466373439965</v>
      </c>
      <c r="AP28">
        <f t="shared" si="13"/>
        <v>2007.0258988935136</v>
      </c>
      <c r="AQ28">
        <f t="shared" si="13"/>
        <v>2561.1871341346605</v>
      </c>
      <c r="AS28">
        <v>2032</v>
      </c>
      <c r="AT28">
        <f t="shared" si="11"/>
        <v>92.235028634697557</v>
      </c>
      <c r="AU28">
        <f t="shared" si="11"/>
        <v>259.3376696520757</v>
      </c>
      <c r="AV28">
        <f t="shared" si="11"/>
        <v>319.37579794614857</v>
      </c>
      <c r="AX28">
        <f t="shared" si="14"/>
        <v>613.49173122217553</v>
      </c>
      <c r="AY28">
        <f t="shared" si="14"/>
        <v>2041.9985239662417</v>
      </c>
      <c r="AZ28">
        <f t="shared" si="14"/>
        <v>2605.8160736179861</v>
      </c>
    </row>
    <row r="29" spans="1:52" x14ac:dyDescent="0.25">
      <c r="A29">
        <v>2033</v>
      </c>
      <c r="B29">
        <v>78.702365027229817</v>
      </c>
      <c r="C29">
        <v>218.99966049881974</v>
      </c>
      <c r="D29">
        <v>269.11546698409819</v>
      </c>
      <c r="F29">
        <v>524.56985193341313</v>
      </c>
      <c r="G29">
        <v>1726.113720007344</v>
      </c>
      <c r="H29">
        <v>2197.2047748637228</v>
      </c>
      <c r="J29">
        <v>2033</v>
      </c>
      <c r="K29">
        <f t="shared" si="5"/>
        <v>83.532643978411016</v>
      </c>
      <c r="L29">
        <f t="shared" si="5"/>
        <v>232.4405456622743</v>
      </c>
      <c r="M29">
        <f t="shared" si="5"/>
        <v>285.63215965478025</v>
      </c>
      <c r="O29">
        <f t="shared" si="6"/>
        <v>556.7648020259744</v>
      </c>
      <c r="P29">
        <f t="shared" si="6"/>
        <v>1832.0522234590749</v>
      </c>
      <c r="Q29">
        <f t="shared" si="6"/>
        <v>2332.0560207162089</v>
      </c>
      <c r="S29">
        <f t="shared" si="7"/>
        <v>90.111768182862292</v>
      </c>
      <c r="T29">
        <f t="shared" si="7"/>
        <v>250.74782228167311</v>
      </c>
      <c r="U29">
        <f t="shared" si="7"/>
        <v>308.12886711731591</v>
      </c>
      <c r="W29">
        <f t="shared" si="8"/>
        <v>600.61621879834809</v>
      </c>
      <c r="X29">
        <f t="shared" si="8"/>
        <v>1976.3466998830884</v>
      </c>
      <c r="Y29">
        <f t="shared" si="8"/>
        <v>2515.7313538709418</v>
      </c>
      <c r="AA29">
        <v>2033</v>
      </c>
      <c r="AB29">
        <f t="shared" si="9"/>
        <v>91.705569777028728</v>
      </c>
      <c r="AC29">
        <f t="shared" si="9"/>
        <v>255.18278440643471</v>
      </c>
      <c r="AD29">
        <f t="shared" si="9"/>
        <v>313.57872443921087</v>
      </c>
      <c r="AF29">
        <f t="shared" si="12"/>
        <v>611.23928286985165</v>
      </c>
      <c r="AG29">
        <f t="shared" si="12"/>
        <v>2011.3022288269572</v>
      </c>
      <c r="AH29">
        <f t="shared" si="12"/>
        <v>2560.2269477667069</v>
      </c>
      <c r="AJ29">
        <v>2033</v>
      </c>
      <c r="AK29">
        <f t="shared" si="10"/>
        <v>93.96354062965996</v>
      </c>
      <c r="AL29">
        <f t="shared" si="10"/>
        <v>261.46588466614588</v>
      </c>
      <c r="AM29">
        <f t="shared" si="10"/>
        <v>321.29964718698466</v>
      </c>
      <c r="AO29">
        <f t="shared" si="13"/>
        <v>626.28919192182127</v>
      </c>
      <c r="AP29">
        <f t="shared" si="13"/>
        <v>2060.8244314539679</v>
      </c>
      <c r="AQ29">
        <f t="shared" si="13"/>
        <v>2623.2647527575473</v>
      </c>
      <c r="AS29">
        <v>2033</v>
      </c>
      <c r="AT29">
        <f t="shared" si="11"/>
        <v>95.600864631686449</v>
      </c>
      <c r="AU29">
        <f t="shared" si="11"/>
        <v>266.02195360316335</v>
      </c>
      <c r="AV29">
        <f t="shared" si="11"/>
        <v>326.89832536212185</v>
      </c>
      <c r="AX29">
        <f t="shared" si="14"/>
        <v>637.20234312144407</v>
      </c>
      <c r="AY29">
        <f t="shared" si="14"/>
        <v>2096.734501285001</v>
      </c>
      <c r="AZ29">
        <f t="shared" si="14"/>
        <v>2668.9754008938125</v>
      </c>
    </row>
    <row r="30" spans="1:52" x14ac:dyDescent="0.25">
      <c r="A30">
        <v>2034</v>
      </c>
      <c r="B30">
        <v>81.473252657559996</v>
      </c>
      <c r="C30">
        <v>224.50242407204573</v>
      </c>
      <c r="D30">
        <v>275.30830531145205</v>
      </c>
      <c r="F30">
        <v>544.08935356035454</v>
      </c>
      <c r="G30">
        <v>1771.174514003922</v>
      </c>
      <c r="H30">
        <v>2249.1999994810617</v>
      </c>
      <c r="J30">
        <v>2034</v>
      </c>
      <c r="K30">
        <f t="shared" si="5"/>
        <v>86.473592066165082</v>
      </c>
      <c r="L30">
        <f t="shared" si="5"/>
        <v>238.28103584704348</v>
      </c>
      <c r="M30">
        <f t="shared" si="5"/>
        <v>292.20507724163713</v>
      </c>
      <c r="O30">
        <f t="shared" si="6"/>
        <v>577.48229354576779</v>
      </c>
      <c r="P30">
        <f t="shared" si="6"/>
        <v>1879.8785786263988</v>
      </c>
      <c r="Q30">
        <f t="shared" si="6"/>
        <v>2387.2424002492126</v>
      </c>
      <c r="S30">
        <f t="shared" si="7"/>
        <v>93.284348622073807</v>
      </c>
      <c r="T30">
        <f t="shared" si="7"/>
        <v>257.04831598734609</v>
      </c>
      <c r="U30">
        <f t="shared" si="7"/>
        <v>315.21947502414793</v>
      </c>
      <c r="W30">
        <f t="shared" si="8"/>
        <v>622.96544305664554</v>
      </c>
      <c r="X30">
        <f t="shared" si="8"/>
        <v>2027.9399121245565</v>
      </c>
      <c r="Y30">
        <f t="shared" si="8"/>
        <v>2575.2642742058315</v>
      </c>
      <c r="AA30">
        <v>2034</v>
      </c>
      <c r="AB30">
        <f t="shared" si="9"/>
        <v>94.934263461642047</v>
      </c>
      <c r="AC30">
        <f t="shared" si="9"/>
        <v>261.59471457722913</v>
      </c>
      <c r="AD30">
        <f t="shared" si="9"/>
        <v>320.79474351501011</v>
      </c>
      <c r="AF30">
        <f t="shared" si="12"/>
        <v>633.98379655559631</v>
      </c>
      <c r="AG30">
        <f t="shared" si="12"/>
        <v>2063.8079672076497</v>
      </c>
      <c r="AH30">
        <f t="shared" si="12"/>
        <v>2620.8128233953225</v>
      </c>
      <c r="AJ30">
        <v>2034</v>
      </c>
      <c r="AK30">
        <f t="shared" si="10"/>
        <v>97.271731080387454</v>
      </c>
      <c r="AL30">
        <f t="shared" si="10"/>
        <v>268.03568912385612</v>
      </c>
      <c r="AM30">
        <f t="shared" si="10"/>
        <v>328.69333879439574</v>
      </c>
      <c r="AO30">
        <f t="shared" si="13"/>
        <v>649.59372010924289</v>
      </c>
      <c r="AP30">
        <f t="shared" si="13"/>
        <v>2114.6229640144225</v>
      </c>
      <c r="AQ30">
        <f t="shared" si="13"/>
        <v>2685.3423713804345</v>
      </c>
      <c r="AS30">
        <v>2034</v>
      </c>
      <c r="AT30">
        <f t="shared" si="11"/>
        <v>98.966700628675341</v>
      </c>
      <c r="AU30">
        <f t="shared" si="11"/>
        <v>272.70623755425095</v>
      </c>
      <c r="AV30">
        <f t="shared" si="11"/>
        <v>334.4208527780952</v>
      </c>
      <c r="AX30">
        <f t="shared" si="14"/>
        <v>660.9129550207125</v>
      </c>
      <c r="AY30">
        <f t="shared" si="14"/>
        <v>2151.4704786037601</v>
      </c>
      <c r="AZ30">
        <f t="shared" si="14"/>
        <v>2732.1347281696385</v>
      </c>
    </row>
    <row r="31" spans="1:52" x14ac:dyDescent="0.25">
      <c r="A31">
        <v>2035</v>
      </c>
      <c r="B31">
        <v>84.244140287890176</v>
      </c>
      <c r="C31">
        <v>230.00518764527172</v>
      </c>
      <c r="D31">
        <v>281.5011436388059</v>
      </c>
      <c r="F31">
        <v>563.60885518729594</v>
      </c>
      <c r="G31">
        <v>1816.2353080005</v>
      </c>
      <c r="H31">
        <v>2301.1952240984006</v>
      </c>
      <c r="J31">
        <v>2035</v>
      </c>
      <c r="K31">
        <f t="shared" si="5"/>
        <v>89.414540153919148</v>
      </c>
      <c r="L31">
        <f t="shared" si="5"/>
        <v>244.12152603181264</v>
      </c>
      <c r="M31">
        <f t="shared" si="5"/>
        <v>298.777994828494</v>
      </c>
      <c r="O31">
        <f t="shared" si="6"/>
        <v>598.19978506556106</v>
      </c>
      <c r="P31">
        <f t="shared" si="6"/>
        <v>1927.7049337937228</v>
      </c>
      <c r="Q31">
        <f t="shared" si="6"/>
        <v>2442.4287797822158</v>
      </c>
      <c r="S31">
        <f t="shared" si="7"/>
        <v>96.456929061285322</v>
      </c>
      <c r="T31">
        <f t="shared" si="7"/>
        <v>263.34880969301906</v>
      </c>
      <c r="U31">
        <f t="shared" si="7"/>
        <v>322.31008293097995</v>
      </c>
      <c r="W31">
        <f t="shared" si="8"/>
        <v>645.31466731494299</v>
      </c>
      <c r="X31">
        <f t="shared" si="8"/>
        <v>2079.5331243660244</v>
      </c>
      <c r="Y31">
        <f t="shared" si="8"/>
        <v>2634.7971945407212</v>
      </c>
      <c r="AA31">
        <v>2035</v>
      </c>
      <c r="AB31">
        <f t="shared" si="9"/>
        <v>98.16295714625538</v>
      </c>
      <c r="AC31">
        <f t="shared" si="9"/>
        <v>268.00664474802352</v>
      </c>
      <c r="AD31">
        <f t="shared" si="9"/>
        <v>328.01076259080941</v>
      </c>
      <c r="AF31">
        <f t="shared" si="12"/>
        <v>656.72831024134098</v>
      </c>
      <c r="AG31">
        <f t="shared" si="12"/>
        <v>2116.3137055883426</v>
      </c>
      <c r="AH31">
        <f t="shared" si="12"/>
        <v>2681.3986990239382</v>
      </c>
      <c r="AJ31">
        <v>2035</v>
      </c>
      <c r="AK31">
        <f t="shared" si="10"/>
        <v>100.57992153111496</v>
      </c>
      <c r="AL31">
        <f t="shared" si="10"/>
        <v>274.60549358156635</v>
      </c>
      <c r="AM31">
        <f t="shared" si="10"/>
        <v>336.08703040180677</v>
      </c>
      <c r="AO31">
        <f t="shared" si="13"/>
        <v>672.89824829666452</v>
      </c>
      <c r="AP31">
        <f t="shared" si="13"/>
        <v>2168.421496574877</v>
      </c>
      <c r="AQ31">
        <f t="shared" si="13"/>
        <v>2747.4199900033213</v>
      </c>
      <c r="AS31">
        <v>2035</v>
      </c>
      <c r="AT31">
        <f t="shared" si="11"/>
        <v>102.33253662566423</v>
      </c>
      <c r="AU31">
        <f t="shared" si="11"/>
        <v>279.3905215053386</v>
      </c>
      <c r="AV31">
        <f t="shared" si="11"/>
        <v>341.94338019406848</v>
      </c>
      <c r="AX31">
        <f t="shared" si="14"/>
        <v>684.62356691998104</v>
      </c>
      <c r="AY31">
        <f t="shared" si="14"/>
        <v>2206.2064559225196</v>
      </c>
      <c r="AZ31">
        <f t="shared" si="14"/>
        <v>2795.2940554454649</v>
      </c>
    </row>
    <row r="32" spans="1:52" x14ac:dyDescent="0.25">
      <c r="A32">
        <v>2036</v>
      </c>
      <c r="B32">
        <v>87.015027918220355</v>
      </c>
      <c r="C32">
        <v>235.50795121849771</v>
      </c>
      <c r="D32">
        <v>287.69398196615975</v>
      </c>
      <c r="F32">
        <v>583.12835681423735</v>
      </c>
      <c r="G32">
        <v>1861.296101997078</v>
      </c>
      <c r="H32">
        <v>2353.1904487157394</v>
      </c>
      <c r="J32">
        <v>2036</v>
      </c>
      <c r="K32">
        <f t="shared" si="5"/>
        <v>92.355488241673214</v>
      </c>
      <c r="L32">
        <f t="shared" si="5"/>
        <v>249.96201621658179</v>
      </c>
      <c r="M32">
        <f t="shared" si="5"/>
        <v>305.35091241535088</v>
      </c>
      <c r="O32">
        <f t="shared" si="6"/>
        <v>618.91727658535433</v>
      </c>
      <c r="P32">
        <f t="shared" si="6"/>
        <v>1975.5312889610468</v>
      </c>
      <c r="Q32">
        <f t="shared" si="6"/>
        <v>2497.6151593152194</v>
      </c>
      <c r="S32">
        <f t="shared" si="7"/>
        <v>99.629509500496837</v>
      </c>
      <c r="T32">
        <f t="shared" si="7"/>
        <v>269.6493033986921</v>
      </c>
      <c r="U32">
        <f t="shared" si="7"/>
        <v>329.40069083781196</v>
      </c>
      <c r="W32">
        <f t="shared" si="8"/>
        <v>667.66389157324045</v>
      </c>
      <c r="X32">
        <f t="shared" si="8"/>
        <v>2131.1263366074922</v>
      </c>
      <c r="Y32">
        <f t="shared" si="8"/>
        <v>2694.3301148756113</v>
      </c>
      <c r="AA32">
        <v>2036</v>
      </c>
      <c r="AB32">
        <f t="shared" si="9"/>
        <v>101.39165083086871</v>
      </c>
      <c r="AC32">
        <f t="shared" si="9"/>
        <v>274.41857491881791</v>
      </c>
      <c r="AD32">
        <f t="shared" si="9"/>
        <v>335.22678166660864</v>
      </c>
      <c r="AF32">
        <f t="shared" si="12"/>
        <v>679.47282392708564</v>
      </c>
      <c r="AG32">
        <f t="shared" si="12"/>
        <v>2168.8194439690351</v>
      </c>
      <c r="AH32">
        <f t="shared" si="12"/>
        <v>2741.9845746525539</v>
      </c>
      <c r="AJ32">
        <v>2036</v>
      </c>
      <c r="AK32">
        <f t="shared" si="10"/>
        <v>103.88811198184247</v>
      </c>
      <c r="AL32">
        <f t="shared" si="10"/>
        <v>281.17529803927658</v>
      </c>
      <c r="AM32">
        <f t="shared" si="10"/>
        <v>343.4807220092178</v>
      </c>
      <c r="AO32">
        <f t="shared" si="13"/>
        <v>696.20277648408614</v>
      </c>
      <c r="AP32">
        <f t="shared" si="13"/>
        <v>2222.2200291353315</v>
      </c>
      <c r="AQ32">
        <f t="shared" si="13"/>
        <v>2809.4976086262086</v>
      </c>
      <c r="AS32">
        <v>2036</v>
      </c>
      <c r="AT32">
        <f t="shared" si="11"/>
        <v>105.69837262265312</v>
      </c>
      <c r="AU32">
        <f t="shared" si="11"/>
        <v>286.07480545642625</v>
      </c>
      <c r="AV32">
        <f t="shared" si="11"/>
        <v>349.46590761004182</v>
      </c>
      <c r="AX32">
        <f t="shared" si="14"/>
        <v>708.33417881924959</v>
      </c>
      <c r="AY32">
        <f t="shared" si="14"/>
        <v>2260.9424332412786</v>
      </c>
      <c r="AZ32">
        <f t="shared" si="14"/>
        <v>2858.4533827212908</v>
      </c>
    </row>
    <row r="33" spans="1:52" x14ac:dyDescent="0.25">
      <c r="A33">
        <v>2037</v>
      </c>
      <c r="B33">
        <v>89.785915548550534</v>
      </c>
      <c r="C33">
        <v>241.0107147917237</v>
      </c>
      <c r="D33">
        <v>293.88682029351361</v>
      </c>
      <c r="F33">
        <v>602.64785844117876</v>
      </c>
      <c r="G33">
        <v>1906.3568959936561</v>
      </c>
      <c r="H33">
        <v>2405.1856733330783</v>
      </c>
      <c r="J33">
        <v>2037</v>
      </c>
      <c r="K33">
        <f t="shared" si="5"/>
        <v>95.29643632942728</v>
      </c>
      <c r="L33">
        <f t="shared" si="5"/>
        <v>255.80250640135097</v>
      </c>
      <c r="M33">
        <f t="shared" si="5"/>
        <v>311.92383000220775</v>
      </c>
      <c r="O33">
        <f t="shared" si="6"/>
        <v>639.63476810514771</v>
      </c>
      <c r="P33">
        <f t="shared" si="6"/>
        <v>2023.3576441283708</v>
      </c>
      <c r="Q33">
        <f t="shared" si="6"/>
        <v>2552.8015388482227</v>
      </c>
      <c r="S33">
        <f t="shared" si="7"/>
        <v>102.80208993970835</v>
      </c>
      <c r="T33">
        <f t="shared" si="7"/>
        <v>275.94979710436508</v>
      </c>
      <c r="U33">
        <f t="shared" si="7"/>
        <v>336.49129874464393</v>
      </c>
      <c r="W33">
        <f t="shared" si="8"/>
        <v>690.0131158315379</v>
      </c>
      <c r="X33">
        <f t="shared" si="8"/>
        <v>2182.7195488489601</v>
      </c>
      <c r="Y33">
        <f t="shared" si="8"/>
        <v>2753.863035210501</v>
      </c>
      <c r="AA33">
        <v>2037</v>
      </c>
      <c r="AB33">
        <f t="shared" si="9"/>
        <v>104.62034451548205</v>
      </c>
      <c r="AC33">
        <f t="shared" si="9"/>
        <v>280.83050508961225</v>
      </c>
      <c r="AD33">
        <f t="shared" si="9"/>
        <v>342.44280074240788</v>
      </c>
      <c r="AF33">
        <f t="shared" si="12"/>
        <v>702.21733761283031</v>
      </c>
      <c r="AG33">
        <f t="shared" si="12"/>
        <v>2221.3251823497276</v>
      </c>
      <c r="AH33">
        <f t="shared" si="12"/>
        <v>2802.5704502811691</v>
      </c>
      <c r="AJ33">
        <v>2037</v>
      </c>
      <c r="AK33">
        <f t="shared" si="10"/>
        <v>107.19630243256996</v>
      </c>
      <c r="AL33">
        <f t="shared" si="10"/>
        <v>287.74510249698687</v>
      </c>
      <c r="AM33">
        <f t="shared" si="10"/>
        <v>350.87441361662883</v>
      </c>
      <c r="AO33">
        <f t="shared" si="13"/>
        <v>719.50730467150777</v>
      </c>
      <c r="AP33">
        <f t="shared" si="13"/>
        <v>2276.018561695786</v>
      </c>
      <c r="AQ33">
        <f t="shared" si="13"/>
        <v>2871.5752272490954</v>
      </c>
      <c r="AS33">
        <v>2037</v>
      </c>
      <c r="AT33">
        <f t="shared" si="11"/>
        <v>109.06420861964202</v>
      </c>
      <c r="AU33">
        <f t="shared" si="11"/>
        <v>292.7590894075139</v>
      </c>
      <c r="AV33">
        <f t="shared" si="11"/>
        <v>356.98843502601511</v>
      </c>
      <c r="AX33">
        <f t="shared" si="14"/>
        <v>732.04479071851802</v>
      </c>
      <c r="AY33">
        <f t="shared" si="14"/>
        <v>2315.6784105600382</v>
      </c>
      <c r="AZ33">
        <f t="shared" si="14"/>
        <v>2921.6127099971172</v>
      </c>
    </row>
    <row r="34" spans="1:52" x14ac:dyDescent="0.25">
      <c r="A34">
        <v>2038</v>
      </c>
      <c r="B34">
        <v>92.556803178880713</v>
      </c>
      <c r="C34">
        <v>246.51347836494969</v>
      </c>
      <c r="D34">
        <v>300.07965862086746</v>
      </c>
      <c r="F34">
        <v>622.16736006812016</v>
      </c>
      <c r="G34">
        <v>1951.4176899902341</v>
      </c>
      <c r="H34">
        <v>2457.1808979504171</v>
      </c>
      <c r="J34">
        <v>2038</v>
      </c>
      <c r="K34">
        <f t="shared" si="5"/>
        <v>98.237384417181346</v>
      </c>
      <c r="L34">
        <f t="shared" si="5"/>
        <v>261.64299658612015</v>
      </c>
      <c r="M34">
        <f t="shared" si="5"/>
        <v>318.49674758906457</v>
      </c>
      <c r="O34">
        <f t="shared" si="6"/>
        <v>660.35225962494098</v>
      </c>
      <c r="P34">
        <f t="shared" si="6"/>
        <v>2071.1839992956948</v>
      </c>
      <c r="Q34">
        <f t="shared" si="6"/>
        <v>2607.9879183812263</v>
      </c>
      <c r="S34">
        <f t="shared" si="7"/>
        <v>105.97467037891987</v>
      </c>
      <c r="T34">
        <f t="shared" si="7"/>
        <v>282.25029081003805</v>
      </c>
      <c r="U34">
        <f t="shared" si="7"/>
        <v>343.58190665147595</v>
      </c>
      <c r="W34">
        <f t="shared" si="8"/>
        <v>712.36234008983536</v>
      </c>
      <c r="X34">
        <f t="shared" si="8"/>
        <v>2234.312761090428</v>
      </c>
      <c r="Y34">
        <f t="shared" si="8"/>
        <v>2813.3959555453907</v>
      </c>
      <c r="AA34">
        <v>2038</v>
      </c>
      <c r="AB34">
        <f t="shared" si="9"/>
        <v>107.84903820009538</v>
      </c>
      <c r="AC34">
        <f t="shared" si="9"/>
        <v>287.24243526040664</v>
      </c>
      <c r="AD34">
        <f t="shared" si="9"/>
        <v>349.65881981820718</v>
      </c>
      <c r="AF34">
        <f t="shared" si="12"/>
        <v>724.96185129857497</v>
      </c>
      <c r="AG34">
        <f t="shared" si="12"/>
        <v>2273.8309207304205</v>
      </c>
      <c r="AH34">
        <f t="shared" si="12"/>
        <v>2863.1563259097848</v>
      </c>
      <c r="AJ34">
        <v>2038</v>
      </c>
      <c r="AK34">
        <f t="shared" si="10"/>
        <v>110.50449288329747</v>
      </c>
      <c r="AL34">
        <f t="shared" si="10"/>
        <v>294.31490695469711</v>
      </c>
      <c r="AM34">
        <f t="shared" si="10"/>
        <v>358.26810522403986</v>
      </c>
      <c r="AO34">
        <f t="shared" si="13"/>
        <v>742.81183285892939</v>
      </c>
      <c r="AP34">
        <f t="shared" si="13"/>
        <v>2329.8170942562406</v>
      </c>
      <c r="AQ34">
        <f t="shared" si="13"/>
        <v>2933.6528458719827</v>
      </c>
      <c r="AS34">
        <v>2038</v>
      </c>
      <c r="AT34">
        <f t="shared" si="11"/>
        <v>112.43004461663091</v>
      </c>
      <c r="AU34">
        <f t="shared" si="11"/>
        <v>299.44337335860149</v>
      </c>
      <c r="AV34">
        <f t="shared" si="11"/>
        <v>364.5109624419884</v>
      </c>
      <c r="AX34">
        <f t="shared" si="14"/>
        <v>755.75540261778656</v>
      </c>
      <c r="AY34">
        <f t="shared" si="14"/>
        <v>2370.4143878787972</v>
      </c>
      <c r="AZ34">
        <f t="shared" si="14"/>
        <v>2984.7720372729432</v>
      </c>
    </row>
    <row r="35" spans="1:52" x14ac:dyDescent="0.25">
      <c r="A35">
        <v>2039</v>
      </c>
      <c r="B35">
        <v>95.327690809210893</v>
      </c>
      <c r="C35">
        <v>252.01624193817568</v>
      </c>
      <c r="D35">
        <v>306.27249694822132</v>
      </c>
      <c r="F35">
        <v>641.68686169506157</v>
      </c>
      <c r="G35">
        <v>1996.4784839868121</v>
      </c>
      <c r="H35">
        <v>2509.176122567756</v>
      </c>
      <c r="J35">
        <v>2039</v>
      </c>
      <c r="K35">
        <f t="shared" si="5"/>
        <v>101.17833250493541</v>
      </c>
      <c r="L35">
        <f t="shared" si="5"/>
        <v>267.48348677088927</v>
      </c>
      <c r="M35">
        <f t="shared" si="5"/>
        <v>325.06966517592144</v>
      </c>
      <c r="O35">
        <f t="shared" si="6"/>
        <v>681.06975114473425</v>
      </c>
      <c r="P35">
        <f t="shared" si="6"/>
        <v>2119.0103544630188</v>
      </c>
      <c r="Q35">
        <f t="shared" si="6"/>
        <v>2663.1742979142296</v>
      </c>
      <c r="S35">
        <f t="shared" si="7"/>
        <v>109.14725081813138</v>
      </c>
      <c r="T35">
        <f t="shared" si="7"/>
        <v>288.55078451571103</v>
      </c>
      <c r="U35">
        <f t="shared" si="7"/>
        <v>350.67251455830797</v>
      </c>
      <c r="W35">
        <f t="shared" si="8"/>
        <v>734.71156434813292</v>
      </c>
      <c r="X35">
        <f t="shared" si="8"/>
        <v>2285.9059733318959</v>
      </c>
      <c r="Y35">
        <f t="shared" si="8"/>
        <v>2872.9288758802809</v>
      </c>
      <c r="AA35">
        <v>2039</v>
      </c>
      <c r="AB35">
        <f t="shared" si="9"/>
        <v>111.07773188470871</v>
      </c>
      <c r="AC35">
        <f t="shared" si="9"/>
        <v>293.65436543120103</v>
      </c>
      <c r="AD35">
        <f t="shared" si="9"/>
        <v>356.87483889400642</v>
      </c>
      <c r="AF35">
        <f t="shared" si="12"/>
        <v>747.70636498431963</v>
      </c>
      <c r="AG35">
        <f t="shared" si="12"/>
        <v>2326.336659111113</v>
      </c>
      <c r="AH35">
        <f t="shared" si="12"/>
        <v>2923.7422015384004</v>
      </c>
      <c r="AJ35">
        <v>2039</v>
      </c>
      <c r="AK35">
        <f t="shared" si="10"/>
        <v>113.81268333402498</v>
      </c>
      <c r="AL35">
        <f t="shared" si="10"/>
        <v>300.88471141240734</v>
      </c>
      <c r="AM35">
        <f t="shared" si="10"/>
        <v>365.66179683145094</v>
      </c>
      <c r="AO35">
        <f t="shared" si="13"/>
        <v>766.11636104635102</v>
      </c>
      <c r="AP35">
        <f t="shared" si="13"/>
        <v>2383.6156268166947</v>
      </c>
      <c r="AQ35">
        <f t="shared" si="13"/>
        <v>2995.7304644948695</v>
      </c>
      <c r="AS35">
        <v>2039</v>
      </c>
      <c r="AT35">
        <f t="shared" si="11"/>
        <v>115.7958806136198</v>
      </c>
      <c r="AU35">
        <f t="shared" si="11"/>
        <v>306.12765730968914</v>
      </c>
      <c r="AV35">
        <f t="shared" si="11"/>
        <v>372.03348985796174</v>
      </c>
      <c r="AX35">
        <f t="shared" si="14"/>
        <v>779.4660145170551</v>
      </c>
      <c r="AY35">
        <f t="shared" si="14"/>
        <v>2425.1503651975568</v>
      </c>
      <c r="AZ35">
        <f t="shared" si="14"/>
        <v>3047.9313645487696</v>
      </c>
    </row>
    <row r="36" spans="1:52" x14ac:dyDescent="0.25">
      <c r="A36" s="21">
        <v>2040</v>
      </c>
      <c r="B36">
        <v>98.098578439541043</v>
      </c>
      <c r="C36">
        <v>257.51900551140176</v>
      </c>
      <c r="D36">
        <v>312.4653352755754</v>
      </c>
      <c r="F36">
        <v>661.20636332200274</v>
      </c>
      <c r="G36">
        <v>2041.5392779833899</v>
      </c>
      <c r="H36">
        <v>2561.171347185094</v>
      </c>
      <c r="J36" s="21">
        <v>2040</v>
      </c>
      <c r="K36">
        <f t="shared" si="5"/>
        <v>104.11928059268944</v>
      </c>
      <c r="L36">
        <f t="shared" si="5"/>
        <v>273.32397695565857</v>
      </c>
      <c r="M36">
        <f t="shared" si="5"/>
        <v>331.6425827627786</v>
      </c>
      <c r="O36">
        <f t="shared" si="6"/>
        <v>701.78724266452741</v>
      </c>
      <c r="P36">
        <f t="shared" si="6"/>
        <v>2166.8367096303427</v>
      </c>
      <c r="Q36">
        <f t="shared" si="6"/>
        <v>2718.3606774472319</v>
      </c>
      <c r="S36">
        <f t="shared" si="7"/>
        <v>112.31983125734286</v>
      </c>
      <c r="T36">
        <f t="shared" si="7"/>
        <v>294.85127822138412</v>
      </c>
      <c r="U36">
        <f t="shared" si="7"/>
        <v>357.76312246514027</v>
      </c>
      <c r="W36">
        <f t="shared" si="8"/>
        <v>757.06078860643015</v>
      </c>
      <c r="X36">
        <f t="shared" si="8"/>
        <v>2337.4991855733638</v>
      </c>
      <c r="Y36">
        <f t="shared" si="8"/>
        <v>2932.4617962151697</v>
      </c>
      <c r="AA36" s="21">
        <v>2040</v>
      </c>
      <c r="AB36">
        <f t="shared" si="9"/>
        <v>114.306425569322</v>
      </c>
      <c r="AC36">
        <f t="shared" si="9"/>
        <v>300.06629560199553</v>
      </c>
      <c r="AD36">
        <f t="shared" si="9"/>
        <v>364.09085796980594</v>
      </c>
      <c r="AF36">
        <f t="shared" si="12"/>
        <v>770.45087867006396</v>
      </c>
      <c r="AG36">
        <f t="shared" si="12"/>
        <v>2378.8423974918055</v>
      </c>
      <c r="AH36">
        <f t="shared" si="12"/>
        <v>2984.3280771670152</v>
      </c>
      <c r="AJ36" s="21">
        <v>2040</v>
      </c>
      <c r="AK36">
        <f t="shared" si="10"/>
        <v>117.12087378475245</v>
      </c>
      <c r="AL36">
        <f t="shared" si="10"/>
        <v>307.45451587011769</v>
      </c>
      <c r="AM36">
        <f t="shared" si="10"/>
        <v>373.05548843886226</v>
      </c>
      <c r="AO36">
        <f t="shared" si="13"/>
        <v>789.4208892337723</v>
      </c>
      <c r="AP36">
        <f t="shared" si="13"/>
        <v>2437.4141593771492</v>
      </c>
      <c r="AQ36">
        <f t="shared" si="13"/>
        <v>3057.8080831177558</v>
      </c>
      <c r="AS36" s="21">
        <v>2040</v>
      </c>
      <c r="AT36">
        <f t="shared" si="11"/>
        <v>119.16171661060866</v>
      </c>
      <c r="AU36">
        <f t="shared" si="11"/>
        <v>312.8119412607769</v>
      </c>
      <c r="AV36">
        <f t="shared" si="11"/>
        <v>379.55601727393531</v>
      </c>
      <c r="AX36">
        <f t="shared" si="14"/>
        <v>803.1766264163233</v>
      </c>
      <c r="AY36">
        <f t="shared" si="14"/>
        <v>2479.8863425163154</v>
      </c>
      <c r="AZ36">
        <f t="shared" si="14"/>
        <v>3111.0906918245946</v>
      </c>
    </row>
    <row r="37" spans="1:52" x14ac:dyDescent="0.25">
      <c r="A37">
        <v>2041</v>
      </c>
      <c r="B37">
        <v>100.86946606987122</v>
      </c>
      <c r="C37">
        <v>263.02176908462775</v>
      </c>
      <c r="D37">
        <v>318.65817360292925</v>
      </c>
      <c r="F37">
        <v>683.64406593921547</v>
      </c>
      <c r="G37">
        <v>2087.0493391095865</v>
      </c>
      <c r="H37">
        <v>2612.4398235759609</v>
      </c>
      <c r="J37">
        <v>2041</v>
      </c>
      <c r="K37">
        <f t="shared" si="5"/>
        <v>107.0602286804435</v>
      </c>
      <c r="L37">
        <f t="shared" si="5"/>
        <v>279.16446714042769</v>
      </c>
      <c r="M37">
        <f t="shared" si="5"/>
        <v>338.21550034963542</v>
      </c>
      <c r="O37">
        <f t="shared" si="6"/>
        <v>725.6020368421689</v>
      </c>
      <c r="P37">
        <f t="shared" si="6"/>
        <v>2215.1399052480983</v>
      </c>
      <c r="Q37">
        <f t="shared" si="6"/>
        <v>2772.7757053081118</v>
      </c>
      <c r="S37">
        <f t="shared" si="7"/>
        <v>115.49241169655437</v>
      </c>
      <c r="T37">
        <f t="shared" si="7"/>
        <v>301.1517719270571</v>
      </c>
      <c r="U37">
        <f t="shared" si="7"/>
        <v>364.85373037197229</v>
      </c>
      <c r="W37">
        <f t="shared" si="8"/>
        <v>782.75126253435758</v>
      </c>
      <c r="X37">
        <f t="shared" si="8"/>
        <v>2389.6067947509641</v>
      </c>
      <c r="Y37">
        <f t="shared" si="8"/>
        <v>2991.162612359944</v>
      </c>
      <c r="AA37">
        <v>2041</v>
      </c>
      <c r="AB37">
        <f t="shared" si="9"/>
        <v>117.53511925393533</v>
      </c>
      <c r="AC37">
        <f t="shared" si="9"/>
        <v>306.47822577278993</v>
      </c>
      <c r="AD37">
        <f t="shared" si="9"/>
        <v>371.30687704560518</v>
      </c>
      <c r="AF37">
        <f t="shared" si="12"/>
        <v>796.5957385136926</v>
      </c>
      <c r="AG37">
        <f t="shared" si="12"/>
        <v>2431.8716309172723</v>
      </c>
      <c r="AH37">
        <f t="shared" si="12"/>
        <v>3044.0671312271811</v>
      </c>
      <c r="AJ37">
        <v>2041</v>
      </c>
      <c r="AK37">
        <f t="shared" si="10"/>
        <v>120.42906423547996</v>
      </c>
      <c r="AL37">
        <f t="shared" si="10"/>
        <v>314.02432032782792</v>
      </c>
      <c r="AM37">
        <f t="shared" si="10"/>
        <v>380.44918004627328</v>
      </c>
      <c r="AO37">
        <f t="shared" si="13"/>
        <v>816.2094867654888</v>
      </c>
      <c r="AP37">
        <f t="shared" si="13"/>
        <v>2491.7490764563263</v>
      </c>
      <c r="AQ37">
        <f t="shared" si="13"/>
        <v>3119.0180297655756</v>
      </c>
      <c r="AS37">
        <v>2041</v>
      </c>
      <c r="AT37">
        <f t="shared" si="11"/>
        <v>122.52755260759756</v>
      </c>
      <c r="AU37">
        <f t="shared" si="11"/>
        <v>319.49622521186456</v>
      </c>
      <c r="AV37">
        <f t="shared" si="11"/>
        <v>387.07854468990865</v>
      </c>
      <c r="AX37">
        <f t="shared" si="14"/>
        <v>830.43201791328818</v>
      </c>
      <c r="AY37">
        <f t="shared" si="14"/>
        <v>2535.1680509071625</v>
      </c>
      <c r="AZ37">
        <f t="shared" si="14"/>
        <v>3173.3672278552499</v>
      </c>
    </row>
    <row r="38" spans="1:52" x14ac:dyDescent="0.25">
      <c r="A38">
        <v>2042</v>
      </c>
      <c r="B38">
        <v>103.6403537002014</v>
      </c>
      <c r="C38">
        <v>268.52453265785374</v>
      </c>
      <c r="D38">
        <v>324.85101193028311</v>
      </c>
      <c r="F38">
        <v>706.08176855642819</v>
      </c>
      <c r="G38">
        <v>2132.5594002357834</v>
      </c>
      <c r="H38">
        <v>2663.7082999668278</v>
      </c>
      <c r="J38">
        <v>2042</v>
      </c>
      <c r="K38">
        <f t="shared" si="5"/>
        <v>110.00117676819757</v>
      </c>
      <c r="L38">
        <f t="shared" si="5"/>
        <v>285.00495732519687</v>
      </c>
      <c r="M38">
        <f t="shared" si="5"/>
        <v>344.78841793649229</v>
      </c>
      <c r="O38">
        <f t="shared" si="6"/>
        <v>749.41683101981039</v>
      </c>
      <c r="P38">
        <f t="shared" si="6"/>
        <v>2263.4431008658544</v>
      </c>
      <c r="Q38">
        <f t="shared" si="6"/>
        <v>2827.1907331689918</v>
      </c>
      <c r="S38">
        <f t="shared" si="7"/>
        <v>118.66499213576589</v>
      </c>
      <c r="T38">
        <f t="shared" si="7"/>
        <v>307.45226563273013</v>
      </c>
      <c r="U38">
        <f t="shared" si="7"/>
        <v>371.94433827880431</v>
      </c>
      <c r="W38">
        <f t="shared" si="8"/>
        <v>808.44173646228501</v>
      </c>
      <c r="X38">
        <f t="shared" si="8"/>
        <v>2441.7144039285645</v>
      </c>
      <c r="Y38">
        <f t="shared" si="8"/>
        <v>3049.8634285047187</v>
      </c>
      <c r="AA38">
        <v>2042</v>
      </c>
      <c r="AB38">
        <f t="shared" si="9"/>
        <v>120.76381293854867</v>
      </c>
      <c r="AC38">
        <f t="shared" si="9"/>
        <v>312.89015594358432</v>
      </c>
      <c r="AD38">
        <f t="shared" si="9"/>
        <v>378.52289612140447</v>
      </c>
      <c r="AF38">
        <f t="shared" si="12"/>
        <v>822.74059835732123</v>
      </c>
      <c r="AG38">
        <f t="shared" si="12"/>
        <v>2484.9008643427392</v>
      </c>
      <c r="AH38">
        <f t="shared" si="12"/>
        <v>3103.806185287347</v>
      </c>
      <c r="AJ38">
        <v>2042</v>
      </c>
      <c r="AK38">
        <f t="shared" si="10"/>
        <v>123.73725468620746</v>
      </c>
      <c r="AL38">
        <f t="shared" si="10"/>
        <v>320.59412478553816</v>
      </c>
      <c r="AM38">
        <f t="shared" si="10"/>
        <v>387.84287165368431</v>
      </c>
      <c r="AO38">
        <f t="shared" si="13"/>
        <v>842.9980842972052</v>
      </c>
      <c r="AP38">
        <f t="shared" si="13"/>
        <v>2546.0839935355043</v>
      </c>
      <c r="AQ38">
        <f t="shared" si="13"/>
        <v>3180.2279764133955</v>
      </c>
      <c r="AS38">
        <v>2042</v>
      </c>
      <c r="AT38">
        <f t="shared" si="11"/>
        <v>125.89338860458645</v>
      </c>
      <c r="AU38">
        <f t="shared" si="11"/>
        <v>326.18050916295215</v>
      </c>
      <c r="AV38">
        <f t="shared" si="11"/>
        <v>394.60107210588194</v>
      </c>
      <c r="AX38">
        <f t="shared" si="14"/>
        <v>857.68740941025317</v>
      </c>
      <c r="AY38">
        <f t="shared" si="14"/>
        <v>2590.4497592980097</v>
      </c>
      <c r="AZ38">
        <f t="shared" si="14"/>
        <v>3235.6437638859056</v>
      </c>
    </row>
    <row r="39" spans="1:52" x14ac:dyDescent="0.25">
      <c r="A39">
        <v>2043</v>
      </c>
      <c r="B39">
        <v>106.41124133053158</v>
      </c>
      <c r="C39">
        <v>274.02729623107973</v>
      </c>
      <c r="D39">
        <v>331.04385025763696</v>
      </c>
      <c r="F39">
        <v>728.51947117364091</v>
      </c>
      <c r="G39">
        <v>2178.0694613619803</v>
      </c>
      <c r="H39">
        <v>2714.9767763576947</v>
      </c>
      <c r="J39">
        <v>2043</v>
      </c>
      <c r="K39">
        <f t="shared" si="5"/>
        <v>112.94212485595163</v>
      </c>
      <c r="L39">
        <f t="shared" si="5"/>
        <v>290.84544750996605</v>
      </c>
      <c r="M39">
        <f t="shared" si="5"/>
        <v>351.36133552334917</v>
      </c>
      <c r="O39">
        <f t="shared" si="6"/>
        <v>773.23162519745199</v>
      </c>
      <c r="P39">
        <f t="shared" si="6"/>
        <v>2311.7462964836104</v>
      </c>
      <c r="Q39">
        <f t="shared" si="6"/>
        <v>2881.6057610298722</v>
      </c>
      <c r="S39">
        <f t="shared" si="7"/>
        <v>121.8375725749774</v>
      </c>
      <c r="T39">
        <f t="shared" si="7"/>
        <v>313.75275933840311</v>
      </c>
      <c r="U39">
        <f t="shared" si="7"/>
        <v>379.03494618563633</v>
      </c>
      <c r="W39">
        <f t="shared" si="8"/>
        <v>834.13221039021244</v>
      </c>
      <c r="X39">
        <f t="shared" si="8"/>
        <v>2493.8220131061648</v>
      </c>
      <c r="Y39">
        <f t="shared" si="8"/>
        <v>3108.564244649493</v>
      </c>
      <c r="AA39">
        <v>2043</v>
      </c>
      <c r="AB39">
        <f t="shared" si="9"/>
        <v>123.992506623162</v>
      </c>
      <c r="AC39">
        <f t="shared" si="9"/>
        <v>319.30208611437871</v>
      </c>
      <c r="AD39">
        <f t="shared" si="9"/>
        <v>385.73891519720371</v>
      </c>
      <c r="AF39">
        <f t="shared" si="12"/>
        <v>848.88545820094976</v>
      </c>
      <c r="AG39">
        <f t="shared" si="12"/>
        <v>2537.9300977682065</v>
      </c>
      <c r="AH39">
        <f t="shared" si="12"/>
        <v>3163.545239347513</v>
      </c>
      <c r="AJ39">
        <v>2043</v>
      </c>
      <c r="AK39">
        <f t="shared" si="10"/>
        <v>127.04544513693496</v>
      </c>
      <c r="AL39">
        <f t="shared" si="10"/>
        <v>327.16392924324839</v>
      </c>
      <c r="AM39">
        <f t="shared" si="10"/>
        <v>395.23656326109534</v>
      </c>
      <c r="AO39">
        <f t="shared" si="13"/>
        <v>869.78668182892159</v>
      </c>
      <c r="AP39">
        <f t="shared" si="13"/>
        <v>2600.4189106146819</v>
      </c>
      <c r="AQ39">
        <f t="shared" si="13"/>
        <v>3241.4379230612153</v>
      </c>
      <c r="AS39">
        <v>2043</v>
      </c>
      <c r="AT39">
        <f t="shared" si="11"/>
        <v>129.25922460157534</v>
      </c>
      <c r="AU39">
        <f t="shared" si="11"/>
        <v>332.8647931140398</v>
      </c>
      <c r="AV39">
        <f t="shared" si="11"/>
        <v>402.12359952185523</v>
      </c>
      <c r="AX39">
        <f t="shared" si="14"/>
        <v>884.94280090721804</v>
      </c>
      <c r="AY39">
        <f t="shared" si="14"/>
        <v>2645.7314676888568</v>
      </c>
      <c r="AZ39">
        <f t="shared" si="14"/>
        <v>3297.9202999165609</v>
      </c>
    </row>
    <row r="40" spans="1:52" x14ac:dyDescent="0.25">
      <c r="A40">
        <v>2044</v>
      </c>
      <c r="B40">
        <v>109.18212896086176</v>
      </c>
      <c r="C40">
        <v>279.53005980430572</v>
      </c>
      <c r="D40">
        <v>337.23668858499082</v>
      </c>
      <c r="F40">
        <v>750.95717379085363</v>
      </c>
      <c r="G40">
        <v>2223.5795224881772</v>
      </c>
      <c r="H40">
        <v>2766.2452527485616</v>
      </c>
      <c r="J40">
        <v>2044</v>
      </c>
      <c r="K40">
        <f t="shared" si="5"/>
        <v>115.8830729437057</v>
      </c>
      <c r="L40">
        <f t="shared" si="5"/>
        <v>296.68593769473517</v>
      </c>
      <c r="M40">
        <f t="shared" si="5"/>
        <v>357.93425311020604</v>
      </c>
      <c r="O40">
        <f t="shared" si="6"/>
        <v>797.04641937509348</v>
      </c>
      <c r="P40">
        <f t="shared" si="6"/>
        <v>2360.0494921013665</v>
      </c>
      <c r="Q40">
        <f t="shared" si="6"/>
        <v>2936.0207888907521</v>
      </c>
      <c r="S40">
        <f t="shared" si="7"/>
        <v>125.01015301418892</v>
      </c>
      <c r="T40">
        <f t="shared" si="7"/>
        <v>320.05325304407609</v>
      </c>
      <c r="U40">
        <f t="shared" si="7"/>
        <v>386.12555409246829</v>
      </c>
      <c r="W40">
        <f t="shared" si="8"/>
        <v>859.82268431813986</v>
      </c>
      <c r="X40">
        <f t="shared" si="8"/>
        <v>2545.9296222837656</v>
      </c>
      <c r="Y40">
        <f t="shared" si="8"/>
        <v>3167.2650607942674</v>
      </c>
      <c r="AA40">
        <v>2044</v>
      </c>
      <c r="AB40">
        <f t="shared" si="9"/>
        <v>127.22120030777533</v>
      </c>
      <c r="AC40">
        <f t="shared" si="9"/>
        <v>325.7140162851731</v>
      </c>
      <c r="AD40">
        <f t="shared" si="9"/>
        <v>392.95493427300295</v>
      </c>
      <c r="AF40">
        <f t="shared" si="12"/>
        <v>875.03031804457839</v>
      </c>
      <c r="AG40">
        <f t="shared" si="12"/>
        <v>2590.9593311936737</v>
      </c>
      <c r="AH40">
        <f t="shared" si="12"/>
        <v>3223.2842934076789</v>
      </c>
      <c r="AJ40">
        <v>2044</v>
      </c>
      <c r="AK40">
        <f t="shared" si="10"/>
        <v>130.35363558766247</v>
      </c>
      <c r="AL40">
        <f t="shared" si="10"/>
        <v>333.73373370095868</v>
      </c>
      <c r="AM40">
        <f t="shared" si="10"/>
        <v>402.63025486850637</v>
      </c>
      <c r="AO40">
        <f t="shared" si="13"/>
        <v>896.57527936063809</v>
      </c>
      <c r="AP40">
        <f t="shared" si="13"/>
        <v>2654.7538276938599</v>
      </c>
      <c r="AQ40">
        <f t="shared" si="13"/>
        <v>3302.6478697090351</v>
      </c>
      <c r="AS40">
        <v>2044</v>
      </c>
      <c r="AT40">
        <f t="shared" si="11"/>
        <v>132.62506059856423</v>
      </c>
      <c r="AU40">
        <f t="shared" si="11"/>
        <v>339.54907706512745</v>
      </c>
      <c r="AV40">
        <f t="shared" si="11"/>
        <v>409.64612693782857</v>
      </c>
      <c r="AX40">
        <f t="shared" si="14"/>
        <v>912.19819240418303</v>
      </c>
      <c r="AY40">
        <f t="shared" si="14"/>
        <v>2701.013176079704</v>
      </c>
      <c r="AZ40">
        <f t="shared" si="14"/>
        <v>3360.1968359472166</v>
      </c>
    </row>
    <row r="41" spans="1:52" x14ac:dyDescent="0.25">
      <c r="A41">
        <v>2045</v>
      </c>
      <c r="B41">
        <v>111.95301659119194</v>
      </c>
      <c r="C41">
        <v>285.03282337753171</v>
      </c>
      <c r="D41">
        <v>343.42952691234467</v>
      </c>
      <c r="F41">
        <v>773.39487640806635</v>
      </c>
      <c r="G41">
        <v>2269.0895836143741</v>
      </c>
      <c r="H41">
        <v>2817.5137291394285</v>
      </c>
      <c r="J41">
        <v>2045</v>
      </c>
      <c r="K41">
        <f t="shared" si="5"/>
        <v>118.82402103145976</v>
      </c>
      <c r="L41">
        <f t="shared" si="5"/>
        <v>302.52642787950435</v>
      </c>
      <c r="M41">
        <f t="shared" si="5"/>
        <v>364.50717069706292</v>
      </c>
      <c r="O41">
        <f t="shared" si="6"/>
        <v>820.86121355273508</v>
      </c>
      <c r="P41">
        <f t="shared" si="6"/>
        <v>2408.352687719123</v>
      </c>
      <c r="Q41">
        <f t="shared" si="6"/>
        <v>2990.435816751632</v>
      </c>
      <c r="S41">
        <f t="shared" si="7"/>
        <v>128.18273345340043</v>
      </c>
      <c r="T41">
        <f t="shared" si="7"/>
        <v>326.35374674974906</v>
      </c>
      <c r="U41">
        <f t="shared" si="7"/>
        <v>393.21616199930031</v>
      </c>
      <c r="W41">
        <f t="shared" si="8"/>
        <v>885.51315824606729</v>
      </c>
      <c r="X41">
        <f t="shared" si="8"/>
        <v>2598.037231461366</v>
      </c>
      <c r="Y41">
        <f t="shared" si="8"/>
        <v>3225.9658769390421</v>
      </c>
      <c r="AA41">
        <v>2045</v>
      </c>
      <c r="AB41">
        <f t="shared" si="9"/>
        <v>130.44989399238867</v>
      </c>
      <c r="AC41">
        <f t="shared" si="9"/>
        <v>332.12594645596749</v>
      </c>
      <c r="AD41">
        <f t="shared" si="9"/>
        <v>400.17095334880224</v>
      </c>
      <c r="AF41">
        <f t="shared" si="12"/>
        <v>901.17517788820703</v>
      </c>
      <c r="AG41">
        <f t="shared" si="12"/>
        <v>2643.9885646191406</v>
      </c>
      <c r="AH41">
        <f t="shared" si="12"/>
        <v>3283.0233474678448</v>
      </c>
      <c r="AJ41">
        <v>2045</v>
      </c>
      <c r="AK41">
        <f t="shared" si="10"/>
        <v>133.66182603838996</v>
      </c>
      <c r="AL41">
        <f t="shared" si="10"/>
        <v>340.30353815866891</v>
      </c>
      <c r="AM41">
        <f t="shared" si="10"/>
        <v>410.02394647591746</v>
      </c>
      <c r="AO41">
        <f t="shared" si="13"/>
        <v>923.36387689235448</v>
      </c>
      <c r="AP41">
        <f t="shared" si="13"/>
        <v>2709.0887447730374</v>
      </c>
      <c r="AQ41">
        <f t="shared" si="13"/>
        <v>3363.857816356855</v>
      </c>
      <c r="AS41">
        <v>2045</v>
      </c>
      <c r="AT41">
        <f t="shared" si="11"/>
        <v>135.99089659555312</v>
      </c>
      <c r="AU41">
        <f t="shared" si="11"/>
        <v>346.2333610162151</v>
      </c>
      <c r="AV41">
        <f t="shared" si="11"/>
        <v>417.16865435380186</v>
      </c>
      <c r="AX41">
        <f t="shared" si="14"/>
        <v>939.45358390114802</v>
      </c>
      <c r="AY41">
        <f t="shared" si="14"/>
        <v>2756.2948844705511</v>
      </c>
      <c r="AZ41">
        <f t="shared" si="14"/>
        <v>3422.4733719778719</v>
      </c>
    </row>
    <row r="42" spans="1:52" x14ac:dyDescent="0.25">
      <c r="A42">
        <v>2046</v>
      </c>
      <c r="B42">
        <v>114.72390422152212</v>
      </c>
      <c r="C42">
        <v>290.5355869507577</v>
      </c>
      <c r="D42">
        <v>349.62236523969852</v>
      </c>
      <c r="F42">
        <v>795.83257902527907</v>
      </c>
      <c r="G42">
        <v>2314.599644740571</v>
      </c>
      <c r="H42">
        <v>2868.7822055302954</v>
      </c>
      <c r="J42">
        <v>2046</v>
      </c>
      <c r="K42">
        <f t="shared" si="5"/>
        <v>121.76496911921382</v>
      </c>
      <c r="L42">
        <f t="shared" si="5"/>
        <v>308.36691806427353</v>
      </c>
      <c r="M42">
        <f t="shared" si="5"/>
        <v>371.08008828391979</v>
      </c>
      <c r="O42">
        <f t="shared" si="6"/>
        <v>844.67600773037657</v>
      </c>
      <c r="P42">
        <f t="shared" si="6"/>
        <v>2456.655883336879</v>
      </c>
      <c r="Q42">
        <f t="shared" si="6"/>
        <v>3044.850844612512</v>
      </c>
      <c r="S42">
        <f t="shared" si="7"/>
        <v>131.35531389261195</v>
      </c>
      <c r="T42">
        <f t="shared" si="7"/>
        <v>332.6542404554221</v>
      </c>
      <c r="U42">
        <f t="shared" si="7"/>
        <v>400.30676990613233</v>
      </c>
      <c r="W42">
        <f t="shared" si="8"/>
        <v>911.20363217399472</v>
      </c>
      <c r="X42">
        <f t="shared" si="8"/>
        <v>2650.1448406389668</v>
      </c>
      <c r="Y42">
        <f t="shared" si="8"/>
        <v>3284.6666930838164</v>
      </c>
      <c r="AA42">
        <v>2046</v>
      </c>
      <c r="AB42">
        <f t="shared" si="9"/>
        <v>133.67858767700199</v>
      </c>
      <c r="AC42">
        <f t="shared" si="9"/>
        <v>338.53787662676189</v>
      </c>
      <c r="AD42">
        <f t="shared" si="9"/>
        <v>407.38697242460148</v>
      </c>
      <c r="AF42">
        <f t="shared" si="12"/>
        <v>927.32003773183567</v>
      </c>
      <c r="AG42">
        <f t="shared" si="12"/>
        <v>2697.0177980446078</v>
      </c>
      <c r="AH42">
        <f t="shared" si="12"/>
        <v>3342.7624015280107</v>
      </c>
      <c r="AJ42">
        <v>2046</v>
      </c>
      <c r="AK42">
        <f t="shared" si="10"/>
        <v>136.97001648911748</v>
      </c>
      <c r="AL42">
        <f t="shared" si="10"/>
        <v>346.87334261637915</v>
      </c>
      <c r="AM42">
        <f t="shared" si="10"/>
        <v>417.41763808332848</v>
      </c>
      <c r="AO42">
        <f t="shared" si="13"/>
        <v>950.15247442407099</v>
      </c>
      <c r="AP42">
        <f t="shared" si="13"/>
        <v>2763.423661852215</v>
      </c>
      <c r="AQ42">
        <f t="shared" si="13"/>
        <v>3425.0677630046753</v>
      </c>
      <c r="AS42">
        <v>2046</v>
      </c>
      <c r="AT42">
        <f t="shared" si="11"/>
        <v>139.35673259254202</v>
      </c>
      <c r="AU42">
        <f t="shared" si="11"/>
        <v>352.91764496730269</v>
      </c>
      <c r="AV42">
        <f t="shared" si="11"/>
        <v>424.6911817697752</v>
      </c>
      <c r="AX42">
        <f t="shared" si="14"/>
        <v>966.7089753981129</v>
      </c>
      <c r="AY42">
        <f t="shared" si="14"/>
        <v>2811.5765928613982</v>
      </c>
      <c r="AZ42">
        <f t="shared" si="14"/>
        <v>3484.7499080085277</v>
      </c>
    </row>
    <row r="43" spans="1:52" x14ac:dyDescent="0.25">
      <c r="A43">
        <v>2047</v>
      </c>
      <c r="B43">
        <v>117.4947918518523</v>
      </c>
      <c r="C43">
        <v>296.03835052398369</v>
      </c>
      <c r="D43">
        <v>355.81520356705238</v>
      </c>
      <c r="F43">
        <v>818.2702816424918</v>
      </c>
      <c r="G43">
        <v>2360.1097058667679</v>
      </c>
      <c r="H43">
        <v>2920.0506819211623</v>
      </c>
      <c r="J43">
        <v>2047</v>
      </c>
      <c r="K43">
        <f t="shared" si="5"/>
        <v>124.70591720696788</v>
      </c>
      <c r="L43">
        <f t="shared" si="5"/>
        <v>314.20740824904266</v>
      </c>
      <c r="M43">
        <f t="shared" si="5"/>
        <v>377.65300587077667</v>
      </c>
      <c r="O43">
        <f t="shared" si="6"/>
        <v>868.49080190801817</v>
      </c>
      <c r="P43">
        <f t="shared" si="6"/>
        <v>2504.9590789546351</v>
      </c>
      <c r="Q43">
        <f t="shared" si="6"/>
        <v>3099.2658724733919</v>
      </c>
      <c r="S43">
        <f t="shared" si="7"/>
        <v>134.52789433182346</v>
      </c>
      <c r="T43">
        <f t="shared" si="7"/>
        <v>338.95473416109508</v>
      </c>
      <c r="U43">
        <f t="shared" si="7"/>
        <v>407.39737781296435</v>
      </c>
      <c r="W43">
        <f t="shared" si="8"/>
        <v>936.89410610192215</v>
      </c>
      <c r="X43">
        <f t="shared" si="8"/>
        <v>2702.2524498165672</v>
      </c>
      <c r="Y43">
        <f t="shared" si="8"/>
        <v>3343.3675092285912</v>
      </c>
      <c r="AA43">
        <v>2047</v>
      </c>
      <c r="AB43">
        <f t="shared" si="9"/>
        <v>136.90728136161533</v>
      </c>
      <c r="AC43">
        <f t="shared" si="9"/>
        <v>344.94980679755628</v>
      </c>
      <c r="AD43">
        <f t="shared" si="9"/>
        <v>414.60299150040072</v>
      </c>
      <c r="AF43">
        <f t="shared" si="12"/>
        <v>953.46489757546419</v>
      </c>
      <c r="AG43">
        <f t="shared" si="12"/>
        <v>2750.0470314700751</v>
      </c>
      <c r="AH43">
        <f t="shared" si="12"/>
        <v>3402.5014555881767</v>
      </c>
      <c r="AJ43">
        <v>2047</v>
      </c>
      <c r="AK43">
        <f t="shared" si="10"/>
        <v>140.27820693984498</v>
      </c>
      <c r="AL43">
        <f t="shared" si="10"/>
        <v>353.44314707408938</v>
      </c>
      <c r="AM43">
        <f t="shared" si="10"/>
        <v>424.81132969073951</v>
      </c>
      <c r="AO43">
        <f t="shared" si="13"/>
        <v>976.94107195578738</v>
      </c>
      <c r="AP43">
        <f t="shared" si="13"/>
        <v>2817.758578931393</v>
      </c>
      <c r="AQ43">
        <f t="shared" si="13"/>
        <v>3486.2777096524951</v>
      </c>
      <c r="AS43">
        <v>2047</v>
      </c>
      <c r="AT43">
        <f t="shared" si="11"/>
        <v>142.72256858953091</v>
      </c>
      <c r="AU43">
        <f t="shared" si="11"/>
        <v>359.60192891839034</v>
      </c>
      <c r="AV43">
        <f t="shared" si="11"/>
        <v>432.21370918574848</v>
      </c>
      <c r="AX43">
        <f t="shared" si="14"/>
        <v>993.96436689507789</v>
      </c>
      <c r="AY43">
        <f t="shared" si="14"/>
        <v>2866.8583012522454</v>
      </c>
      <c r="AZ43">
        <f t="shared" si="14"/>
        <v>3547.0264440391829</v>
      </c>
    </row>
    <row r="44" spans="1:52" x14ac:dyDescent="0.25">
      <c r="A44">
        <v>2048</v>
      </c>
      <c r="B44">
        <v>120.26567948218248</v>
      </c>
      <c r="C44">
        <v>301.54111409720969</v>
      </c>
      <c r="D44">
        <v>362.00804189440623</v>
      </c>
      <c r="F44">
        <v>840.70798425970452</v>
      </c>
      <c r="G44">
        <v>2405.6197669929647</v>
      </c>
      <c r="H44">
        <v>2971.3191583120292</v>
      </c>
      <c r="J44">
        <v>2048</v>
      </c>
      <c r="K44">
        <f t="shared" si="5"/>
        <v>127.64686529472195</v>
      </c>
      <c r="L44">
        <f t="shared" si="5"/>
        <v>320.04789843381184</v>
      </c>
      <c r="M44">
        <f t="shared" si="5"/>
        <v>384.22592345763354</v>
      </c>
      <c r="O44">
        <f t="shared" si="6"/>
        <v>892.30559608565966</v>
      </c>
      <c r="P44">
        <f t="shared" si="6"/>
        <v>2553.2622745723911</v>
      </c>
      <c r="Q44">
        <f t="shared" si="6"/>
        <v>3153.6809003342719</v>
      </c>
      <c r="S44">
        <f t="shared" si="7"/>
        <v>137.70047477103498</v>
      </c>
      <c r="T44">
        <f t="shared" si="7"/>
        <v>345.25522786676805</v>
      </c>
      <c r="U44">
        <f t="shared" si="7"/>
        <v>414.48798571979637</v>
      </c>
      <c r="W44">
        <f t="shared" si="8"/>
        <v>962.58458002984958</v>
      </c>
      <c r="X44">
        <f t="shared" si="8"/>
        <v>2754.3600589941675</v>
      </c>
      <c r="Y44">
        <f t="shared" si="8"/>
        <v>3402.0683253733655</v>
      </c>
      <c r="AA44">
        <v>2048</v>
      </c>
      <c r="AB44">
        <f t="shared" si="9"/>
        <v>140.13597504622865</v>
      </c>
      <c r="AC44">
        <f t="shared" si="9"/>
        <v>351.36173696835067</v>
      </c>
      <c r="AD44">
        <f t="shared" si="9"/>
        <v>421.81901057620001</v>
      </c>
      <c r="AF44">
        <f t="shared" si="12"/>
        <v>979.60975741909283</v>
      </c>
      <c r="AG44">
        <f t="shared" si="12"/>
        <v>2803.0762648955424</v>
      </c>
      <c r="AH44">
        <f t="shared" si="12"/>
        <v>3462.2405096483426</v>
      </c>
      <c r="AJ44">
        <v>2048</v>
      </c>
      <c r="AK44">
        <f t="shared" si="10"/>
        <v>143.58639739057247</v>
      </c>
      <c r="AL44">
        <f t="shared" si="10"/>
        <v>360.01295153179962</v>
      </c>
      <c r="AM44">
        <f t="shared" si="10"/>
        <v>432.20502129815054</v>
      </c>
      <c r="AO44">
        <f t="shared" si="13"/>
        <v>1003.7296694875039</v>
      </c>
      <c r="AP44">
        <f t="shared" si="13"/>
        <v>2872.0934960105706</v>
      </c>
      <c r="AQ44">
        <f t="shared" si="13"/>
        <v>3547.4876563003149</v>
      </c>
      <c r="AS44">
        <v>2048</v>
      </c>
      <c r="AT44">
        <f t="shared" si="11"/>
        <v>146.0884045865198</v>
      </c>
      <c r="AU44">
        <f t="shared" si="11"/>
        <v>366.28621286947799</v>
      </c>
      <c r="AV44">
        <f t="shared" si="11"/>
        <v>439.73623660172177</v>
      </c>
      <c r="AX44">
        <f t="shared" si="14"/>
        <v>1021.2197583920428</v>
      </c>
      <c r="AY44">
        <f t="shared" si="14"/>
        <v>2922.1400096430925</v>
      </c>
      <c r="AZ44">
        <f t="shared" si="14"/>
        <v>3609.3029800698387</v>
      </c>
    </row>
    <row r="45" spans="1:52" x14ac:dyDescent="0.25">
      <c r="A45">
        <v>2049</v>
      </c>
      <c r="B45">
        <v>123.03656711251266</v>
      </c>
      <c r="C45">
        <v>307.04387767043568</v>
      </c>
      <c r="D45">
        <v>368.20088022176009</v>
      </c>
      <c r="F45">
        <v>863.14568687691724</v>
      </c>
      <c r="G45">
        <v>2451.1298281191616</v>
      </c>
      <c r="H45">
        <v>3022.5876347028961</v>
      </c>
      <c r="J45">
        <v>2049</v>
      </c>
      <c r="K45">
        <f t="shared" si="5"/>
        <v>130.58781338247601</v>
      </c>
      <c r="L45">
        <f t="shared" si="5"/>
        <v>325.88838861858102</v>
      </c>
      <c r="M45">
        <f t="shared" si="5"/>
        <v>390.79884104449042</v>
      </c>
      <c r="O45">
        <f t="shared" si="6"/>
        <v>916.12039026330115</v>
      </c>
      <c r="P45">
        <f t="shared" si="6"/>
        <v>2601.5654701901472</v>
      </c>
      <c r="Q45">
        <f t="shared" si="6"/>
        <v>3208.0959281951518</v>
      </c>
      <c r="S45">
        <f t="shared" si="7"/>
        <v>140.87305521024649</v>
      </c>
      <c r="T45">
        <f t="shared" si="7"/>
        <v>351.55572157244103</v>
      </c>
      <c r="U45">
        <f t="shared" si="7"/>
        <v>421.57859362662839</v>
      </c>
      <c r="W45">
        <f t="shared" si="8"/>
        <v>988.275053957777</v>
      </c>
      <c r="X45">
        <f t="shared" si="8"/>
        <v>2806.4676681717683</v>
      </c>
      <c r="Y45">
        <f t="shared" si="8"/>
        <v>3460.7691415181398</v>
      </c>
      <c r="AA45">
        <v>2049</v>
      </c>
      <c r="AB45">
        <f t="shared" si="9"/>
        <v>143.364668730842</v>
      </c>
      <c r="AC45">
        <f t="shared" si="9"/>
        <v>357.77366713914506</v>
      </c>
      <c r="AD45">
        <f t="shared" si="9"/>
        <v>429.03502965199925</v>
      </c>
      <c r="AF45">
        <f t="shared" si="12"/>
        <v>1005.7546172627215</v>
      </c>
      <c r="AG45">
        <f t="shared" si="12"/>
        <v>2856.1054983210092</v>
      </c>
      <c r="AH45">
        <f t="shared" si="12"/>
        <v>3521.9795637085085</v>
      </c>
      <c r="AJ45">
        <v>2049</v>
      </c>
      <c r="AK45">
        <f t="shared" si="10"/>
        <v>146.89458784129999</v>
      </c>
      <c r="AL45">
        <f t="shared" si="10"/>
        <v>366.58275598950985</v>
      </c>
      <c r="AM45">
        <f t="shared" si="10"/>
        <v>439.59871290556157</v>
      </c>
      <c r="AO45">
        <f t="shared" si="13"/>
        <v>1030.5182670192203</v>
      </c>
      <c r="AP45">
        <f t="shared" si="13"/>
        <v>2926.4284130897481</v>
      </c>
      <c r="AQ45">
        <f t="shared" si="13"/>
        <v>3608.6976029481348</v>
      </c>
      <c r="AS45">
        <v>2049</v>
      </c>
      <c r="AT45">
        <f t="shared" si="11"/>
        <v>149.45424058350872</v>
      </c>
      <c r="AU45">
        <f t="shared" si="11"/>
        <v>372.97049682056564</v>
      </c>
      <c r="AV45">
        <f t="shared" si="11"/>
        <v>447.25876401769511</v>
      </c>
      <c r="AX45">
        <f t="shared" si="14"/>
        <v>1048.4751498890078</v>
      </c>
      <c r="AY45">
        <f t="shared" si="14"/>
        <v>2977.4217180339397</v>
      </c>
      <c r="AZ45">
        <f t="shared" si="14"/>
        <v>3671.5795161004939</v>
      </c>
    </row>
    <row r="46" spans="1:52" x14ac:dyDescent="0.25">
      <c r="A46" s="21">
        <v>2050</v>
      </c>
      <c r="B46">
        <v>126.59923268021761</v>
      </c>
      <c r="C46">
        <v>305.78109174273811</v>
      </c>
      <c r="D46">
        <v>364.80082723914694</v>
      </c>
      <c r="F46">
        <v>885.58338949412973</v>
      </c>
      <c r="G46">
        <v>2496.6398892453581</v>
      </c>
      <c r="H46">
        <v>3073.856111093764</v>
      </c>
      <c r="J46" s="21">
        <v>2050</v>
      </c>
      <c r="K46">
        <f t="shared" si="5"/>
        <v>134.36913398673329</v>
      </c>
      <c r="L46">
        <f t="shared" si="5"/>
        <v>324.54810046735696</v>
      </c>
      <c r="M46">
        <f t="shared" si="5"/>
        <v>387.19011321012238</v>
      </c>
      <c r="O46">
        <f t="shared" si="6"/>
        <v>939.93518444094252</v>
      </c>
      <c r="P46">
        <f t="shared" si="6"/>
        <v>2649.8686658079027</v>
      </c>
      <c r="Q46">
        <f t="shared" si="6"/>
        <v>3262.5109560560327</v>
      </c>
      <c r="S46">
        <f t="shared" si="7"/>
        <v>144.95219684263606</v>
      </c>
      <c r="T46">
        <f t="shared" si="7"/>
        <v>350.10987083159108</v>
      </c>
      <c r="U46">
        <f t="shared" si="7"/>
        <v>417.68563836317878</v>
      </c>
      <c r="W46">
        <f t="shared" si="8"/>
        <v>1013.9655278857041</v>
      </c>
      <c r="X46">
        <f t="shared" si="8"/>
        <v>2858.5752773493682</v>
      </c>
      <c r="Y46">
        <f t="shared" si="8"/>
        <v>3519.4699576629155</v>
      </c>
      <c r="AA46" s="21">
        <v>2050</v>
      </c>
      <c r="AB46">
        <f t="shared" si="9"/>
        <v>147.51595790364314</v>
      </c>
      <c r="AC46">
        <f t="shared" si="9"/>
        <v>356.30224372047326</v>
      </c>
      <c r="AD46">
        <f t="shared" si="9"/>
        <v>425.07321991559877</v>
      </c>
      <c r="AF46">
        <f t="shared" si="12"/>
        <v>1031.8994771063499</v>
      </c>
      <c r="AG46">
        <f t="shared" si="12"/>
        <v>2909.1347317464761</v>
      </c>
      <c r="AH46">
        <f t="shared" si="12"/>
        <v>3581.7186177686754</v>
      </c>
      <c r="AJ46" s="21">
        <v>2050</v>
      </c>
      <c r="AK46">
        <f t="shared" si="10"/>
        <v>151.14808988923861</v>
      </c>
      <c r="AL46">
        <f t="shared" si="10"/>
        <v>365.07510324257248</v>
      </c>
      <c r="AM46">
        <f t="shared" si="10"/>
        <v>435.53935564908994</v>
      </c>
      <c r="AO46">
        <f t="shared" si="13"/>
        <v>1057.3068645509366</v>
      </c>
      <c r="AP46">
        <f t="shared" si="13"/>
        <v>2980.7633301689257</v>
      </c>
      <c r="AQ46">
        <f t="shared" si="13"/>
        <v>3669.907549595956</v>
      </c>
      <c r="AS46" s="21">
        <v>2050</v>
      </c>
      <c r="AT46">
        <f t="shared" si="11"/>
        <v>153.78186032591788</v>
      </c>
      <c r="AU46">
        <f t="shared" si="11"/>
        <v>371.43657307518839</v>
      </c>
      <c r="AV46">
        <f t="shared" si="11"/>
        <v>443.12867205897317</v>
      </c>
      <c r="AX46">
        <f t="shared" si="14"/>
        <v>1075.7305413859724</v>
      </c>
      <c r="AY46">
        <f t="shared" si="14"/>
        <v>3032.7034264247859</v>
      </c>
      <c r="AZ46">
        <f t="shared" si="14"/>
        <v>3733.8560521311506</v>
      </c>
    </row>
    <row r="51" spans="1:17" x14ac:dyDescent="0.25">
      <c r="A51" s="22" t="s">
        <v>46</v>
      </c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</row>
    <row r="52" spans="1:17" x14ac:dyDescent="0.25">
      <c r="A52" s="13" t="s">
        <v>47</v>
      </c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</row>
    <row r="53" spans="1:17" x14ac:dyDescent="0.25">
      <c r="A53" s="13" t="s">
        <v>48</v>
      </c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</row>
    <row r="54" spans="1:17" x14ac:dyDescent="0.25">
      <c r="A54" s="15" t="s">
        <v>49</v>
      </c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</row>
    <row r="55" spans="1:17" x14ac:dyDescent="0.25">
      <c r="A55" s="17" t="s">
        <v>50</v>
      </c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</row>
  </sheetData>
  <mergeCells count="12">
    <mergeCell ref="AX4:AZ4"/>
    <mergeCell ref="B4:D4"/>
    <mergeCell ref="F4:H4"/>
    <mergeCell ref="K4:M4"/>
    <mergeCell ref="O4:Q4"/>
    <mergeCell ref="S4:U4"/>
    <mergeCell ref="W4:Y4"/>
    <mergeCell ref="AB4:AD4"/>
    <mergeCell ref="AF4:AH4"/>
    <mergeCell ref="AK4:AM4"/>
    <mergeCell ref="AO4:AQ4"/>
    <mergeCell ref="AT4:AV4"/>
  </mergeCells>
  <pageMargins left="0.7" right="0.7" top="0.75" bottom="0.75" header="0.3" footer="0.3"/>
  <pageSetup orientation="portrait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39A61-0249-44D5-BA5F-CA59B39FB618}">
  <dimension ref="A1:M32"/>
  <sheetViews>
    <sheetView workbookViewId="0"/>
  </sheetViews>
  <sheetFormatPr defaultRowHeight="15" x14ac:dyDescent="0.25"/>
  <cols>
    <col min="1" max="1" width="10.7109375" customWidth="1"/>
    <col min="2" max="13" width="15.7109375" customWidth="1"/>
  </cols>
  <sheetData>
    <row r="1" spans="1:13" x14ac:dyDescent="0.25">
      <c r="A1" t="s">
        <v>12</v>
      </c>
      <c r="B1" t="s">
        <v>11</v>
      </c>
      <c r="C1" t="s">
        <v>10</v>
      </c>
      <c r="D1" t="s">
        <v>9</v>
      </c>
      <c r="E1" t="s">
        <v>8</v>
      </c>
      <c r="F1" t="s">
        <v>7</v>
      </c>
      <c r="G1" t="s">
        <v>6</v>
      </c>
      <c r="H1" t="s">
        <v>5</v>
      </c>
      <c r="I1" t="s">
        <v>4</v>
      </c>
      <c r="J1" t="s">
        <v>3</v>
      </c>
      <c r="K1" t="s">
        <v>2</v>
      </c>
      <c r="L1" t="s">
        <v>1</v>
      </c>
      <c r="M1" t="s">
        <v>0</v>
      </c>
    </row>
    <row r="2" spans="1:13" x14ac:dyDescent="0.25">
      <c r="A2">
        <v>2020</v>
      </c>
      <c r="B2">
        <v>14.476000000000001</v>
      </c>
      <c r="C2">
        <v>51.082000000000001</v>
      </c>
      <c r="D2">
        <v>76.421000000000006</v>
      </c>
      <c r="E2">
        <v>151.608</v>
      </c>
      <c r="F2">
        <v>665.68799999999999</v>
      </c>
      <c r="G2">
        <v>1485.078</v>
      </c>
      <c r="H2">
        <v>1953.2090000000001</v>
      </c>
      <c r="I2">
        <v>3906.3710000000001</v>
      </c>
      <c r="J2">
        <v>5779.4260000000004</v>
      </c>
      <c r="K2">
        <v>18405.297999999999</v>
      </c>
      <c r="L2">
        <v>27130.806</v>
      </c>
      <c r="M2">
        <v>48255.974000000002</v>
      </c>
    </row>
    <row r="3" spans="1:13" x14ac:dyDescent="0.25">
      <c r="A3">
        <v>2021</v>
      </c>
      <c r="B3">
        <v>14.964</v>
      </c>
      <c r="C3">
        <v>52.15</v>
      </c>
      <c r="D3">
        <v>77.727000000000004</v>
      </c>
      <c r="E3">
        <v>155.119</v>
      </c>
      <c r="F3">
        <v>692.91700000000003</v>
      </c>
      <c r="G3">
        <v>1532.0150000000001</v>
      </c>
      <c r="H3">
        <v>2008.6489999999999</v>
      </c>
      <c r="I3">
        <v>4034.779</v>
      </c>
      <c r="J3">
        <v>5981.4</v>
      </c>
      <c r="K3">
        <v>18842.379000000001</v>
      </c>
      <c r="L3">
        <v>27687.531999999999</v>
      </c>
      <c r="M3">
        <v>49463.690999999999</v>
      </c>
    </row>
    <row r="4" spans="1:13" x14ac:dyDescent="0.25">
      <c r="A4">
        <v>2022</v>
      </c>
      <c r="B4">
        <v>15.452999999999999</v>
      </c>
      <c r="C4">
        <v>53.219000000000001</v>
      </c>
      <c r="D4">
        <v>79.033000000000001</v>
      </c>
      <c r="E4">
        <v>158.62899999999999</v>
      </c>
      <c r="F4">
        <v>720.14700000000005</v>
      </c>
      <c r="G4">
        <v>1578.952</v>
      </c>
      <c r="H4">
        <v>2064.09</v>
      </c>
      <c r="I4">
        <v>4163.1869999999999</v>
      </c>
      <c r="J4">
        <v>6183.3729999999996</v>
      </c>
      <c r="K4">
        <v>19279.46</v>
      </c>
      <c r="L4">
        <v>28244.258999999998</v>
      </c>
      <c r="M4">
        <v>50671.409</v>
      </c>
    </row>
    <row r="5" spans="1:13" x14ac:dyDescent="0.25">
      <c r="A5">
        <v>2023</v>
      </c>
      <c r="B5">
        <v>15.942</v>
      </c>
      <c r="C5">
        <v>54.286999999999999</v>
      </c>
      <c r="D5">
        <v>80.338999999999999</v>
      </c>
      <c r="E5">
        <v>162.13900000000001</v>
      </c>
      <c r="F5">
        <v>747.37599999999998</v>
      </c>
      <c r="G5">
        <v>1625.89</v>
      </c>
      <c r="H5">
        <v>2119.5300000000002</v>
      </c>
      <c r="I5">
        <v>4291.5950000000003</v>
      </c>
      <c r="J5">
        <v>6385.3469999999998</v>
      </c>
      <c r="K5">
        <v>19716.542000000001</v>
      </c>
      <c r="L5">
        <v>28800.985000000001</v>
      </c>
      <c r="M5">
        <v>51879.127</v>
      </c>
    </row>
    <row r="6" spans="1:13" x14ac:dyDescent="0.25">
      <c r="A6">
        <v>2024</v>
      </c>
      <c r="B6">
        <v>16.431000000000001</v>
      </c>
      <c r="C6">
        <v>55.354999999999997</v>
      </c>
      <c r="D6">
        <v>81.644999999999996</v>
      </c>
      <c r="E6">
        <v>165.65</v>
      </c>
      <c r="F6">
        <v>774.60500000000002</v>
      </c>
      <c r="G6">
        <v>1672.827</v>
      </c>
      <c r="H6">
        <v>2174.9699999999998</v>
      </c>
      <c r="I6">
        <v>4420.0029999999997</v>
      </c>
      <c r="J6">
        <v>6587.3209999999999</v>
      </c>
      <c r="K6">
        <v>20153.623</v>
      </c>
      <c r="L6">
        <v>29357.712</v>
      </c>
      <c r="M6">
        <v>53086.843999999997</v>
      </c>
    </row>
    <row r="7" spans="1:13" x14ac:dyDescent="0.25">
      <c r="A7">
        <v>2025</v>
      </c>
      <c r="B7">
        <v>16.919</v>
      </c>
      <c r="C7">
        <v>56.423000000000002</v>
      </c>
      <c r="D7">
        <v>82.950999999999993</v>
      </c>
      <c r="E7">
        <v>169.16</v>
      </c>
      <c r="F7">
        <v>801.83399999999995</v>
      </c>
      <c r="G7">
        <v>1719.7639999999999</v>
      </c>
      <c r="H7">
        <v>2230.41</v>
      </c>
      <c r="I7">
        <v>4548.41</v>
      </c>
      <c r="J7">
        <v>6789.2939999999999</v>
      </c>
      <c r="K7">
        <v>20590.704000000002</v>
      </c>
      <c r="L7">
        <v>29914.438999999998</v>
      </c>
      <c r="M7">
        <v>54294.561999999998</v>
      </c>
    </row>
    <row r="8" spans="1:13" x14ac:dyDescent="0.25">
      <c r="A8">
        <v>2026</v>
      </c>
      <c r="B8">
        <v>17.408000000000001</v>
      </c>
      <c r="C8">
        <v>57.491</v>
      </c>
      <c r="D8">
        <v>84.257000000000005</v>
      </c>
      <c r="E8">
        <v>172.67</v>
      </c>
      <c r="F8">
        <v>829.06299999999999</v>
      </c>
      <c r="G8">
        <v>1766.701</v>
      </c>
      <c r="H8">
        <v>2285.8510000000001</v>
      </c>
      <c r="I8">
        <v>4676.8180000000002</v>
      </c>
      <c r="J8">
        <v>6991.268</v>
      </c>
      <c r="K8">
        <v>21027.785</v>
      </c>
      <c r="L8">
        <v>30471.165000000001</v>
      </c>
      <c r="M8">
        <v>55502.279000000002</v>
      </c>
    </row>
    <row r="9" spans="1:13" x14ac:dyDescent="0.25">
      <c r="A9">
        <v>2027</v>
      </c>
      <c r="B9">
        <v>17.896999999999998</v>
      </c>
      <c r="C9">
        <v>58.56</v>
      </c>
      <c r="D9">
        <v>85.563000000000002</v>
      </c>
      <c r="E9">
        <v>176.18100000000001</v>
      </c>
      <c r="F9">
        <v>856.29200000000003</v>
      </c>
      <c r="G9">
        <v>1813.6389999999999</v>
      </c>
      <c r="H9">
        <v>2341.2910000000002</v>
      </c>
      <c r="I9">
        <v>4805.2259999999997</v>
      </c>
      <c r="J9">
        <v>7193.2420000000002</v>
      </c>
      <c r="K9">
        <v>21464.866999999998</v>
      </c>
      <c r="L9">
        <v>31027.892</v>
      </c>
      <c r="M9">
        <v>56709.997000000003</v>
      </c>
    </row>
    <row r="10" spans="1:13" x14ac:dyDescent="0.25">
      <c r="A10">
        <v>2028</v>
      </c>
      <c r="B10">
        <v>18.385999999999999</v>
      </c>
      <c r="C10">
        <v>59.628</v>
      </c>
      <c r="D10">
        <v>86.869</v>
      </c>
      <c r="E10">
        <v>179.691</v>
      </c>
      <c r="F10">
        <v>883.52099999999996</v>
      </c>
      <c r="G10">
        <v>1860.576</v>
      </c>
      <c r="H10">
        <v>2396.7310000000002</v>
      </c>
      <c r="I10">
        <v>4933.634</v>
      </c>
      <c r="J10">
        <v>7395.2150000000001</v>
      </c>
      <c r="K10">
        <v>21901.948</v>
      </c>
      <c r="L10">
        <v>31584.617999999999</v>
      </c>
      <c r="M10">
        <v>57917.714999999997</v>
      </c>
    </row>
    <row r="11" spans="1:13" x14ac:dyDescent="0.25">
      <c r="A11">
        <v>2029</v>
      </c>
      <c r="B11">
        <v>18.873999999999999</v>
      </c>
      <c r="C11">
        <v>60.695999999999998</v>
      </c>
      <c r="D11">
        <v>88.174999999999997</v>
      </c>
      <c r="E11">
        <v>183.20099999999999</v>
      </c>
      <c r="F11">
        <v>910.75</v>
      </c>
      <c r="G11">
        <v>1907.5129999999999</v>
      </c>
      <c r="H11">
        <v>2452.1709999999998</v>
      </c>
      <c r="I11">
        <v>5062.0420000000004</v>
      </c>
      <c r="J11">
        <v>7597.1890000000003</v>
      </c>
      <c r="K11">
        <v>22339.028999999999</v>
      </c>
      <c r="L11">
        <v>32141.345000000001</v>
      </c>
      <c r="M11">
        <v>59125.432000000001</v>
      </c>
    </row>
    <row r="12" spans="1:13" x14ac:dyDescent="0.25">
      <c r="A12">
        <v>2030</v>
      </c>
      <c r="B12">
        <v>19.363</v>
      </c>
      <c r="C12">
        <v>61.764000000000003</v>
      </c>
      <c r="D12">
        <v>89.480999999999995</v>
      </c>
      <c r="E12">
        <v>186.71199999999999</v>
      </c>
      <c r="F12">
        <v>937.97900000000004</v>
      </c>
      <c r="G12">
        <v>1954.45</v>
      </c>
      <c r="H12">
        <v>2507.6120000000001</v>
      </c>
      <c r="I12">
        <v>5190.45</v>
      </c>
      <c r="J12">
        <v>7799.1629999999996</v>
      </c>
      <c r="K12">
        <v>22776.11</v>
      </c>
      <c r="L12">
        <v>32698.071</v>
      </c>
      <c r="M12">
        <v>60333.15</v>
      </c>
    </row>
    <row r="13" spans="1:13" x14ac:dyDescent="0.25">
      <c r="A13">
        <v>2031</v>
      </c>
      <c r="B13">
        <v>19.946999999999999</v>
      </c>
      <c r="C13">
        <v>62.908000000000001</v>
      </c>
      <c r="D13">
        <v>90.843999999999994</v>
      </c>
      <c r="E13">
        <v>190.535</v>
      </c>
      <c r="F13">
        <v>972.35500000000002</v>
      </c>
      <c r="G13">
        <v>2009.8240000000001</v>
      </c>
      <c r="H13">
        <v>2571.5070000000001</v>
      </c>
      <c r="I13">
        <v>5344.2250000000004</v>
      </c>
      <c r="J13">
        <v>8046.8789999999999</v>
      </c>
      <c r="K13">
        <v>23268.02</v>
      </c>
      <c r="L13">
        <v>33309.463000000003</v>
      </c>
      <c r="M13">
        <v>61692.264999999999</v>
      </c>
    </row>
    <row r="14" spans="1:13" x14ac:dyDescent="0.25">
      <c r="A14">
        <v>2032</v>
      </c>
      <c r="B14">
        <v>20.53</v>
      </c>
      <c r="C14">
        <v>64.052000000000007</v>
      </c>
      <c r="D14">
        <v>92.206999999999994</v>
      </c>
      <c r="E14">
        <v>194.35900000000001</v>
      </c>
      <c r="F14">
        <v>1006.731</v>
      </c>
      <c r="G14">
        <v>2065.1979999999999</v>
      </c>
      <c r="H14">
        <v>2635.4029999999998</v>
      </c>
      <c r="I14">
        <v>5498.0010000000002</v>
      </c>
      <c r="J14">
        <v>8294.5949999999993</v>
      </c>
      <c r="K14">
        <v>23759.929</v>
      </c>
      <c r="L14">
        <v>33920.853999999999</v>
      </c>
      <c r="M14">
        <v>63051.381000000001</v>
      </c>
    </row>
    <row r="15" spans="1:13" x14ac:dyDescent="0.25">
      <c r="A15">
        <v>2033</v>
      </c>
      <c r="B15">
        <v>21.114000000000001</v>
      </c>
      <c r="C15">
        <v>65.195999999999998</v>
      </c>
      <c r="D15">
        <v>93.57</v>
      </c>
      <c r="E15">
        <v>198.18299999999999</v>
      </c>
      <c r="F15">
        <v>1041.107</v>
      </c>
      <c r="G15">
        <v>2120.5720000000001</v>
      </c>
      <c r="H15">
        <v>2699.299</v>
      </c>
      <c r="I15">
        <v>5651.7759999999998</v>
      </c>
      <c r="J15">
        <v>8542.3109999999997</v>
      </c>
      <c r="K15">
        <v>24251.838</v>
      </c>
      <c r="L15">
        <v>34532.245000000003</v>
      </c>
      <c r="M15">
        <v>64410.495999999999</v>
      </c>
    </row>
    <row r="16" spans="1:13" x14ac:dyDescent="0.25">
      <c r="A16">
        <v>2034</v>
      </c>
      <c r="B16">
        <v>21.696999999999999</v>
      </c>
      <c r="C16">
        <v>66.34</v>
      </c>
      <c r="D16">
        <v>94.933999999999997</v>
      </c>
      <c r="E16">
        <v>202.006</v>
      </c>
      <c r="F16">
        <v>1075.4829999999999</v>
      </c>
      <c r="G16">
        <v>2175.9459999999999</v>
      </c>
      <c r="H16">
        <v>2763.1950000000002</v>
      </c>
      <c r="I16">
        <v>5805.5519999999997</v>
      </c>
      <c r="J16">
        <v>8790.027</v>
      </c>
      <c r="K16">
        <v>24743.748</v>
      </c>
      <c r="L16">
        <v>35143.635999999999</v>
      </c>
      <c r="M16">
        <v>65769.611000000004</v>
      </c>
    </row>
    <row r="17" spans="1:13" x14ac:dyDescent="0.25">
      <c r="A17">
        <v>2035</v>
      </c>
      <c r="B17">
        <v>22.280999999999999</v>
      </c>
      <c r="C17">
        <v>67.483999999999995</v>
      </c>
      <c r="D17">
        <v>96.296999999999997</v>
      </c>
      <c r="E17">
        <v>205.83</v>
      </c>
      <c r="F17">
        <v>1109.8589999999999</v>
      </c>
      <c r="G17">
        <v>2231.3200000000002</v>
      </c>
      <c r="H17">
        <v>2827.0909999999999</v>
      </c>
      <c r="I17">
        <v>5959.3270000000002</v>
      </c>
      <c r="J17">
        <v>9037.7430000000004</v>
      </c>
      <c r="K17">
        <v>25235.656999999999</v>
      </c>
      <c r="L17">
        <v>35755.027999999998</v>
      </c>
      <c r="M17">
        <v>67128.726999999999</v>
      </c>
    </row>
    <row r="18" spans="1:13" x14ac:dyDescent="0.25">
      <c r="A18">
        <v>2036</v>
      </c>
      <c r="B18">
        <v>22.864000000000001</v>
      </c>
      <c r="C18">
        <v>68.628</v>
      </c>
      <c r="D18">
        <v>97.66</v>
      </c>
      <c r="E18">
        <v>209.654</v>
      </c>
      <c r="F18">
        <v>1144.2349999999999</v>
      </c>
      <c r="G18">
        <v>2286.694</v>
      </c>
      <c r="H18">
        <v>2890.9859999999999</v>
      </c>
      <c r="I18">
        <v>6113.1030000000001</v>
      </c>
      <c r="J18">
        <v>9285.4590000000007</v>
      </c>
      <c r="K18">
        <v>25727.566999999999</v>
      </c>
      <c r="L18">
        <v>36366.419000000002</v>
      </c>
      <c r="M18">
        <v>68487.842000000004</v>
      </c>
    </row>
    <row r="19" spans="1:13" x14ac:dyDescent="0.25">
      <c r="A19">
        <v>2037</v>
      </c>
      <c r="B19">
        <v>23.448</v>
      </c>
      <c r="C19">
        <v>69.772000000000006</v>
      </c>
      <c r="D19">
        <v>99.022999999999996</v>
      </c>
      <c r="E19">
        <v>213.477</v>
      </c>
      <c r="F19">
        <v>1178.6110000000001</v>
      </c>
      <c r="G19">
        <v>2342.0680000000002</v>
      </c>
      <c r="H19">
        <v>2954.8820000000001</v>
      </c>
      <c r="I19">
        <v>6266.8779999999997</v>
      </c>
      <c r="J19">
        <v>9533.1749999999993</v>
      </c>
      <c r="K19">
        <v>26219.475999999999</v>
      </c>
      <c r="L19">
        <v>36977.81</v>
      </c>
      <c r="M19">
        <v>69846.957999999999</v>
      </c>
    </row>
    <row r="20" spans="1:13" x14ac:dyDescent="0.25">
      <c r="A20">
        <v>2038</v>
      </c>
      <c r="B20">
        <v>24.030999999999999</v>
      </c>
      <c r="C20">
        <v>70.915999999999997</v>
      </c>
      <c r="D20">
        <v>100.387</v>
      </c>
      <c r="E20">
        <v>217.30099999999999</v>
      </c>
      <c r="F20">
        <v>1212.9870000000001</v>
      </c>
      <c r="G20">
        <v>2397.4409999999998</v>
      </c>
      <c r="H20">
        <v>3018.7779999999998</v>
      </c>
      <c r="I20">
        <v>6420.6530000000002</v>
      </c>
      <c r="J20">
        <v>9780.8909999999996</v>
      </c>
      <c r="K20">
        <v>26711.384999999998</v>
      </c>
      <c r="L20">
        <v>37589.201999999997</v>
      </c>
      <c r="M20">
        <v>71206.073000000004</v>
      </c>
    </row>
    <row r="21" spans="1:13" x14ac:dyDescent="0.25">
      <c r="A21">
        <v>2039</v>
      </c>
      <c r="B21">
        <v>24.614999999999998</v>
      </c>
      <c r="C21">
        <v>72.06</v>
      </c>
      <c r="D21">
        <v>101.75</v>
      </c>
      <c r="E21">
        <v>221.124</v>
      </c>
      <c r="F21">
        <v>1247.3630000000001</v>
      </c>
      <c r="G21">
        <v>2452.8150000000001</v>
      </c>
      <c r="H21">
        <v>3082.674</v>
      </c>
      <c r="I21">
        <v>6574.4290000000001</v>
      </c>
      <c r="J21">
        <v>10028.607</v>
      </c>
      <c r="K21">
        <v>27203.294999999998</v>
      </c>
      <c r="L21">
        <v>38200.593000000001</v>
      </c>
      <c r="M21">
        <v>72565.187999999995</v>
      </c>
    </row>
    <row r="22" spans="1:13" x14ac:dyDescent="0.25">
      <c r="A22">
        <v>2040</v>
      </c>
      <c r="B22">
        <v>25.199000000000002</v>
      </c>
      <c r="C22">
        <v>73.203999999999994</v>
      </c>
      <c r="D22">
        <v>103.113</v>
      </c>
      <c r="E22">
        <v>224.94800000000001</v>
      </c>
      <c r="F22">
        <v>1281.739</v>
      </c>
      <c r="G22">
        <v>2508.1889999999999</v>
      </c>
      <c r="H22">
        <v>3146.569</v>
      </c>
      <c r="I22">
        <v>6728.2039999999997</v>
      </c>
      <c r="J22">
        <v>10276.323</v>
      </c>
      <c r="K22">
        <v>27695.204000000002</v>
      </c>
      <c r="L22">
        <v>38811.983999999997</v>
      </c>
      <c r="M22">
        <v>73924.304000000004</v>
      </c>
    </row>
    <row r="23" spans="1:13" x14ac:dyDescent="0.25">
      <c r="A23">
        <v>2041</v>
      </c>
      <c r="B23">
        <v>25.844999999999999</v>
      </c>
      <c r="C23">
        <v>74.349999999999994</v>
      </c>
      <c r="D23">
        <v>104.449</v>
      </c>
      <c r="E23">
        <v>228.44800000000001</v>
      </c>
      <c r="F23">
        <v>1319.241</v>
      </c>
      <c r="G23">
        <v>2564.1019999999999</v>
      </c>
      <c r="H23">
        <v>3209.556</v>
      </c>
      <c r="I23">
        <v>6872.9089999999997</v>
      </c>
      <c r="J23">
        <v>10566.545</v>
      </c>
      <c r="K23">
        <v>28224.594000000001</v>
      </c>
      <c r="L23">
        <v>39456.17</v>
      </c>
      <c r="M23">
        <v>75348.506999999998</v>
      </c>
    </row>
    <row r="24" spans="1:13" x14ac:dyDescent="0.25">
      <c r="A24">
        <v>2042</v>
      </c>
      <c r="B24">
        <v>26.491</v>
      </c>
      <c r="C24">
        <v>75.495999999999995</v>
      </c>
      <c r="D24">
        <v>105.785</v>
      </c>
      <c r="E24">
        <v>231.947</v>
      </c>
      <c r="F24">
        <v>1356.7429999999999</v>
      </c>
      <c r="G24">
        <v>2620.0140000000001</v>
      </c>
      <c r="H24">
        <v>3272.5419999999999</v>
      </c>
      <c r="I24">
        <v>7017.6139999999996</v>
      </c>
      <c r="J24">
        <v>10856.768</v>
      </c>
      <c r="K24">
        <v>28753.983</v>
      </c>
      <c r="L24">
        <v>40100.356</v>
      </c>
      <c r="M24">
        <v>76772.710000000006</v>
      </c>
    </row>
    <row r="25" spans="1:13" x14ac:dyDescent="0.25">
      <c r="A25">
        <v>2043</v>
      </c>
      <c r="B25">
        <v>27.137</v>
      </c>
      <c r="C25">
        <v>76.641999999999996</v>
      </c>
      <c r="D25">
        <v>107.12</v>
      </c>
      <c r="E25">
        <v>235.447</v>
      </c>
      <c r="F25">
        <v>1394.2439999999999</v>
      </c>
      <c r="G25">
        <v>2675.9270000000001</v>
      </c>
      <c r="H25">
        <v>3335.5279999999998</v>
      </c>
      <c r="I25">
        <v>7162.3190000000004</v>
      </c>
      <c r="J25">
        <v>11146.991</v>
      </c>
      <c r="K25">
        <v>29283.373</v>
      </c>
      <c r="L25">
        <v>40744.542000000001</v>
      </c>
      <c r="M25">
        <v>78196.914000000004</v>
      </c>
    </row>
    <row r="26" spans="1:13" x14ac:dyDescent="0.25">
      <c r="A26">
        <v>2044</v>
      </c>
      <c r="B26">
        <v>27.783000000000001</v>
      </c>
      <c r="C26">
        <v>77.787999999999997</v>
      </c>
      <c r="D26">
        <v>108.456</v>
      </c>
      <c r="E26">
        <v>238.947</v>
      </c>
      <c r="F26">
        <v>1431.7460000000001</v>
      </c>
      <c r="G26">
        <v>2731.8389999999999</v>
      </c>
      <c r="H26">
        <v>3398.5149999999999</v>
      </c>
      <c r="I26">
        <v>7307.0230000000001</v>
      </c>
      <c r="J26">
        <v>11437.213</v>
      </c>
      <c r="K26">
        <v>29812.762999999999</v>
      </c>
      <c r="L26">
        <v>41388.726999999999</v>
      </c>
      <c r="M26">
        <v>79621.116999999998</v>
      </c>
    </row>
    <row r="27" spans="1:13" x14ac:dyDescent="0.25">
      <c r="A27">
        <v>2045</v>
      </c>
      <c r="B27">
        <v>28.428999999999998</v>
      </c>
      <c r="C27">
        <v>78.933000000000007</v>
      </c>
      <c r="D27">
        <v>109.792</v>
      </c>
      <c r="E27">
        <v>242.447</v>
      </c>
      <c r="F27">
        <v>1469.2470000000001</v>
      </c>
      <c r="G27">
        <v>2787.7510000000002</v>
      </c>
      <c r="H27">
        <v>3461.5010000000002</v>
      </c>
      <c r="I27">
        <v>7451.7280000000001</v>
      </c>
      <c r="J27">
        <v>11727.436</v>
      </c>
      <c r="K27">
        <v>30342.151999999998</v>
      </c>
      <c r="L27">
        <v>42032.913</v>
      </c>
      <c r="M27">
        <v>81045.320000000007</v>
      </c>
    </row>
    <row r="28" spans="1:13" x14ac:dyDescent="0.25">
      <c r="A28">
        <v>2046</v>
      </c>
      <c r="B28">
        <v>29.076000000000001</v>
      </c>
      <c r="C28">
        <v>80.078999999999994</v>
      </c>
      <c r="D28">
        <v>111.128</v>
      </c>
      <c r="E28">
        <v>245.946</v>
      </c>
      <c r="F28">
        <v>1506.749</v>
      </c>
      <c r="G28">
        <v>2843.6640000000002</v>
      </c>
      <c r="H28">
        <v>3524.4870000000001</v>
      </c>
      <c r="I28">
        <v>7596.433</v>
      </c>
      <c r="J28">
        <v>12017.659</v>
      </c>
      <c r="K28">
        <v>30871.542000000001</v>
      </c>
      <c r="L28">
        <v>42677.099000000002</v>
      </c>
      <c r="M28">
        <v>82469.524000000005</v>
      </c>
    </row>
    <row r="29" spans="1:13" x14ac:dyDescent="0.25">
      <c r="A29">
        <v>2047</v>
      </c>
      <c r="B29">
        <v>29.722000000000001</v>
      </c>
      <c r="C29">
        <v>81.224999999999994</v>
      </c>
      <c r="D29">
        <v>112.464</v>
      </c>
      <c r="E29">
        <v>249.446</v>
      </c>
      <c r="F29">
        <v>1544.25</v>
      </c>
      <c r="G29">
        <v>2899.576</v>
      </c>
      <c r="H29">
        <v>3587.4740000000002</v>
      </c>
      <c r="I29">
        <v>7741.1379999999999</v>
      </c>
      <c r="J29">
        <v>12307.880999999999</v>
      </c>
      <c r="K29">
        <v>31400.932000000001</v>
      </c>
      <c r="L29">
        <v>43321.285000000003</v>
      </c>
      <c r="M29">
        <v>83893.726999999999</v>
      </c>
    </row>
    <row r="30" spans="1:13" x14ac:dyDescent="0.25">
      <c r="A30">
        <v>2048</v>
      </c>
      <c r="B30">
        <v>30.367999999999999</v>
      </c>
      <c r="C30">
        <v>82.370999999999995</v>
      </c>
      <c r="D30">
        <v>113.79900000000001</v>
      </c>
      <c r="E30">
        <v>252.946</v>
      </c>
      <c r="F30">
        <v>1581.752</v>
      </c>
      <c r="G30">
        <v>2955.489</v>
      </c>
      <c r="H30">
        <v>3650.46</v>
      </c>
      <c r="I30">
        <v>7885.8419999999996</v>
      </c>
      <c r="J30">
        <v>12598.103999999999</v>
      </c>
      <c r="K30">
        <v>31930.321</v>
      </c>
      <c r="L30">
        <v>43965.470999999998</v>
      </c>
      <c r="M30">
        <v>85317.93</v>
      </c>
    </row>
    <row r="31" spans="1:13" x14ac:dyDescent="0.25">
      <c r="A31">
        <v>2049</v>
      </c>
      <c r="B31">
        <v>31.013999999999999</v>
      </c>
      <c r="C31">
        <v>83.516000000000005</v>
      </c>
      <c r="D31">
        <v>115.13500000000001</v>
      </c>
      <c r="E31">
        <v>256.44499999999999</v>
      </c>
      <c r="F31">
        <v>1619.2529999999999</v>
      </c>
      <c r="G31">
        <v>3011.4009999999998</v>
      </c>
      <c r="H31">
        <v>3713.4459999999999</v>
      </c>
      <c r="I31">
        <v>8030.5469999999996</v>
      </c>
      <c r="J31">
        <v>12888.326999999999</v>
      </c>
      <c r="K31">
        <v>32459.710999999999</v>
      </c>
      <c r="L31">
        <v>44609.656000000003</v>
      </c>
      <c r="M31">
        <v>86742.134000000005</v>
      </c>
    </row>
    <row r="32" spans="1:13" x14ac:dyDescent="0.25">
      <c r="A32">
        <v>2050</v>
      </c>
      <c r="B32">
        <v>31.66</v>
      </c>
      <c r="C32">
        <v>84.662000000000006</v>
      </c>
      <c r="D32">
        <v>116.471</v>
      </c>
      <c r="E32">
        <v>259.94499999999999</v>
      </c>
      <c r="F32">
        <v>1656.7550000000001</v>
      </c>
      <c r="G32">
        <v>3067.3139999999999</v>
      </c>
      <c r="H32">
        <v>3776.4319999999998</v>
      </c>
      <c r="I32">
        <v>8175.2520000000004</v>
      </c>
      <c r="J32">
        <v>13178.549000000001</v>
      </c>
      <c r="K32">
        <v>32989.101000000002</v>
      </c>
      <c r="L32">
        <v>45253.841999999997</v>
      </c>
      <c r="M32">
        <v>88166.337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3959-4E39-4B9A-A18E-D173897CE3D8}">
  <dimension ref="A1:D14"/>
  <sheetViews>
    <sheetView workbookViewId="0"/>
  </sheetViews>
  <sheetFormatPr defaultRowHeight="15" x14ac:dyDescent="0.25"/>
  <cols>
    <col min="2" max="4" width="20.7109375" customWidth="1"/>
  </cols>
  <sheetData>
    <row r="1" spans="1:4" x14ac:dyDescent="0.25">
      <c r="A1" t="s">
        <v>12</v>
      </c>
      <c r="B1" t="s">
        <v>25</v>
      </c>
      <c r="C1" t="s">
        <v>26</v>
      </c>
      <c r="D1" t="s">
        <v>27</v>
      </c>
    </row>
    <row r="2" spans="1:4" x14ac:dyDescent="0.25">
      <c r="A2">
        <v>2023</v>
      </c>
      <c r="B2" s="2">
        <v>1457</v>
      </c>
      <c r="C2" s="2">
        <v>1874</v>
      </c>
      <c r="D2" s="2">
        <v>2564</v>
      </c>
    </row>
    <row r="3" spans="1:4" x14ac:dyDescent="0.25">
      <c r="A3">
        <v>2024</v>
      </c>
      <c r="B3" s="2">
        <v>1524</v>
      </c>
      <c r="C3" s="2">
        <v>1950</v>
      </c>
      <c r="D3" s="2">
        <v>2650</v>
      </c>
    </row>
    <row r="4" spans="1:4" x14ac:dyDescent="0.25">
      <c r="A4">
        <v>2025</v>
      </c>
      <c r="B4" s="2">
        <v>1590</v>
      </c>
      <c r="C4" s="2">
        <v>2025</v>
      </c>
      <c r="D4" s="2">
        <v>2737</v>
      </c>
    </row>
    <row r="5" spans="1:4" x14ac:dyDescent="0.25">
      <c r="A5">
        <v>2026</v>
      </c>
      <c r="B5" s="2">
        <v>1657</v>
      </c>
      <c r="C5" s="2">
        <v>2101</v>
      </c>
      <c r="D5" s="2">
        <v>2823</v>
      </c>
    </row>
    <row r="6" spans="1:4" x14ac:dyDescent="0.25">
      <c r="A6">
        <v>2027</v>
      </c>
      <c r="B6" s="2">
        <v>1724</v>
      </c>
      <c r="C6" s="2">
        <v>2176</v>
      </c>
      <c r="D6" s="2">
        <v>2910</v>
      </c>
    </row>
    <row r="7" spans="1:4" x14ac:dyDescent="0.25">
      <c r="A7">
        <v>2028</v>
      </c>
      <c r="B7" s="2">
        <v>1790</v>
      </c>
      <c r="C7" s="2">
        <v>2252</v>
      </c>
      <c r="D7" s="2">
        <v>2996</v>
      </c>
    </row>
    <row r="8" spans="1:4" x14ac:dyDescent="0.25">
      <c r="A8">
        <v>2029</v>
      </c>
      <c r="B8" s="2">
        <v>1857</v>
      </c>
      <c r="C8" s="2">
        <v>2327</v>
      </c>
      <c r="D8" s="2">
        <v>3082</v>
      </c>
    </row>
    <row r="9" spans="1:4" x14ac:dyDescent="0.25">
      <c r="A9">
        <v>2030</v>
      </c>
      <c r="B9" s="2">
        <v>1924</v>
      </c>
      <c r="C9" s="2">
        <v>2403</v>
      </c>
      <c r="D9" s="2">
        <v>3169</v>
      </c>
    </row>
    <row r="10" spans="1:4" x14ac:dyDescent="0.25">
      <c r="A10">
        <v>2031</v>
      </c>
      <c r="B10" s="2">
        <v>2002</v>
      </c>
      <c r="C10" s="2">
        <v>2490</v>
      </c>
      <c r="D10" s="2">
        <v>3270</v>
      </c>
    </row>
    <row r="11" spans="1:4" x14ac:dyDescent="0.25">
      <c r="A11">
        <v>2032</v>
      </c>
      <c r="B11" s="2">
        <v>2079</v>
      </c>
      <c r="C11" s="2">
        <v>2578</v>
      </c>
      <c r="D11" s="2">
        <v>3370</v>
      </c>
    </row>
    <row r="12" spans="1:4" x14ac:dyDescent="0.25">
      <c r="A12">
        <v>2033</v>
      </c>
      <c r="B12" s="2">
        <v>2157</v>
      </c>
      <c r="C12" s="2">
        <v>2666</v>
      </c>
      <c r="D12" s="2">
        <v>3471</v>
      </c>
    </row>
    <row r="13" spans="1:4" x14ac:dyDescent="0.25">
      <c r="A13">
        <v>2034</v>
      </c>
      <c r="B13" s="2">
        <v>2235</v>
      </c>
      <c r="C13" s="2">
        <v>2754</v>
      </c>
      <c r="D13" s="2">
        <v>3572</v>
      </c>
    </row>
    <row r="14" spans="1:4" x14ac:dyDescent="0.25">
      <c r="A14">
        <v>2035</v>
      </c>
      <c r="B14" s="2">
        <v>2313</v>
      </c>
      <c r="C14" s="2">
        <v>2842</v>
      </c>
      <c r="D14" s="2">
        <v>3673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4BF20-A27E-41C0-8AE4-4FA1699EDB0C}">
  <dimension ref="A1:E14"/>
  <sheetViews>
    <sheetView workbookViewId="0"/>
  </sheetViews>
  <sheetFormatPr defaultRowHeight="15" x14ac:dyDescent="0.25"/>
  <cols>
    <col min="2" max="5" width="20.7109375" customWidth="1"/>
  </cols>
  <sheetData>
    <row r="1" spans="1:5" x14ac:dyDescent="0.25">
      <c r="A1" t="s">
        <v>12</v>
      </c>
      <c r="B1" t="s">
        <v>53</v>
      </c>
      <c r="C1" t="s">
        <v>52</v>
      </c>
      <c r="D1" t="s">
        <v>51</v>
      </c>
      <c r="E1" t="s">
        <v>59</v>
      </c>
    </row>
    <row r="2" spans="1:5" x14ac:dyDescent="0.25">
      <c r="A2">
        <v>2023</v>
      </c>
      <c r="B2">
        <f>'annual sc-ch4 estimates'!AT19</f>
        <v>66.50291502685937</v>
      </c>
      <c r="C2">
        <f>'annual sc-ch4 estimates'!AU19</f>
        <v>204.35318115173723</v>
      </c>
      <c r="D2">
        <f>'annual sc-ch4 estimates'!AV19</f>
        <v>256.45940450281279</v>
      </c>
      <c r="E2">
        <f xml:space="preserve"> 'Updated domestic $2020'!C7*(1/Conversions!$C$13)</f>
        <v>136.3558707588343</v>
      </c>
    </row>
    <row r="3" spans="1:5" x14ac:dyDescent="0.25">
      <c r="A3">
        <v>2024</v>
      </c>
      <c r="B3">
        <f>'annual sc-ch4 estimates'!AT20</f>
        <v>69.217263828839435</v>
      </c>
      <c r="C3">
        <f>'annual sc-ch4 estimates'!AU20</f>
        <v>210.29831266576053</v>
      </c>
      <c r="D3">
        <f>'annual sc-ch4 estimates'!AV20</f>
        <v>263.29816716158268</v>
      </c>
      <c r="E3">
        <f xml:space="preserve"> 'Updated domestic $2020'!C8*(1/Conversions!$C$13)</f>
        <v>142.28438687878361</v>
      </c>
    </row>
    <row r="4" spans="1:5" x14ac:dyDescent="0.25">
      <c r="A4">
        <v>2025</v>
      </c>
      <c r="B4">
        <f>'annual sc-ch4 estimates'!AT21</f>
        <v>71.931612630819501</v>
      </c>
      <c r="C4">
        <f>'annual sc-ch4 estimates'!AU21</f>
        <v>216.24344417978384</v>
      </c>
      <c r="D4">
        <f>'annual sc-ch4 estimates'!AV21</f>
        <v>270.13692982035252</v>
      </c>
      <c r="E4">
        <f xml:space="preserve"> 'Updated domestic $2020'!C9*(1/Conversions!$C$13)</f>
        <v>147.22481697874139</v>
      </c>
    </row>
    <row r="5" spans="1:5" x14ac:dyDescent="0.25">
      <c r="A5">
        <v>2026</v>
      </c>
      <c r="B5">
        <f>'annual sc-ch4 estimates'!AT22</f>
        <v>74.645961432799552</v>
      </c>
      <c r="C5">
        <f>'annual sc-ch4 estimates'!AU22</f>
        <v>222.18857569380714</v>
      </c>
      <c r="D5">
        <f>'annual sc-ch4 estimates'!AV22</f>
        <v>276.97569247912242</v>
      </c>
      <c r="E5">
        <f xml:space="preserve"> 'Updated domestic $2020'!C10*(1/Conversions!$C$13)</f>
        <v>152.16524707869914</v>
      </c>
    </row>
    <row r="6" spans="1:5" x14ac:dyDescent="0.25">
      <c r="A6">
        <v>2027</v>
      </c>
      <c r="B6">
        <f>'annual sc-ch4 estimates'!AT23</f>
        <v>77.360310234779618</v>
      </c>
      <c r="C6">
        <f>'annual sc-ch4 estimates'!AU23</f>
        <v>228.13370720783041</v>
      </c>
      <c r="D6">
        <f>'annual sc-ch4 estimates'!AV23</f>
        <v>283.81445513789231</v>
      </c>
      <c r="E6">
        <f xml:space="preserve"> 'Updated domestic $2020'!C11*(1/Conversions!$C$13)</f>
        <v>158.09376319864845</v>
      </c>
    </row>
    <row r="7" spans="1:5" x14ac:dyDescent="0.25">
      <c r="A7">
        <v>2028</v>
      </c>
      <c r="B7">
        <f>'annual sc-ch4 estimates'!AT24</f>
        <v>80.07465903675967</v>
      </c>
      <c r="C7">
        <f>'annual sc-ch4 estimates'!AU24</f>
        <v>234.07883872185371</v>
      </c>
      <c r="D7">
        <f>'annual sc-ch4 estimates'!AV24</f>
        <v>290.65321779666215</v>
      </c>
      <c r="E7">
        <f xml:space="preserve"> 'Updated domestic $2020'!C12*(1/Conversions!$C$13)</f>
        <v>163.03419329860623</v>
      </c>
    </row>
    <row r="8" spans="1:5" x14ac:dyDescent="0.25">
      <c r="A8">
        <v>2029</v>
      </c>
      <c r="B8">
        <f>'annual sc-ch4 estimates'!AT25</f>
        <v>82.789007838739721</v>
      </c>
      <c r="C8">
        <f>'annual sc-ch4 estimates'!AU25</f>
        <v>240.02397023587702</v>
      </c>
      <c r="D8">
        <f>'annual sc-ch4 estimates'!AV25</f>
        <v>297.49198045543204</v>
      </c>
      <c r="E8">
        <f xml:space="preserve"> 'Updated domestic $2020'!C13*(1/Conversions!$C$13)</f>
        <v>167.97462339856398</v>
      </c>
    </row>
    <row r="9" spans="1:5" x14ac:dyDescent="0.25">
      <c r="A9">
        <v>2030</v>
      </c>
      <c r="B9">
        <f>'annual sc-ch4 estimates'!AT26</f>
        <v>85.503356640719758</v>
      </c>
      <c r="C9">
        <f>'annual sc-ch4 estimates'!AU26</f>
        <v>245.96910174990043</v>
      </c>
      <c r="D9">
        <f>'annual sc-ch4 estimates'!AV26</f>
        <v>304.33074311420188</v>
      </c>
      <c r="E9">
        <f xml:space="preserve"> 'Updated domestic $2020'!C14*(1/Conversions!$C$13)</f>
        <v>173.90313951851331</v>
      </c>
    </row>
    <row r="10" spans="1:5" x14ac:dyDescent="0.25">
      <c r="A10">
        <v>2031</v>
      </c>
      <c r="B10">
        <f>'annual sc-ch4 estimates'!AT27</f>
        <v>88.869192637708665</v>
      </c>
      <c r="C10">
        <f>'annual sc-ch4 estimates'!AU27</f>
        <v>252.65338570098805</v>
      </c>
      <c r="D10">
        <f>'annual sc-ch4 estimates'!AV27</f>
        <v>311.85327053017522</v>
      </c>
      <c r="E10">
        <f xml:space="preserve"> 'Updated domestic $2020'!C15*(1/Conversions!$C$13)</f>
        <v>179.83165563846262</v>
      </c>
    </row>
    <row r="11" spans="1:5" x14ac:dyDescent="0.25">
      <c r="A11">
        <v>2032</v>
      </c>
      <c r="B11">
        <f>'annual sc-ch4 estimates'!AT28</f>
        <v>92.235028634697557</v>
      </c>
      <c r="C11">
        <f>'annual sc-ch4 estimates'!AU28</f>
        <v>259.3376696520757</v>
      </c>
      <c r="D11">
        <f>'annual sc-ch4 estimates'!AV28</f>
        <v>319.37579794614857</v>
      </c>
      <c r="E11">
        <f xml:space="preserve"> 'Updated domestic $2020'!C16*(1/Conversions!$C$13)</f>
        <v>185.76017175841193</v>
      </c>
    </row>
    <row r="12" spans="1:5" x14ac:dyDescent="0.25">
      <c r="A12">
        <v>2033</v>
      </c>
      <c r="B12">
        <f>'annual sc-ch4 estimates'!AT29</f>
        <v>95.600864631686449</v>
      </c>
      <c r="C12">
        <f>'annual sc-ch4 estimates'!AU29</f>
        <v>266.02195360316335</v>
      </c>
      <c r="D12">
        <f>'annual sc-ch4 estimates'!AV29</f>
        <v>326.89832536212185</v>
      </c>
      <c r="E12">
        <f xml:space="preserve"> 'Updated domestic $2020'!C17*(1/Conversions!$C$13)</f>
        <v>191.68868787836126</v>
      </c>
    </row>
    <row r="13" spans="1:5" x14ac:dyDescent="0.25">
      <c r="A13">
        <v>2034</v>
      </c>
      <c r="B13">
        <f>'annual sc-ch4 estimates'!AT30</f>
        <v>98.966700628675341</v>
      </c>
      <c r="C13">
        <f>'annual sc-ch4 estimates'!AU30</f>
        <v>272.70623755425095</v>
      </c>
      <c r="D13">
        <f>'annual sc-ch4 estimates'!AV30</f>
        <v>334.4208527780952</v>
      </c>
      <c r="E13">
        <f xml:space="preserve"> 'Updated domestic $2020'!C18*(1/Conversions!$C$13)</f>
        <v>197.61720399831057</v>
      </c>
    </row>
    <row r="14" spans="1:5" x14ac:dyDescent="0.25">
      <c r="A14">
        <v>2035</v>
      </c>
      <c r="B14">
        <f>'annual sc-ch4 estimates'!AT31</f>
        <v>102.33253662566423</v>
      </c>
      <c r="C14">
        <f>'annual sc-ch4 estimates'!AU31</f>
        <v>279.3905215053386</v>
      </c>
      <c r="D14">
        <f>'annual sc-ch4 estimates'!AV31</f>
        <v>341.94338019406848</v>
      </c>
      <c r="E14">
        <f xml:space="preserve"> 'Updated domestic $2020'!C19*(1/Conversions!$C$13)</f>
        <v>203.54572011825988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47671-8BC6-4ADE-8136-3A453CF77D67}">
  <dimension ref="A1:C64"/>
  <sheetViews>
    <sheetView workbookViewId="0"/>
  </sheetViews>
  <sheetFormatPr defaultRowHeight="15" x14ac:dyDescent="0.25"/>
  <cols>
    <col min="2" max="3" width="25.7109375" customWidth="1"/>
    <col min="4" max="5" width="16.5703125" customWidth="1"/>
  </cols>
  <sheetData>
    <row r="1" spans="1:3" x14ac:dyDescent="0.25">
      <c r="A1" t="s">
        <v>54</v>
      </c>
    </row>
    <row r="2" spans="1:3" ht="45" x14ac:dyDescent="0.25">
      <c r="B2" s="27" t="s">
        <v>55</v>
      </c>
      <c r="C2" s="27" t="s">
        <v>56</v>
      </c>
    </row>
    <row r="3" spans="1:3" x14ac:dyDescent="0.25">
      <c r="A3" t="s">
        <v>12</v>
      </c>
      <c r="B3" s="28" t="s">
        <v>57</v>
      </c>
      <c r="C3" s="28" t="s">
        <v>58</v>
      </c>
    </row>
    <row r="4" spans="1:3" x14ac:dyDescent="0.25">
      <c r="A4">
        <v>2020</v>
      </c>
      <c r="B4">
        <v>188.64612550000001</v>
      </c>
      <c r="C4" s="23">
        <v>122</v>
      </c>
    </row>
    <row r="5" spans="1:3" x14ac:dyDescent="0.25">
      <c r="A5">
        <v>2021</v>
      </c>
      <c r="B5">
        <v>194.65909640000001</v>
      </c>
      <c r="C5" s="23">
        <v>128</v>
      </c>
    </row>
    <row r="6" spans="1:3" x14ac:dyDescent="0.25">
      <c r="A6">
        <v>2022</v>
      </c>
      <c r="B6">
        <v>200.67206730000001</v>
      </c>
      <c r="C6" s="23">
        <v>133</v>
      </c>
    </row>
    <row r="7" spans="1:3" x14ac:dyDescent="0.25">
      <c r="A7">
        <v>2023</v>
      </c>
      <c r="B7" s="22">
        <v>206.68503820000001</v>
      </c>
      <c r="C7" s="24">
        <v>138</v>
      </c>
    </row>
    <row r="8" spans="1:3" x14ac:dyDescent="0.25">
      <c r="A8">
        <v>2024</v>
      </c>
      <c r="B8" s="22">
        <v>212.69800910000001</v>
      </c>
      <c r="C8" s="24">
        <v>144</v>
      </c>
    </row>
    <row r="9" spans="1:3" x14ac:dyDescent="0.25">
      <c r="A9">
        <v>2025</v>
      </c>
      <c r="B9" s="22">
        <v>218.7109801</v>
      </c>
      <c r="C9" s="24">
        <v>149</v>
      </c>
    </row>
    <row r="10" spans="1:3" x14ac:dyDescent="0.25">
      <c r="A10">
        <v>2026</v>
      </c>
      <c r="B10" s="22">
        <v>224.723951</v>
      </c>
      <c r="C10" s="24">
        <v>154</v>
      </c>
    </row>
    <row r="11" spans="1:3" x14ac:dyDescent="0.25">
      <c r="A11">
        <v>2027</v>
      </c>
      <c r="B11" s="22">
        <v>230.7369219</v>
      </c>
      <c r="C11" s="24">
        <v>160</v>
      </c>
    </row>
    <row r="12" spans="1:3" x14ac:dyDescent="0.25">
      <c r="A12">
        <v>2028</v>
      </c>
      <c r="B12" s="22">
        <v>236.7498928</v>
      </c>
      <c r="C12" s="24">
        <v>165</v>
      </c>
    </row>
    <row r="13" spans="1:3" x14ac:dyDescent="0.25">
      <c r="A13">
        <v>2029</v>
      </c>
      <c r="B13" s="22">
        <v>242.7628637</v>
      </c>
      <c r="C13" s="24">
        <v>170</v>
      </c>
    </row>
    <row r="14" spans="1:3" x14ac:dyDescent="0.25">
      <c r="A14">
        <v>2030</v>
      </c>
      <c r="B14" s="22">
        <v>248.7758346</v>
      </c>
      <c r="C14" s="24">
        <v>176</v>
      </c>
    </row>
    <row r="15" spans="1:3" x14ac:dyDescent="0.25">
      <c r="A15">
        <v>2031</v>
      </c>
      <c r="B15" s="22">
        <v>255.53639240000001</v>
      </c>
      <c r="C15" s="24">
        <v>182</v>
      </c>
    </row>
    <row r="16" spans="1:3" x14ac:dyDescent="0.25">
      <c r="A16">
        <v>2032</v>
      </c>
      <c r="B16" s="22">
        <v>262.2969501</v>
      </c>
      <c r="C16" s="24">
        <v>188</v>
      </c>
    </row>
    <row r="17" spans="1:3" x14ac:dyDescent="0.25">
      <c r="A17">
        <v>2033</v>
      </c>
      <c r="B17" s="22">
        <v>269.05750790000002</v>
      </c>
      <c r="C17" s="24">
        <v>194</v>
      </c>
    </row>
    <row r="18" spans="1:3" x14ac:dyDescent="0.25">
      <c r="A18">
        <v>2034</v>
      </c>
      <c r="B18" s="22">
        <v>275.81806569999998</v>
      </c>
      <c r="C18" s="24">
        <v>200</v>
      </c>
    </row>
    <row r="19" spans="1:3" x14ac:dyDescent="0.25">
      <c r="A19">
        <v>2035</v>
      </c>
      <c r="B19" s="22">
        <v>282.57862340000003</v>
      </c>
      <c r="C19" s="24">
        <v>206</v>
      </c>
    </row>
    <row r="20" spans="1:3" x14ac:dyDescent="0.25">
      <c r="A20">
        <v>2036</v>
      </c>
      <c r="B20">
        <v>289.33918119999998</v>
      </c>
      <c r="C20" s="23">
        <v>212</v>
      </c>
    </row>
    <row r="21" spans="1:3" x14ac:dyDescent="0.25">
      <c r="A21">
        <v>2037</v>
      </c>
      <c r="B21">
        <v>296.09973889999998</v>
      </c>
      <c r="C21" s="23">
        <v>219</v>
      </c>
    </row>
    <row r="22" spans="1:3" x14ac:dyDescent="0.25">
      <c r="A22">
        <v>2038</v>
      </c>
      <c r="B22">
        <v>302.86029669999999</v>
      </c>
      <c r="C22" s="23">
        <v>225</v>
      </c>
    </row>
    <row r="23" spans="1:3" x14ac:dyDescent="0.25">
      <c r="A23">
        <v>2039</v>
      </c>
      <c r="B23">
        <v>309.62085439999998</v>
      </c>
      <c r="C23" s="23">
        <v>231</v>
      </c>
    </row>
    <row r="24" spans="1:3" x14ac:dyDescent="0.25">
      <c r="A24">
        <v>2040</v>
      </c>
      <c r="B24">
        <v>316.3814122</v>
      </c>
      <c r="C24" s="23">
        <v>237</v>
      </c>
    </row>
    <row r="25" spans="1:3" x14ac:dyDescent="0.25">
      <c r="A25">
        <v>2041</v>
      </c>
      <c r="B25">
        <v>323.14197000000001</v>
      </c>
      <c r="C25" s="23">
        <v>243</v>
      </c>
    </row>
    <row r="26" spans="1:3" x14ac:dyDescent="0.25">
      <c r="A26">
        <v>2042</v>
      </c>
      <c r="B26">
        <v>329.90252770000001</v>
      </c>
      <c r="C26" s="23">
        <v>249</v>
      </c>
    </row>
    <row r="27" spans="1:3" x14ac:dyDescent="0.25">
      <c r="A27">
        <v>2043</v>
      </c>
      <c r="B27">
        <v>336.66308550000002</v>
      </c>
      <c r="C27" s="23">
        <v>254</v>
      </c>
    </row>
    <row r="28" spans="1:3" x14ac:dyDescent="0.25">
      <c r="A28">
        <v>2044</v>
      </c>
      <c r="B28">
        <v>343.42364320000001</v>
      </c>
      <c r="C28" s="23">
        <v>260</v>
      </c>
    </row>
    <row r="29" spans="1:3" x14ac:dyDescent="0.25">
      <c r="A29">
        <v>2045</v>
      </c>
      <c r="B29">
        <v>350.18420099999997</v>
      </c>
      <c r="C29" s="23">
        <v>266</v>
      </c>
    </row>
    <row r="30" spans="1:3" x14ac:dyDescent="0.25">
      <c r="A30">
        <v>2046</v>
      </c>
      <c r="B30">
        <v>356.94475870000002</v>
      </c>
      <c r="C30" s="23">
        <v>272</v>
      </c>
    </row>
    <row r="31" spans="1:3" x14ac:dyDescent="0.25">
      <c r="A31">
        <v>2047</v>
      </c>
      <c r="B31">
        <v>363.70531649999998</v>
      </c>
      <c r="C31" s="23">
        <v>278</v>
      </c>
    </row>
    <row r="32" spans="1:3" x14ac:dyDescent="0.25">
      <c r="A32">
        <v>2048</v>
      </c>
      <c r="B32">
        <v>370.4658743</v>
      </c>
      <c r="C32" s="23">
        <v>284</v>
      </c>
    </row>
    <row r="33" spans="1:3" x14ac:dyDescent="0.25">
      <c r="A33">
        <v>2049</v>
      </c>
      <c r="B33">
        <v>377.22643199999999</v>
      </c>
      <c r="C33" s="23">
        <v>289</v>
      </c>
    </row>
    <row r="34" spans="1:3" x14ac:dyDescent="0.25">
      <c r="A34">
        <v>2050</v>
      </c>
      <c r="B34">
        <v>375.67500480000001</v>
      </c>
      <c r="C34" s="23">
        <v>295</v>
      </c>
    </row>
    <row r="35" spans="1:3" x14ac:dyDescent="0.25">
      <c r="C35" s="23">
        <v>301</v>
      </c>
    </row>
    <row r="36" spans="1:3" x14ac:dyDescent="0.25">
      <c r="C36" s="23">
        <v>307</v>
      </c>
    </row>
    <row r="37" spans="1:3" x14ac:dyDescent="0.25">
      <c r="C37" s="23">
        <v>313</v>
      </c>
    </row>
    <row r="38" spans="1:3" x14ac:dyDescent="0.25">
      <c r="C38" s="23">
        <v>319</v>
      </c>
    </row>
    <row r="39" spans="1:3" x14ac:dyDescent="0.25">
      <c r="C39" s="23">
        <v>325</v>
      </c>
    </row>
    <row r="40" spans="1:3" x14ac:dyDescent="0.25">
      <c r="C40" s="23">
        <v>331</v>
      </c>
    </row>
    <row r="41" spans="1:3" x14ac:dyDescent="0.25">
      <c r="C41" s="23">
        <v>337</v>
      </c>
    </row>
    <row r="42" spans="1:3" x14ac:dyDescent="0.25">
      <c r="C42" s="23">
        <v>343</v>
      </c>
    </row>
    <row r="43" spans="1:3" x14ac:dyDescent="0.25">
      <c r="C43" s="23">
        <v>349</v>
      </c>
    </row>
    <row r="44" spans="1:3" x14ac:dyDescent="0.25">
      <c r="C44" s="23">
        <v>355</v>
      </c>
    </row>
    <row r="45" spans="1:3" x14ac:dyDescent="0.25">
      <c r="C45" s="23">
        <v>360</v>
      </c>
    </row>
    <row r="46" spans="1:3" x14ac:dyDescent="0.25">
      <c r="C46" s="23">
        <v>366</v>
      </c>
    </row>
    <row r="47" spans="1:3" x14ac:dyDescent="0.25">
      <c r="C47" s="23">
        <v>371</v>
      </c>
    </row>
    <row r="48" spans="1:3" x14ac:dyDescent="0.25">
      <c r="C48" s="23">
        <v>376</v>
      </c>
    </row>
    <row r="49" spans="3:3" x14ac:dyDescent="0.25">
      <c r="C49" s="23">
        <v>382</v>
      </c>
    </row>
    <row r="50" spans="3:3" x14ac:dyDescent="0.25">
      <c r="C50" s="23">
        <v>387</v>
      </c>
    </row>
    <row r="51" spans="3:3" x14ac:dyDescent="0.25">
      <c r="C51" s="23">
        <v>392</v>
      </c>
    </row>
    <row r="52" spans="3:3" x14ac:dyDescent="0.25">
      <c r="C52" s="23">
        <v>398</v>
      </c>
    </row>
    <row r="53" spans="3:3" x14ac:dyDescent="0.25">
      <c r="C53" s="23">
        <v>403</v>
      </c>
    </row>
    <row r="54" spans="3:3" x14ac:dyDescent="0.25">
      <c r="C54" s="23">
        <v>409</v>
      </c>
    </row>
    <row r="55" spans="3:3" x14ac:dyDescent="0.25">
      <c r="C55" s="23">
        <v>414</v>
      </c>
    </row>
    <row r="56" spans="3:3" x14ac:dyDescent="0.25">
      <c r="C56" s="23">
        <v>418</v>
      </c>
    </row>
    <row r="57" spans="3:3" x14ac:dyDescent="0.25">
      <c r="C57" s="23">
        <v>423</v>
      </c>
    </row>
    <row r="58" spans="3:3" x14ac:dyDescent="0.25">
      <c r="C58" s="23">
        <v>428</v>
      </c>
    </row>
    <row r="59" spans="3:3" x14ac:dyDescent="0.25">
      <c r="C59" s="23">
        <v>433</v>
      </c>
    </row>
    <row r="60" spans="3:3" x14ac:dyDescent="0.25">
      <c r="C60" s="23">
        <v>438</v>
      </c>
    </row>
    <row r="61" spans="3:3" x14ac:dyDescent="0.25">
      <c r="C61" s="23">
        <v>443</v>
      </c>
    </row>
    <row r="62" spans="3:3" x14ac:dyDescent="0.25">
      <c r="C62" s="23">
        <v>448</v>
      </c>
    </row>
    <row r="63" spans="3:3" x14ac:dyDescent="0.25">
      <c r="C63" s="23">
        <v>453</v>
      </c>
    </row>
    <row r="64" spans="3:3" x14ac:dyDescent="0.25">
      <c r="C64" s="23">
        <v>458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58E49-D861-4957-AB11-4994C85FE8C2}">
  <dimension ref="A1:F16"/>
  <sheetViews>
    <sheetView workbookViewId="0"/>
  </sheetViews>
  <sheetFormatPr defaultRowHeight="15" x14ac:dyDescent="0.25"/>
  <cols>
    <col min="1" max="1" width="15.28515625" customWidth="1"/>
  </cols>
  <sheetData>
    <row r="1" spans="1:6" x14ac:dyDescent="0.25">
      <c r="A1" t="s">
        <v>12</v>
      </c>
      <c r="B1" t="s">
        <v>14</v>
      </c>
      <c r="C1" t="s">
        <v>13</v>
      </c>
      <c r="E1" s="1" t="s">
        <v>18</v>
      </c>
      <c r="F1" s="1" t="s">
        <v>17</v>
      </c>
    </row>
    <row r="2" spans="1:6" x14ac:dyDescent="0.25">
      <c r="A2">
        <v>2009</v>
      </c>
      <c r="B2">
        <v>95.024000000000001</v>
      </c>
      <c r="C2">
        <f t="shared" ref="C2:C13" si="0" xml:space="preserve"> B2/$B$12</f>
        <v>0.84620727732559176</v>
      </c>
    </row>
    <row r="3" spans="1:6" x14ac:dyDescent="0.25">
      <c r="A3">
        <v>2010</v>
      </c>
      <c r="B3">
        <v>96.165999999999997</v>
      </c>
      <c r="C3">
        <f t="shared" si="0"/>
        <v>0.85637701034783698</v>
      </c>
    </row>
    <row r="4" spans="1:6" x14ac:dyDescent="0.25">
      <c r="A4">
        <v>2011</v>
      </c>
      <c r="B4">
        <v>98.164000000000001</v>
      </c>
      <c r="C4">
        <f t="shared" si="0"/>
        <v>0.87416959053912058</v>
      </c>
    </row>
    <row r="5" spans="1:6" x14ac:dyDescent="0.25">
      <c r="A5">
        <v>2012</v>
      </c>
      <c r="B5">
        <v>100</v>
      </c>
      <c r="C5">
        <f t="shared" si="0"/>
        <v>0.89051952909327303</v>
      </c>
    </row>
    <row r="6" spans="1:6" x14ac:dyDescent="0.25">
      <c r="A6">
        <v>2013</v>
      </c>
      <c r="B6">
        <v>101.751</v>
      </c>
      <c r="C6">
        <f t="shared" si="0"/>
        <v>0.90611252604769632</v>
      </c>
    </row>
    <row r="7" spans="1:6" x14ac:dyDescent="0.25">
      <c r="A7">
        <v>2014</v>
      </c>
      <c r="B7">
        <v>103.654</v>
      </c>
      <c r="C7">
        <f t="shared" si="0"/>
        <v>0.92305911268634122</v>
      </c>
    </row>
    <row r="8" spans="1:6" x14ac:dyDescent="0.25">
      <c r="A8">
        <v>2015</v>
      </c>
      <c r="B8">
        <v>104.691</v>
      </c>
      <c r="C8">
        <f t="shared" si="0"/>
        <v>0.93229380020303854</v>
      </c>
    </row>
    <row r="9" spans="1:6" x14ac:dyDescent="0.25">
      <c r="A9">
        <v>2016</v>
      </c>
      <c r="B9">
        <v>105.74</v>
      </c>
      <c r="C9">
        <f t="shared" si="0"/>
        <v>0.94163535006322685</v>
      </c>
    </row>
    <row r="10" spans="1:6" x14ac:dyDescent="0.25">
      <c r="A10">
        <v>2017</v>
      </c>
      <c r="B10">
        <v>107.747</v>
      </c>
      <c r="C10">
        <f t="shared" si="0"/>
        <v>0.95950807701212892</v>
      </c>
    </row>
    <row r="11" spans="1:6" x14ac:dyDescent="0.25">
      <c r="A11">
        <v>2018</v>
      </c>
      <c r="B11">
        <v>110.321</v>
      </c>
      <c r="C11">
        <f t="shared" si="0"/>
        <v>0.98243004969098968</v>
      </c>
    </row>
    <row r="12" spans="1:6" x14ac:dyDescent="0.25">
      <c r="A12">
        <v>2019</v>
      </c>
      <c r="B12">
        <v>112.294</v>
      </c>
      <c r="C12">
        <f t="shared" si="0"/>
        <v>1</v>
      </c>
    </row>
    <row r="13" spans="1:6" x14ac:dyDescent="0.25">
      <c r="A13">
        <v>2020</v>
      </c>
      <c r="B13">
        <v>113.648</v>
      </c>
      <c r="C13">
        <f t="shared" si="0"/>
        <v>1.0120576344239229</v>
      </c>
    </row>
    <row r="15" spans="1:6" x14ac:dyDescent="0.25">
      <c r="A15" t="s">
        <v>23</v>
      </c>
      <c r="B15">
        <v>0.90718500000000002</v>
      </c>
    </row>
    <row r="16" spans="1:6" x14ac:dyDescent="0.25">
      <c r="A16" t="s">
        <v>24</v>
      </c>
      <c r="B16">
        <f xml:space="preserve"> 1/B15</f>
        <v>1.1023109950010197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651D9-BCBD-4957-B5A0-B62C188FBCF3}">
  <dimension ref="A1:T32"/>
  <sheetViews>
    <sheetView workbookViewId="0"/>
  </sheetViews>
  <sheetFormatPr defaultRowHeight="15" x14ac:dyDescent="0.25"/>
  <cols>
    <col min="1" max="1" width="10.7109375" customWidth="1"/>
    <col min="2" max="20" width="20.7109375" customWidth="1"/>
  </cols>
  <sheetData>
    <row r="1" spans="1:20" x14ac:dyDescent="0.25">
      <c r="A1" t="s">
        <v>12</v>
      </c>
      <c r="B1" t="s">
        <v>11</v>
      </c>
      <c r="C1" t="s">
        <v>10</v>
      </c>
      <c r="D1" t="s">
        <v>9</v>
      </c>
      <c r="E1" t="s">
        <v>8</v>
      </c>
      <c r="F1" t="s">
        <v>7</v>
      </c>
      <c r="G1" t="s">
        <v>6</v>
      </c>
      <c r="H1" t="s">
        <v>5</v>
      </c>
      <c r="I1" t="s">
        <v>4</v>
      </c>
      <c r="J1" t="s">
        <v>3</v>
      </c>
      <c r="K1" t="s">
        <v>2</v>
      </c>
      <c r="L1" t="s">
        <v>1</v>
      </c>
      <c r="M1" t="s">
        <v>0</v>
      </c>
      <c r="N1" t="s">
        <v>25</v>
      </c>
      <c r="O1" t="s">
        <v>26</v>
      </c>
      <c r="P1" t="s">
        <v>27</v>
      </c>
      <c r="Q1" t="str">
        <f>'2019$_domestic_unrounded'!B1</f>
        <v>7.0%_domestic_CH4</v>
      </c>
      <c r="R1" t="str">
        <f>'2019$_domestic_unrounded'!C1</f>
        <v>3.0%_domestic_CH4</v>
      </c>
      <c r="S1" t="str">
        <f>'2019$_domestic_unrounded'!D1</f>
        <v>2.5%_domestic_CH4</v>
      </c>
      <c r="T1" t="str">
        <f>'2019$_domestic_unrounded'!E1</f>
        <v>2.0%_domestic_CH4</v>
      </c>
    </row>
    <row r="2" spans="1:20" x14ac:dyDescent="0.25">
      <c r="A2">
        <v>2020</v>
      </c>
      <c r="B2">
        <f xml:space="preserve"> (tsd_2021_annual_unrounded!B2/Conversions!$C$13)*(1/Conversions!$B$16)</f>
        <v>12.975950789082429</v>
      </c>
      <c r="C2">
        <f xml:space="preserve"> (tsd_2021_annual_unrounded!C2/Conversions!$C$13)*(1/Conversions!$B$16)</f>
        <v>45.788720517263656</v>
      </c>
      <c r="D2">
        <f xml:space="preserve"> (tsd_2021_annual_unrounded!D2/Conversions!$C$13)*(1/Conversions!$B$16)</f>
        <v>68.502012659054188</v>
      </c>
      <c r="E2">
        <f xml:space="preserve"> (tsd_2021_annual_unrounded!E2/Conversions!$C$13)*(1/Conversions!$B$16)</f>
        <v>135.89789632710753</v>
      </c>
      <c r="F2">
        <f xml:space="preserve"> (tsd_2021_annual_unrounded!F2/Conversions!$C$13)*(1/Conversions!$B$16)</f>
        <v>596.70728992005411</v>
      </c>
      <c r="G2">
        <f xml:space="preserve"> (tsd_2021_annual_unrounded!G2/Conversions!$C$13)*(1/Conversions!$B$16)</f>
        <v>1331.1894892200162</v>
      </c>
      <c r="H2">
        <f xml:space="preserve"> (tsd_2021_annual_unrounded!H2/Conversions!$C$13)*(1/Conversions!$B$16)</f>
        <v>1750.8112644924636</v>
      </c>
      <c r="I2">
        <f xml:space="preserve"> (tsd_2021_annual_unrounded!I2/Conversions!$C$13)*(1/Conversions!$B$16)</f>
        <v>3501.5803992745728</v>
      </c>
      <c r="J2">
        <f xml:space="preserve"> (tsd_2021_annual_unrounded!J2/Conversions!$C$13)*(1/Conversions!$B$16)</f>
        <v>5180.5434764536831</v>
      </c>
      <c r="K2">
        <f xml:space="preserve"> (tsd_2021_annual_unrounded!K2/Conversions!$C$13)*(1/Conversions!$B$16)</f>
        <v>16498.082419618488</v>
      </c>
      <c r="L2">
        <f xml:space="preserve"> (tsd_2021_annual_unrounded!L2/Conversions!$C$13)*(1/Conversions!$B$16)</f>
        <v>24319.425499042711</v>
      </c>
      <c r="M2">
        <f xml:space="preserve"> (tsd_2021_annual_unrounded!M2/Conversions!$C$13)*(1/Conversions!$B$16)</f>
        <v>43255.536329320334</v>
      </c>
    </row>
    <row r="3" spans="1:20" x14ac:dyDescent="0.25">
      <c r="A3">
        <v>2021</v>
      </c>
      <c r="B3">
        <f xml:space="preserve"> (tsd_2021_annual_unrounded!B3/Conversions!$C$13)*(1/Conversions!$B$16)</f>
        <v>13.413382675312894</v>
      </c>
      <c r="C3">
        <f xml:space="preserve"> (tsd_2021_annual_unrounded!C3/Conversions!$C$13)*(1/Conversions!$B$16)</f>
        <v>46.746050956800815</v>
      </c>
      <c r="D3">
        <f xml:space="preserve"> (tsd_2021_annual_unrounded!D3/Conversions!$C$13)*(1/Conversions!$B$16)</f>
        <v>69.67268078081031</v>
      </c>
      <c r="E3">
        <f xml:space="preserve"> (tsd_2021_annual_unrounded!E3/Conversions!$C$13)*(1/Conversions!$B$16)</f>
        <v>139.04507532824516</v>
      </c>
      <c r="F3">
        <f xml:space="preserve"> (tsd_2021_annual_unrounded!F3/Conversions!$C$13)*(1/Conversions!$B$16)</f>
        <v>621.1147342441717</v>
      </c>
      <c r="G3">
        <f xml:space="preserve"> (tsd_2021_annual_unrounded!G3/Conversions!$C$13)*(1/Conversions!$B$16)</f>
        <v>1373.2627278347693</v>
      </c>
      <c r="H3">
        <f xml:space="preserve"> (tsd_2021_annual_unrounded!H3/Conversions!$C$13)*(1/Conversions!$B$16)</f>
        <v>1800.5063951740556</v>
      </c>
      <c r="I3">
        <f xml:space="preserve"> (tsd_2021_annual_unrounded!I3/Conversions!$C$13)*(1/Conversions!$B$16)</f>
        <v>3616.6823534694122</v>
      </c>
      <c r="J3">
        <f xml:space="preserve"> (tsd_2021_annual_unrounded!J3/Conversions!$C$13)*(1/Conversions!$B$16)</f>
        <v>5361.5882874977642</v>
      </c>
      <c r="K3">
        <f xml:space="preserve"> (tsd_2021_annual_unrounded!K3/Conversions!$C$13)*(1/Conversions!$B$16)</f>
        <v>16889.871694752706</v>
      </c>
      <c r="L3">
        <f xml:space="preserve"> (tsd_2021_annual_unrounded!L3/Conversions!$C$13)*(1/Conversions!$B$16)</f>
        <v>24818.461778332756</v>
      </c>
      <c r="M3">
        <f xml:space="preserve"> (tsd_2021_annual_unrounded!M3/Conversions!$C$13)*(1/Conversions!$B$16)</f>
        <v>44338.105848465006</v>
      </c>
    </row>
    <row r="4" spans="1:20" x14ac:dyDescent="0.25">
      <c r="A4">
        <v>2022</v>
      </c>
      <c r="B4">
        <f xml:space="preserve"> (tsd_2021_annual_unrounded!B4/Conversions!$C$13)*(1/Conversions!$B$16)</f>
        <v>13.851710938359405</v>
      </c>
      <c r="C4">
        <f xml:space="preserve"> (tsd_2021_annual_unrounded!C4/Conversions!$C$13)*(1/Conversions!$B$16)</f>
        <v>47.704277773154033</v>
      </c>
      <c r="D4">
        <f xml:space="preserve"> (tsd_2021_annual_unrounded!D4/Conversions!$C$13)*(1/Conversions!$B$16)</f>
        <v>70.843348902566433</v>
      </c>
      <c r="E4">
        <f xml:space="preserve"> (tsd_2021_annual_unrounded!E4/Conversions!$C$13)*(1/Conversions!$B$16)</f>
        <v>142.19135795256676</v>
      </c>
      <c r="F4">
        <f xml:space="preserve"> (tsd_2021_annual_unrounded!F4/Conversions!$C$13)*(1/Conversions!$B$16)</f>
        <v>645.52307494510535</v>
      </c>
      <c r="G4">
        <f xml:space="preserve"> (tsd_2021_annual_unrounded!G4/Conversions!$C$13)*(1/Conversions!$B$16)</f>
        <v>1415.3359664495219</v>
      </c>
      <c r="H4">
        <f xml:space="preserve"> (tsd_2021_annual_unrounded!H4/Conversions!$C$13)*(1/Conversions!$B$16)</f>
        <v>1850.2024222324642</v>
      </c>
      <c r="I4">
        <f xml:space="preserve"> (tsd_2021_annual_unrounded!I4/Conversions!$C$13)*(1/Conversions!$B$16)</f>
        <v>3731.7843076642516</v>
      </c>
      <c r="J4">
        <f xml:space="preserve"> (tsd_2021_annual_unrounded!J4/Conversions!$C$13)*(1/Conversions!$B$16)</f>
        <v>5542.6322021650303</v>
      </c>
      <c r="K4">
        <f xml:space="preserve"> (tsd_2021_annual_unrounded!K4/Conversions!$C$13)*(1/Conversions!$B$16)</f>
        <v>17281.660969886922</v>
      </c>
      <c r="L4">
        <f xml:space="preserve"> (tsd_2021_annual_unrounded!L4/Conversions!$C$13)*(1/Conversions!$B$16)</f>
        <v>25317.498953999617</v>
      </c>
      <c r="M4">
        <f xml:space="preserve"> (tsd_2021_annual_unrounded!M4/Conversions!$C$13)*(1/Conversions!$B$16)</f>
        <v>45420.67626398649</v>
      </c>
    </row>
    <row r="5" spans="1:20" x14ac:dyDescent="0.25">
      <c r="A5">
        <v>2023</v>
      </c>
      <c r="B5">
        <f xml:space="preserve"> (tsd_2021_annual_unrounded!B5/Conversions!$C$13)*(1/Conversions!$B$16)</f>
        <v>14.290039201405918</v>
      </c>
      <c r="C5">
        <f xml:space="preserve"> (tsd_2021_annual_unrounded!C5/Conversions!$C$13)*(1/Conversions!$B$16)</f>
        <v>48.661608212691199</v>
      </c>
      <c r="D5">
        <f xml:space="preserve"> (tsd_2021_annual_unrounded!D5/Conversions!$C$13)*(1/Conversions!$B$16)</f>
        <v>72.014017024322555</v>
      </c>
      <c r="E5">
        <f xml:space="preserve"> (tsd_2021_annual_unrounded!E5/Conversions!$C$13)*(1/Conversions!$B$16)</f>
        <v>145.33764057688836</v>
      </c>
      <c r="F5">
        <f xml:space="preserve"> (tsd_2021_annual_unrounded!F5/Conversions!$C$13)*(1/Conversions!$B$16)</f>
        <v>669.93051926922283</v>
      </c>
      <c r="G5">
        <f xml:space="preserve"> (tsd_2021_annual_unrounded!G5/Conversions!$C$13)*(1/Conversions!$B$16)</f>
        <v>1457.410101441091</v>
      </c>
      <c r="H5">
        <f xml:space="preserve"> (tsd_2021_annual_unrounded!H5/Conversions!$C$13)*(1/Conversions!$B$16)</f>
        <v>1899.8975529140566</v>
      </c>
      <c r="I5">
        <f xml:space="preserve"> (tsd_2021_annual_unrounded!I5/Conversions!$C$13)*(1/Conversions!$B$16)</f>
        <v>3846.8862618590911</v>
      </c>
      <c r="J5">
        <f xml:space="preserve"> (tsd_2021_annual_unrounded!J5/Conversions!$C$13)*(1/Conversions!$B$16)</f>
        <v>5723.6770132091124</v>
      </c>
      <c r="K5">
        <f xml:space="preserve"> (tsd_2021_annual_unrounded!K5/Conversions!$C$13)*(1/Conversions!$B$16)</f>
        <v>17673.45114139796</v>
      </c>
      <c r="L5">
        <f xml:space="preserve"> (tsd_2021_annual_unrounded!L5/Conversions!$C$13)*(1/Conversions!$B$16)</f>
        <v>25816.535233289665</v>
      </c>
      <c r="M5">
        <f xml:space="preserve"> (tsd_2021_annual_unrounded!M5/Conversions!$C$13)*(1/Conversions!$B$16)</f>
        <v>46503.246679507982</v>
      </c>
      <c r="N5">
        <f xml:space="preserve"> (ncee_annual_unrounded!B2/Conversions!$C$13)*(1/Conversions!$B$16)</f>
        <v>1306.0210209790755</v>
      </c>
      <c r="O5">
        <f xml:space="preserve"> (ncee_annual_unrounded!C2/Conversions!$C$13)*(1/Conversions!$B$16)</f>
        <v>1679.8101532702728</v>
      </c>
      <c r="P5">
        <f xml:space="preserve"> (ncee_annual_unrounded!D2/Conversions!$C$13)*(1/Conversions!$B$16)</f>
        <v>2298.3101563420382</v>
      </c>
      <c r="Q5">
        <f xml:space="preserve"> '2019$_domestic_unrounded'!B2*Conversions!$B$15</f>
        <v>60.330446968641418</v>
      </c>
      <c r="R5">
        <f xml:space="preserve"> '2019$_domestic_unrounded'!C2*Conversions!$B$15</f>
        <v>185.38614064313873</v>
      </c>
      <c r="S5">
        <f xml:space="preserve"> '2019$_domestic_unrounded'!D2*Conversions!$B$15</f>
        <v>232.65612487388424</v>
      </c>
      <c r="T5">
        <f xml:space="preserve"> '2019$_domestic_unrounded'!E2*Conversions!$B$15</f>
        <v>123.7000006143531</v>
      </c>
    </row>
    <row r="6" spans="1:20" x14ac:dyDescent="0.25">
      <c r="A6">
        <v>2024</v>
      </c>
      <c r="B6">
        <f xml:space="preserve"> (tsd_2021_annual_unrounded!B6/Conversions!$C$13)*(1/Conversions!$B$16)</f>
        <v>14.728367464452433</v>
      </c>
      <c r="C6">
        <f xml:space="preserve"> (tsd_2021_annual_unrounded!C6/Conversions!$C$13)*(1/Conversions!$B$16)</f>
        <v>49.618938652228366</v>
      </c>
      <c r="D6">
        <f xml:space="preserve"> (tsd_2021_annual_unrounded!D6/Conversions!$C$13)*(1/Conversions!$B$16)</f>
        <v>73.184685146078664</v>
      </c>
      <c r="E6">
        <f xml:space="preserve"> (tsd_2021_annual_unrounded!E6/Conversions!$C$13)*(1/Conversions!$B$16)</f>
        <v>148.48481957802599</v>
      </c>
      <c r="F6">
        <f xml:space="preserve"> (tsd_2021_annual_unrounded!F6/Conversions!$C$13)*(1/Conversions!$B$16)</f>
        <v>694.33796359334031</v>
      </c>
      <c r="G6">
        <f xml:space="preserve"> (tsd_2021_annual_unrounded!G6/Conversions!$C$13)*(1/Conversions!$B$16)</f>
        <v>1499.4833400558437</v>
      </c>
      <c r="H6">
        <f xml:space="preserve"> (tsd_2021_annual_unrounded!H6/Conversions!$C$13)*(1/Conversions!$B$16)</f>
        <v>1949.5926835956484</v>
      </c>
      <c r="I6">
        <f xml:space="preserve"> (tsd_2021_annual_unrounded!I6/Conversions!$C$13)*(1/Conversions!$B$16)</f>
        <v>3961.988216053931</v>
      </c>
      <c r="J6">
        <f xml:space="preserve"> (tsd_2021_annual_unrounded!J6/Conversions!$C$13)*(1/Conversions!$B$16)</f>
        <v>5904.7218242531953</v>
      </c>
      <c r="K6">
        <f xml:space="preserve"> (tsd_2021_annual_unrounded!K6/Conversions!$C$13)*(1/Conversions!$B$16)</f>
        <v>18065.240416532175</v>
      </c>
      <c r="L6">
        <f xml:space="preserve"> (tsd_2021_annual_unrounded!L6/Conversions!$C$13)*(1/Conversions!$B$16)</f>
        <v>26315.572408956526</v>
      </c>
      <c r="M6">
        <f xml:space="preserve"> (tsd_2021_annual_unrounded!M6/Conversions!$C$13)*(1/Conversions!$B$16)</f>
        <v>47585.816198652647</v>
      </c>
      <c r="N6">
        <f xml:space="preserve"> (ncee_annual_unrounded!B3/Conversions!$C$13)*(1/Conversions!$B$16)</f>
        <v>1366.0782676541601</v>
      </c>
      <c r="O6">
        <f xml:space="preserve"> (ncee_annual_unrounded!C3/Conversions!$C$13)*(1/Conversions!$B$16)</f>
        <v>1747.9347912897717</v>
      </c>
      <c r="P6">
        <f xml:space="preserve"> (ncee_annual_unrounded!D3/Conversions!$C$13)*(1/Conversions!$B$16)</f>
        <v>2375.3985625219975</v>
      </c>
      <c r="Q6">
        <f xml:space="preserve"> '2019$_domestic_unrounded'!B3*Conversions!$B$15</f>
        <v>62.792863486565707</v>
      </c>
      <c r="R6">
        <f xml:space="preserve"> '2019$_domestic_unrounded'!C3*Conversions!$B$15</f>
        <v>190.77947477568799</v>
      </c>
      <c r="S6">
        <f xml:space="preserve"> '2019$_domestic_unrounded'!D3*Conversions!$B$15</f>
        <v>238.8601477764804</v>
      </c>
      <c r="T6">
        <f xml:space="preserve"> '2019$_domestic_unrounded'!E3*Conversions!$B$15</f>
        <v>129.07826151062932</v>
      </c>
    </row>
    <row r="7" spans="1:20" x14ac:dyDescent="0.25">
      <c r="A7">
        <v>2025</v>
      </c>
      <c r="B7">
        <f xml:space="preserve"> (tsd_2021_annual_unrounded!B7/Conversions!$C$13)*(1/Conversions!$B$16)</f>
        <v>15.165799350682896</v>
      </c>
      <c r="C7">
        <f xml:space="preserve"> (tsd_2021_annual_unrounded!C7/Conversions!$C$13)*(1/Conversions!$B$16)</f>
        <v>50.576269091765532</v>
      </c>
      <c r="D7">
        <f xml:space="preserve"> (tsd_2021_annual_unrounded!D7/Conversions!$C$13)*(1/Conversions!$B$16)</f>
        <v>74.355353267834786</v>
      </c>
      <c r="E7">
        <f xml:space="preserve"> (tsd_2021_annual_unrounded!E7/Conversions!$C$13)*(1/Conversions!$B$16)</f>
        <v>151.63110220234756</v>
      </c>
      <c r="F7">
        <f xml:space="preserve"> (tsd_2021_annual_unrounded!F7/Conversions!$C$13)*(1/Conversions!$B$16)</f>
        <v>718.74540791745778</v>
      </c>
      <c r="G7">
        <f xml:space="preserve"> (tsd_2021_annual_unrounded!G7/Conversions!$C$13)*(1/Conversions!$B$16)</f>
        <v>1541.5565786705963</v>
      </c>
      <c r="H7">
        <f xml:space="preserve"> (tsd_2021_annual_unrounded!H7/Conversions!$C$13)*(1/Conversions!$B$16)</f>
        <v>1999.2878142772406</v>
      </c>
      <c r="I7">
        <f xml:space="preserve"> (tsd_2021_annual_unrounded!I7/Conversions!$C$13)*(1/Conversions!$B$16)</f>
        <v>4077.0892738719535</v>
      </c>
      <c r="J7">
        <f xml:space="preserve"> (tsd_2021_annual_unrounded!J7/Conversions!$C$13)*(1/Conversions!$B$16)</f>
        <v>6085.7657389204605</v>
      </c>
      <c r="K7">
        <f xml:space="preserve"> (tsd_2021_annual_unrounded!K7/Conversions!$C$13)*(1/Conversions!$B$16)</f>
        <v>18457.029691666397</v>
      </c>
      <c r="L7">
        <f xml:space="preserve"> (tsd_2021_annual_unrounded!L7/Conversions!$C$13)*(1/Conversions!$B$16)</f>
        <v>26814.609584623387</v>
      </c>
      <c r="M7">
        <f xml:space="preserve"> (tsd_2021_annual_unrounded!M7/Conversions!$C$13)*(1/Conversions!$B$16)</f>
        <v>48668.386614174138</v>
      </c>
      <c r="N7">
        <f xml:space="preserve"> (ncee_annual_unrounded!B4/Conversions!$C$13)*(1/Conversions!$B$16)</f>
        <v>1425.2391375131986</v>
      </c>
      <c r="O7">
        <f xml:space="preserve"> (ncee_annual_unrounded!C4/Conversions!$C$13)*(1/Conversions!$B$16)</f>
        <v>1815.1630524932245</v>
      </c>
      <c r="P7">
        <f xml:space="preserve"> (ncee_annual_unrounded!D4/Conversions!$C$13)*(1/Conversions!$B$16)</f>
        <v>2453.3833455180024</v>
      </c>
      <c r="Q7">
        <f xml:space="preserve"> '2019$_domestic_unrounded'!B4*Conversions!$B$15</f>
        <v>65.25528000448999</v>
      </c>
      <c r="R7">
        <f xml:space="preserve"> '2019$_domestic_unrounded'!C4*Conversions!$B$15</f>
        <v>196.17280890823722</v>
      </c>
      <c r="S7">
        <f xml:space="preserve"> '2019$_domestic_unrounded'!D4*Conversions!$B$15</f>
        <v>245.06417067907651</v>
      </c>
      <c r="T7">
        <f xml:space="preserve"> '2019$_domestic_unrounded'!E4*Conversions!$B$15</f>
        <v>133.56014559085952</v>
      </c>
    </row>
    <row r="8" spans="1:20" x14ac:dyDescent="0.25">
      <c r="A8">
        <v>2026</v>
      </c>
      <c r="B8">
        <f xml:space="preserve"> (tsd_2021_annual_unrounded!B8/Conversions!$C$13)*(1/Conversions!$B$16)</f>
        <v>15.604127613729409</v>
      </c>
      <c r="C8">
        <f xml:space="preserve"> (tsd_2021_annual_unrounded!C8/Conversions!$C$13)*(1/Conversions!$B$16)</f>
        <v>51.533599531302698</v>
      </c>
      <c r="D8">
        <f xml:space="preserve"> (tsd_2021_annual_unrounded!D8/Conversions!$C$13)*(1/Conversions!$B$16)</f>
        <v>75.526021389590923</v>
      </c>
      <c r="E8">
        <f xml:space="preserve"> (tsd_2021_annual_unrounded!E8/Conversions!$C$13)*(1/Conversions!$B$16)</f>
        <v>154.77738482666916</v>
      </c>
      <c r="F8">
        <f xml:space="preserve"> (tsd_2021_annual_unrounded!F8/Conversions!$C$13)*(1/Conversions!$B$16)</f>
        <v>743.15285224157537</v>
      </c>
      <c r="G8">
        <f xml:space="preserve"> (tsd_2021_annual_unrounded!G8/Conversions!$C$13)*(1/Conversions!$B$16)</f>
        <v>1583.6298172853492</v>
      </c>
      <c r="H8">
        <f xml:space="preserve"> (tsd_2021_annual_unrounded!H8/Conversions!$C$13)*(1/Conversions!$B$16)</f>
        <v>2048.9838413356492</v>
      </c>
      <c r="I8">
        <f xml:space="preserve"> (tsd_2021_annual_unrounded!I8/Conversions!$C$13)*(1/Conversions!$B$16)</f>
        <v>4192.1912280667939</v>
      </c>
      <c r="J8">
        <f xml:space="preserve"> (tsd_2021_annual_unrounded!J8/Conversions!$C$13)*(1/Conversions!$B$16)</f>
        <v>6266.8105499645435</v>
      </c>
      <c r="K8">
        <f xml:space="preserve"> (tsd_2021_annual_unrounded!K8/Conversions!$C$13)*(1/Conversions!$B$16)</f>
        <v>18848.818966800609</v>
      </c>
      <c r="L8">
        <f xml:space="preserve"> (tsd_2021_annual_unrounded!L8/Conversions!$C$13)*(1/Conversions!$B$16)</f>
        <v>27313.645863913436</v>
      </c>
      <c r="M8">
        <f xml:space="preserve"> (tsd_2021_annual_unrounded!M8/Conversions!$C$13)*(1/Conversions!$B$16)</f>
        <v>49750.95613331881</v>
      </c>
      <c r="N8">
        <f xml:space="preserve"> (ncee_annual_unrounded!B5/Conversions!$C$13)*(1/Conversions!$B$16)</f>
        <v>1485.2963841882831</v>
      </c>
      <c r="O8">
        <f xml:space="preserve"> (ncee_annual_unrounded!C5/Conversions!$C$13)*(1/Conversions!$B$16)</f>
        <v>1883.2876905127234</v>
      </c>
      <c r="P8">
        <f xml:space="preserve"> (ncee_annual_unrounded!D5/Conversions!$C$13)*(1/Conversions!$B$16)</f>
        <v>2530.4717516979617</v>
      </c>
      <c r="Q8">
        <f xml:space="preserve"> '2019$_domestic_unrounded'!B5*Conversions!$B$15</f>
        <v>67.717696522414258</v>
      </c>
      <c r="R8">
        <f xml:space="preserve"> '2019$_domestic_unrounded'!C5*Conversions!$B$15</f>
        <v>201.56614304078644</v>
      </c>
      <c r="S8">
        <f xml:space="preserve"> '2019$_domestic_unrounded'!D5*Conversions!$B$15</f>
        <v>251.26819358167268</v>
      </c>
      <c r="T8">
        <f xml:space="preserve"> '2019$_domestic_unrounded'!E5*Conversions!$B$15</f>
        <v>138.04202967108969</v>
      </c>
    </row>
    <row r="9" spans="1:20" x14ac:dyDescent="0.25">
      <c r="A9">
        <v>2027</v>
      </c>
      <c r="B9">
        <f xml:space="preserve"> (tsd_2021_annual_unrounded!B9/Conversions!$C$13)*(1/Conversions!$B$16)</f>
        <v>16.042455876775918</v>
      </c>
      <c r="C9">
        <f xml:space="preserve"> (tsd_2021_annual_unrounded!C9/Conversions!$C$13)*(1/Conversions!$B$16)</f>
        <v>52.491826347655916</v>
      </c>
      <c r="D9">
        <f xml:space="preserve"> (tsd_2021_annual_unrounded!D9/Conversions!$C$13)*(1/Conversions!$B$16)</f>
        <v>76.696689511347046</v>
      </c>
      <c r="E9">
        <f xml:space="preserve"> (tsd_2021_annual_unrounded!E9/Conversions!$C$13)*(1/Conversions!$B$16)</f>
        <v>157.92456382780682</v>
      </c>
      <c r="F9">
        <f xml:space="preserve"> (tsd_2021_annual_unrounded!F9/Conversions!$C$13)*(1/Conversions!$B$16)</f>
        <v>767.56029656569297</v>
      </c>
      <c r="G9">
        <f xml:space="preserve"> (tsd_2021_annual_unrounded!G9/Conversions!$C$13)*(1/Conversions!$B$16)</f>
        <v>1625.703952276918</v>
      </c>
      <c r="H9">
        <f xml:space="preserve"> (tsd_2021_annual_unrounded!H9/Conversions!$C$13)*(1/Conversions!$B$16)</f>
        <v>2098.6789720172419</v>
      </c>
      <c r="I9">
        <f xml:space="preserve"> (tsd_2021_annual_unrounded!I9/Conversions!$C$13)*(1/Conversions!$B$16)</f>
        <v>4307.2931822616329</v>
      </c>
      <c r="J9">
        <f xml:space="preserve"> (tsd_2021_annual_unrounded!J9/Conversions!$C$13)*(1/Conversions!$B$16)</f>
        <v>6447.8553610086256</v>
      </c>
      <c r="K9">
        <f xml:space="preserve"> (tsd_2021_annual_unrounded!K9/Conversions!$C$13)*(1/Conversions!$B$16)</f>
        <v>19240.609138311644</v>
      </c>
      <c r="L9">
        <f xml:space="preserve"> (tsd_2021_annual_unrounded!L9/Conversions!$C$13)*(1/Conversions!$B$16)</f>
        <v>27812.683039580294</v>
      </c>
      <c r="M9">
        <f xml:space="preserve"> (tsd_2021_annual_unrounded!M9/Conversions!$C$13)*(1/Conversions!$B$16)</f>
        <v>50833.526548840302</v>
      </c>
      <c r="N9">
        <f xml:space="preserve"> (ncee_annual_unrounded!B6/Conversions!$C$13)*(1/Conversions!$B$16)</f>
        <v>1545.3536308633675</v>
      </c>
      <c r="O9">
        <f xml:space="preserve"> (ncee_annual_unrounded!C6/Conversions!$C$13)*(1/Conversions!$B$16)</f>
        <v>1950.515951716176</v>
      </c>
      <c r="P9">
        <f xml:space="preserve"> (ncee_annual_unrounded!D6/Conversions!$C$13)*(1/Conversions!$B$16)</f>
        <v>2608.4565346939667</v>
      </c>
      <c r="Q9">
        <f xml:space="preserve"> '2019$_domestic_unrounded'!B6*Conversions!$B$15</f>
        <v>70.180113040338554</v>
      </c>
      <c r="R9">
        <f xml:space="preserve"> '2019$_domestic_unrounded'!C6*Conversions!$B$15</f>
        <v>206.95947717333564</v>
      </c>
      <c r="S9">
        <f xml:space="preserve"> '2019$_domestic_unrounded'!D6*Conversions!$B$15</f>
        <v>257.47221648426881</v>
      </c>
      <c r="T9">
        <f xml:space="preserve"> '2019$_domestic_unrounded'!E6*Conversions!$B$15</f>
        <v>143.4202905673659</v>
      </c>
    </row>
    <row r="10" spans="1:20" x14ac:dyDescent="0.25">
      <c r="A10">
        <v>2028</v>
      </c>
      <c r="B10">
        <f xml:space="preserve"> (tsd_2021_annual_unrounded!B10/Conversions!$C$13)*(1/Conversions!$B$16)</f>
        <v>16.480784139822429</v>
      </c>
      <c r="C10">
        <f xml:space="preserve"> (tsd_2021_annual_unrounded!C10/Conversions!$C$13)*(1/Conversions!$B$16)</f>
        <v>53.449156787193083</v>
      </c>
      <c r="D10">
        <f xml:space="preserve"> (tsd_2021_annual_unrounded!D10/Conversions!$C$13)*(1/Conversions!$B$16)</f>
        <v>77.867357633103168</v>
      </c>
      <c r="E10">
        <f xml:space="preserve"> (tsd_2021_annual_unrounded!E10/Conversions!$C$13)*(1/Conversions!$B$16)</f>
        <v>161.07084645212839</v>
      </c>
      <c r="F10">
        <f xml:space="preserve"> (tsd_2021_annual_unrounded!F10/Conversions!$C$13)*(1/Conversions!$B$16)</f>
        <v>791.96774088981044</v>
      </c>
      <c r="G10">
        <f xml:space="preserve"> (tsd_2021_annual_unrounded!G10/Conversions!$C$13)*(1/Conversions!$B$16)</f>
        <v>1667.7771908916711</v>
      </c>
      <c r="H10">
        <f xml:space="preserve"> (tsd_2021_annual_unrounded!H10/Conversions!$C$13)*(1/Conversions!$B$16)</f>
        <v>2148.3741026988341</v>
      </c>
      <c r="I10">
        <f xml:space="preserve"> (tsd_2021_annual_unrounded!I10/Conversions!$C$13)*(1/Conversions!$B$16)</f>
        <v>4422.3951364564728</v>
      </c>
      <c r="J10">
        <f xml:space="preserve"> (tsd_2021_annual_unrounded!J10/Conversions!$C$13)*(1/Conversions!$B$16)</f>
        <v>6628.8992756758926</v>
      </c>
      <c r="K10">
        <f xml:space="preserve"> (tsd_2021_annual_unrounded!K10/Conversions!$C$13)*(1/Conversions!$B$16)</f>
        <v>19632.398413445862</v>
      </c>
      <c r="L10">
        <f xml:space="preserve"> (tsd_2021_annual_unrounded!L10/Conversions!$C$13)*(1/Conversions!$B$16)</f>
        <v>28311.719318870342</v>
      </c>
      <c r="M10">
        <f xml:space="preserve"> (tsd_2021_annual_unrounded!M10/Conversions!$C$13)*(1/Conversions!$B$16)</f>
        <v>51916.096964361779</v>
      </c>
      <c r="N10">
        <f xml:space="preserve"> (ncee_annual_unrounded!B7/Conversions!$C$13)*(1/Conversions!$B$16)</f>
        <v>1604.5145007224057</v>
      </c>
      <c r="O10">
        <f xml:space="preserve"> (ncee_annual_unrounded!C7/Conversions!$C$13)*(1/Conversions!$B$16)</f>
        <v>2018.6405897356747</v>
      </c>
      <c r="P10">
        <f xml:space="preserve"> (ncee_annual_unrounded!D7/Conversions!$C$13)*(1/Conversions!$B$16)</f>
        <v>2685.544940873926</v>
      </c>
      <c r="Q10">
        <f xml:space="preserve"> '2019$_domestic_unrounded'!B7*Conversions!$B$15</f>
        <v>72.642529558262822</v>
      </c>
      <c r="R10">
        <f xml:space="preserve"> '2019$_domestic_unrounded'!C7*Conversions!$B$15</f>
        <v>212.35281130588487</v>
      </c>
      <c r="S10">
        <f xml:space="preserve"> '2019$_domestic_unrounded'!D7*Conversions!$B$15</f>
        <v>263.67623938686495</v>
      </c>
      <c r="T10">
        <f xml:space="preserve"> '2019$_domestic_unrounded'!E7*Conversions!$B$15</f>
        <v>147.9021746475961</v>
      </c>
    </row>
    <row r="11" spans="1:20" x14ac:dyDescent="0.25">
      <c r="A11">
        <v>2029</v>
      </c>
      <c r="B11">
        <f xml:space="preserve"> (tsd_2021_annual_unrounded!B11/Conversions!$C$13)*(1/Conversions!$B$16)</f>
        <v>16.9182160260529</v>
      </c>
      <c r="C11">
        <f xml:space="preserve"> (tsd_2021_annual_unrounded!C11/Conversions!$C$13)*(1/Conversions!$B$16)</f>
        <v>54.406487226730242</v>
      </c>
      <c r="D11">
        <f xml:space="preserve"> (tsd_2021_annual_unrounded!D11/Conversions!$C$13)*(1/Conversions!$B$16)</f>
        <v>79.038025754859291</v>
      </c>
      <c r="E11">
        <f xml:space="preserve"> (tsd_2021_annual_unrounded!E11/Conversions!$C$13)*(1/Conversions!$B$16)</f>
        <v>164.21712907644999</v>
      </c>
      <c r="F11">
        <f xml:space="preserve"> (tsd_2021_annual_unrounded!F11/Conversions!$C$13)*(1/Conversions!$B$16)</f>
        <v>816.37518521392803</v>
      </c>
      <c r="G11">
        <f xml:space="preserve"> (tsd_2021_annual_unrounded!G11/Conversions!$C$13)*(1/Conversions!$B$16)</f>
        <v>1709.8504295064238</v>
      </c>
      <c r="H11">
        <f xml:space="preserve"> (tsd_2021_annual_unrounded!H11/Conversions!$C$13)*(1/Conversions!$B$16)</f>
        <v>2198.0692333804259</v>
      </c>
      <c r="I11">
        <f xml:space="preserve"> (tsd_2021_annual_unrounded!I11/Conversions!$C$13)*(1/Conversions!$B$16)</f>
        <v>4537.4970906513126</v>
      </c>
      <c r="J11">
        <f xml:space="preserve"> (tsd_2021_annual_unrounded!J11/Conversions!$C$13)*(1/Conversions!$B$16)</f>
        <v>6809.9440867199737</v>
      </c>
      <c r="K11">
        <f xml:space="preserve"> (tsd_2021_annual_unrounded!K11/Conversions!$C$13)*(1/Conversions!$B$16)</f>
        <v>20024.187688580081</v>
      </c>
      <c r="L11">
        <f xml:space="preserve"> (tsd_2021_annual_unrounded!L11/Conversions!$C$13)*(1/Conversions!$B$16)</f>
        <v>28810.756494537207</v>
      </c>
      <c r="M11">
        <f xml:space="preserve"> (tsd_2021_annual_unrounded!M11/Conversions!$C$13)*(1/Conversions!$B$16)</f>
        <v>52998.666483506458</v>
      </c>
      <c r="N11">
        <f xml:space="preserve"> (ncee_annual_unrounded!B8/Conversions!$C$13)*(1/Conversions!$B$16)</f>
        <v>1664.5717473974903</v>
      </c>
      <c r="O11">
        <f xml:space="preserve"> (ncee_annual_unrounded!C8/Conversions!$C$13)*(1/Conversions!$B$16)</f>
        <v>2085.8688509391277</v>
      </c>
      <c r="P11">
        <f xml:space="preserve"> (ncee_annual_unrounded!D8/Conversions!$C$13)*(1/Conversions!$B$16)</f>
        <v>2762.6333470538852</v>
      </c>
      <c r="Q11">
        <f xml:space="preserve"> '2019$_domestic_unrounded'!B8*Conversions!$B$15</f>
        <v>75.10494607618709</v>
      </c>
      <c r="R11">
        <f xml:space="preserve"> '2019$_domestic_unrounded'!C8*Conversions!$B$15</f>
        <v>217.7461454384341</v>
      </c>
      <c r="S11">
        <f xml:space="preserve"> '2019$_domestic_unrounded'!D8*Conversions!$B$15</f>
        <v>269.88026228946114</v>
      </c>
      <c r="T11">
        <f xml:space="preserve"> '2019$_domestic_unrounded'!E8*Conversions!$B$15</f>
        <v>152.38405872782627</v>
      </c>
    </row>
    <row r="12" spans="1:20" x14ac:dyDescent="0.25">
      <c r="A12">
        <v>2030</v>
      </c>
      <c r="B12">
        <f xml:space="preserve"> (tsd_2021_annual_unrounded!B12/Conversions!$C$13)*(1/Conversions!$B$16)</f>
        <v>17.356544289099411</v>
      </c>
      <c r="C12">
        <f xml:space="preserve"> (tsd_2021_annual_unrounded!C12/Conversions!$C$13)*(1/Conversions!$B$16)</f>
        <v>55.363817666267423</v>
      </c>
      <c r="D12">
        <f xml:space="preserve"> (tsd_2021_annual_unrounded!D12/Conversions!$C$13)*(1/Conversions!$B$16)</f>
        <v>80.208693876615413</v>
      </c>
      <c r="E12">
        <f xml:space="preserve"> (tsd_2021_annual_unrounded!E12/Conversions!$C$13)*(1/Conversions!$B$16)</f>
        <v>167.36430807758759</v>
      </c>
      <c r="F12">
        <f xml:space="preserve"> (tsd_2021_annual_unrounded!F12/Conversions!$C$13)*(1/Conversions!$B$16)</f>
        <v>840.78262953804563</v>
      </c>
      <c r="G12">
        <f xml:space="preserve"> (tsd_2021_annual_unrounded!G12/Conversions!$C$13)*(1/Conversions!$B$16)</f>
        <v>1751.9236681211767</v>
      </c>
      <c r="H12">
        <f xml:space="preserve"> (tsd_2021_annual_unrounded!H12/Conversions!$C$13)*(1/Conversions!$B$16)</f>
        <v>2247.7652604388345</v>
      </c>
      <c r="I12">
        <f xml:space="preserve"> (tsd_2021_annual_unrounded!I12/Conversions!$C$13)*(1/Conversions!$B$16)</f>
        <v>4652.5990448461516</v>
      </c>
      <c r="J12">
        <f xml:space="preserve"> (tsd_2021_annual_unrounded!J12/Conversions!$C$13)*(1/Conversions!$B$16)</f>
        <v>6990.9888977640558</v>
      </c>
      <c r="K12">
        <f xml:space="preserve"> (tsd_2021_annual_unrounded!K12/Conversions!$C$13)*(1/Conversions!$B$16)</f>
        <v>20415.976963714296</v>
      </c>
      <c r="L12">
        <f xml:space="preserve"> (tsd_2021_annual_unrounded!L12/Conversions!$C$13)*(1/Conversions!$B$16)</f>
        <v>29309.792773827248</v>
      </c>
      <c r="M12">
        <f xml:space="preserve"> (tsd_2021_annual_unrounded!M12/Conversions!$C$13)*(1/Conversions!$B$16)</f>
        <v>54081.236899027943</v>
      </c>
      <c r="N12">
        <f xml:space="preserve"> (ncee_annual_unrounded!B9/Conversions!$C$13)*(1/Conversions!$B$16)</f>
        <v>1724.6289940725746</v>
      </c>
      <c r="O12">
        <f xml:space="preserve"> (ncee_annual_unrounded!C9/Conversions!$C$13)*(1/Conversions!$B$16)</f>
        <v>2153.9934889586261</v>
      </c>
      <c r="P12">
        <f xml:space="preserve"> (ncee_annual_unrounded!D9/Conversions!$C$13)*(1/Conversions!$B$16)</f>
        <v>2840.6181300498906</v>
      </c>
      <c r="Q12">
        <f xml:space="preserve"> '2019$_domestic_unrounded'!B9*Conversions!$B$15</f>
        <v>77.567362594111358</v>
      </c>
      <c r="R12">
        <f xml:space="preserve"> '2019$_domestic_unrounded'!C9*Conversions!$B$15</f>
        <v>223.13947957098344</v>
      </c>
      <c r="S12">
        <f xml:space="preserve"> '2019$_domestic_unrounded'!D9*Conversions!$B$15</f>
        <v>276.08428519205722</v>
      </c>
      <c r="T12">
        <f xml:space="preserve"> '2019$_domestic_unrounded'!E9*Conversions!$B$15</f>
        <v>157.7623196241025</v>
      </c>
    </row>
    <row r="13" spans="1:20" x14ac:dyDescent="0.25">
      <c r="A13">
        <v>2031</v>
      </c>
      <c r="B13">
        <f xml:space="preserve"> (tsd_2021_annual_unrounded!B13/Conversions!$C$13)*(1/Conversions!$B$16)</f>
        <v>17.880028349670294</v>
      </c>
      <c r="C13">
        <f xml:space="preserve"> (tsd_2021_annual_unrounded!C13/Conversions!$C$13)*(1/Conversions!$B$16)</f>
        <v>56.38927274382408</v>
      </c>
      <c r="D13">
        <f xml:space="preserve"> (tsd_2021_annual_unrounded!D13/Conversions!$C$13)*(1/Conversions!$B$16)</f>
        <v>81.430455476886166</v>
      </c>
      <c r="E13">
        <f xml:space="preserve"> (tsd_2021_annual_unrounded!E13/Conversions!$C$13)*(1/Conversions!$B$16)</f>
        <v>170.7911566453316</v>
      </c>
      <c r="F13">
        <f xml:space="preserve"> (tsd_2021_annual_unrounded!F13/Conversions!$C$13)*(1/Conversions!$B$16)</f>
        <v>871.59647896644401</v>
      </c>
      <c r="G13">
        <f xml:space="preserve"> (tsd_2021_annual_unrounded!G13/Conversions!$C$13)*(1/Conversions!$B$16)</f>
        <v>1801.5596379329099</v>
      </c>
      <c r="H13">
        <f xml:space="preserve"> (tsd_2021_annual_unrounded!H13/Conversions!$C$13)*(1/Conversions!$B$16)</f>
        <v>2305.0392571000962</v>
      </c>
      <c r="I13">
        <f xml:space="preserve"> (tsd_2021_annual_unrounded!I13/Conversions!$C$13)*(1/Conversions!$B$16)</f>
        <v>4790.4393897336313</v>
      </c>
      <c r="J13">
        <f xml:space="preserve"> (tsd_2021_annual_unrounded!J13/Conversions!$C$13)*(1/Conversions!$B$16)</f>
        <v>7213.0357771277158</v>
      </c>
      <c r="K13">
        <f xml:space="preserve"> (tsd_2021_annual_unrounded!K13/Conversions!$C$13)*(1/Conversions!$B$16)</f>
        <v>20856.913683295505</v>
      </c>
      <c r="L13">
        <f xml:space="preserve"> (tsd_2021_annual_unrounded!L13/Conversions!$C$13)*(1/Conversions!$B$16)</f>
        <v>29857.830388143269</v>
      </c>
      <c r="M13">
        <f xml:space="preserve"> (tsd_2021_annual_unrounded!M13/Conversions!$C$13)*(1/Conversions!$B$16)</f>
        <v>55299.516075368352</v>
      </c>
      <c r="N13">
        <f xml:space="preserve"> (ncee_annual_unrounded!B10/Conversions!$C$13)*(1/Conversions!$B$16)</f>
        <v>1794.5463857241655</v>
      </c>
      <c r="O13">
        <f xml:space="preserve"> (ncee_annual_unrounded!C10/Conversions!$C$13)*(1/Conversions!$B$16)</f>
        <v>2231.9782719546315</v>
      </c>
      <c r="P13">
        <f xml:space="preserve"> (ncee_annual_unrounded!D10/Conversions!$C$13)*(1/Conversions!$B$16)</f>
        <v>2931.1521884705403</v>
      </c>
      <c r="Q13">
        <f xml:space="preserve"> '2019$_domestic_unrounded'!B10*Conversions!$B$15</f>
        <v>80.620798523039738</v>
      </c>
      <c r="R13">
        <f xml:space="preserve"> '2019$_domestic_unrounded'!C10*Conversions!$B$15</f>
        <v>229.20336170715086</v>
      </c>
      <c r="S13">
        <f xml:space="preserve"> '2019$_domestic_unrounded'!D10*Conversions!$B$15</f>
        <v>282.90860922591702</v>
      </c>
      <c r="T13">
        <f xml:space="preserve"> '2019$_domestic_unrounded'!E10*Conversions!$B$15</f>
        <v>163.14058052037871</v>
      </c>
    </row>
    <row r="14" spans="1:20" x14ac:dyDescent="0.25">
      <c r="A14">
        <v>2032</v>
      </c>
      <c r="B14">
        <f xml:space="preserve"> (tsd_2021_annual_unrounded!B14/Conversions!$C$13)*(1/Conversions!$B$16)</f>
        <v>18.402616033425137</v>
      </c>
      <c r="C14">
        <f xml:space="preserve"> (tsd_2021_annual_unrounded!C14/Conversions!$C$13)*(1/Conversions!$B$16)</f>
        <v>57.414727821380751</v>
      </c>
      <c r="D14">
        <f xml:space="preserve"> (tsd_2021_annual_unrounded!D14/Conversions!$C$13)*(1/Conversions!$B$16)</f>
        <v>82.652217077156905</v>
      </c>
      <c r="E14">
        <f xml:space="preserve"> (tsd_2021_annual_unrounded!E14/Conversions!$C$13)*(1/Conversions!$B$16)</f>
        <v>174.21890158989169</v>
      </c>
      <c r="F14">
        <f xml:space="preserve"> (tsd_2021_annual_unrounded!F14/Conversions!$C$13)*(1/Conversions!$B$16)</f>
        <v>902.41032839484262</v>
      </c>
      <c r="G14">
        <f xml:space="preserve"> (tsd_2021_annual_unrounded!G14/Conversions!$C$13)*(1/Conversions!$B$16)</f>
        <v>1851.195607744643</v>
      </c>
      <c r="H14">
        <f xml:space="preserve"> (tsd_2021_annual_unrounded!H14/Conversions!$C$13)*(1/Conversions!$B$16)</f>
        <v>2362.3141501381733</v>
      </c>
      <c r="I14">
        <f xml:space="preserve"> (tsd_2021_annual_unrounded!I14/Conversions!$C$13)*(1/Conversions!$B$16)</f>
        <v>4928.2806309979269</v>
      </c>
      <c r="J14">
        <f xml:space="preserve"> (tsd_2021_annual_unrounded!J14/Conversions!$C$13)*(1/Conversions!$B$16)</f>
        <v>7435.0826564913759</v>
      </c>
      <c r="K14">
        <f xml:space="preserve"> (tsd_2021_annual_unrounded!K14/Conversions!$C$13)*(1/Conversions!$B$16)</f>
        <v>21297.849506499893</v>
      </c>
      <c r="L14">
        <f xml:space="preserve"> (tsd_2021_annual_unrounded!L14/Conversions!$C$13)*(1/Conversions!$B$16)</f>
        <v>30405.867106082471</v>
      </c>
      <c r="M14">
        <f xml:space="preserve"> (tsd_2021_annual_unrounded!M14/Conversions!$C$13)*(1/Conversions!$B$16)</f>
        <v>56517.796148085581</v>
      </c>
      <c r="N14">
        <f xml:space="preserve"> (ncee_annual_unrounded!B11/Conversions!$C$13)*(1/Conversions!$B$16)</f>
        <v>1863.5674005597102</v>
      </c>
      <c r="O14">
        <f xml:space="preserve"> (ncee_annual_unrounded!C11/Conversions!$C$13)*(1/Conversions!$B$16)</f>
        <v>2310.859431766683</v>
      </c>
      <c r="P14">
        <f xml:space="preserve"> (ncee_annual_unrounded!D11/Conversions!$C$13)*(1/Conversions!$B$16)</f>
        <v>3020.7898700751439</v>
      </c>
      <c r="Q14">
        <f xml:space="preserve"> '2019$_domestic_unrounded'!B11*Conversions!$B$15</f>
        <v>83.674234451968104</v>
      </c>
      <c r="R14">
        <f xml:space="preserve"> '2019$_domestic_unrounded'!C11*Conversions!$B$15</f>
        <v>235.26724384331831</v>
      </c>
      <c r="S14">
        <f xml:space="preserve"> '2019$_domestic_unrounded'!D11*Conversions!$B$15</f>
        <v>289.73293325977681</v>
      </c>
      <c r="T14">
        <f xml:space="preserve"> '2019$_domestic_unrounded'!E11*Conversions!$B$15</f>
        <v>168.51884141665494</v>
      </c>
    </row>
    <row r="15" spans="1:20" x14ac:dyDescent="0.25">
      <c r="A15">
        <v>2033</v>
      </c>
      <c r="B15">
        <f xml:space="preserve"> (tsd_2021_annual_unrounded!B15/Conversions!$C$13)*(1/Conversions!$B$16)</f>
        <v>18.926100093996023</v>
      </c>
      <c r="C15">
        <f xml:space="preserve"> (tsd_2021_annual_unrounded!C15/Conversions!$C$13)*(1/Conversions!$B$16)</f>
        <v>58.440182898937415</v>
      </c>
      <c r="D15">
        <f xml:space="preserve"> (tsd_2021_annual_unrounded!D15/Conversions!$C$13)*(1/Conversions!$B$16)</f>
        <v>83.873978677427658</v>
      </c>
      <c r="E15">
        <f xml:space="preserve"> (tsd_2021_annual_unrounded!E15/Conversions!$C$13)*(1/Conversions!$B$16)</f>
        <v>177.64664653445169</v>
      </c>
      <c r="F15">
        <f xml:space="preserve"> (tsd_2021_annual_unrounded!F15/Conversions!$C$13)*(1/Conversions!$B$16)</f>
        <v>933.22417782324123</v>
      </c>
      <c r="G15">
        <f xml:space="preserve"> (tsd_2021_annual_unrounded!G15/Conversions!$C$13)*(1/Conversions!$B$16)</f>
        <v>1900.8315775563763</v>
      </c>
      <c r="H15">
        <f xml:space="preserve"> (tsd_2021_annual_unrounded!H15/Conversions!$C$13)*(1/Conversions!$B$16)</f>
        <v>2419.5890431762509</v>
      </c>
      <c r="I15">
        <f xml:space="preserve"> (tsd_2021_annual_unrounded!I15/Conversions!$C$13)*(1/Conversions!$B$16)</f>
        <v>5066.1209758854056</v>
      </c>
      <c r="J15">
        <f xml:space="preserve"> (tsd_2021_annual_unrounded!J15/Conversions!$C$13)*(1/Conversions!$B$16)</f>
        <v>7657.129535855036</v>
      </c>
      <c r="K15">
        <f xml:space="preserve"> (tsd_2021_annual_unrounded!K15/Conversions!$C$13)*(1/Conversions!$B$16)</f>
        <v>21738.785329704282</v>
      </c>
      <c r="L15">
        <f xml:space="preserve"> (tsd_2021_annual_unrounded!L15/Conversions!$C$13)*(1/Conversions!$B$16)</f>
        <v>30953.903824021676</v>
      </c>
      <c r="M15">
        <f xml:space="preserve"> (tsd_2021_annual_unrounded!M15/Conversions!$C$13)*(1/Conversions!$B$16)</f>
        <v>57736.07532442599</v>
      </c>
      <c r="N15">
        <f xml:space="preserve"> (ncee_annual_unrounded!B12/Conversions!$C$13)*(1/Conversions!$B$16)</f>
        <v>1933.4847922113013</v>
      </c>
      <c r="O15">
        <f xml:space="preserve"> (ncee_annual_unrounded!C12/Conversions!$C$13)*(1/Conversions!$B$16)</f>
        <v>2389.740591578734</v>
      </c>
      <c r="P15">
        <f xml:space="preserve"> (ncee_annual_unrounded!D12/Conversions!$C$13)*(1/Conversions!$B$16)</f>
        <v>3111.3239284957936</v>
      </c>
      <c r="Q15">
        <f xml:space="preserve"> '2019$_domestic_unrounded'!B12*Conversions!$B$15</f>
        <v>86.72767038089647</v>
      </c>
      <c r="R15">
        <f xml:space="preserve"> '2019$_domestic_unrounded'!C12*Conversions!$B$15</f>
        <v>241.33112597948576</v>
      </c>
      <c r="S15">
        <f xml:space="preserve"> '2019$_domestic_unrounded'!D12*Conversions!$B$15</f>
        <v>296.5572572936365</v>
      </c>
      <c r="T15">
        <f xml:space="preserve"> '2019$_domestic_unrounded'!E12*Conversions!$B$15</f>
        <v>173.89710231293117</v>
      </c>
    </row>
    <row r="16" spans="1:20" x14ac:dyDescent="0.25">
      <c r="A16">
        <v>2034</v>
      </c>
      <c r="B16">
        <f xml:space="preserve"> (tsd_2021_annual_unrounded!B16/Conversions!$C$13)*(1/Conversions!$B$16)</f>
        <v>19.448687777750859</v>
      </c>
      <c r="C16">
        <f xml:space="preserve"> (tsd_2021_annual_unrounded!C16/Conversions!$C$13)*(1/Conversions!$B$16)</f>
        <v>59.465637976494087</v>
      </c>
      <c r="D16">
        <f xml:space="preserve"> (tsd_2021_annual_unrounded!D16/Conversions!$C$13)*(1/Conversions!$B$16)</f>
        <v>85.096636654514455</v>
      </c>
      <c r="E16">
        <f xml:space="preserve"> (tsd_2021_annual_unrounded!E16/Conversions!$C$13)*(1/Conversions!$B$16)</f>
        <v>181.07349510219572</v>
      </c>
      <c r="F16">
        <f xml:space="preserve"> (tsd_2021_annual_unrounded!F16/Conversions!$C$13)*(1/Conversions!$B$16)</f>
        <v>964.03802725163962</v>
      </c>
      <c r="G16">
        <f xml:space="preserve"> (tsd_2021_annual_unrounded!G16/Conversions!$C$13)*(1/Conversions!$B$16)</f>
        <v>1950.4675473681095</v>
      </c>
      <c r="H16">
        <f xml:space="preserve"> (tsd_2021_annual_unrounded!H16/Conversions!$C$13)*(1/Conversions!$B$16)</f>
        <v>2476.8639362143285</v>
      </c>
      <c r="I16">
        <f xml:space="preserve"> (tsd_2021_annual_unrounded!I16/Conversions!$C$13)*(1/Conversions!$B$16)</f>
        <v>5203.9622171497003</v>
      </c>
      <c r="J16">
        <f xml:space="preserve"> (tsd_2021_annual_unrounded!J16/Conversions!$C$13)*(1/Conversions!$B$16)</f>
        <v>7879.176415218697</v>
      </c>
      <c r="K16">
        <f xml:space="preserve"> (tsd_2021_annual_unrounded!K16/Conversions!$C$13)*(1/Conversions!$B$16)</f>
        <v>22179.72204928549</v>
      </c>
      <c r="L16">
        <f xml:space="preserve"> (tsd_2021_annual_unrounded!L16/Conversions!$C$13)*(1/Conversions!$B$16)</f>
        <v>31501.940541960874</v>
      </c>
      <c r="M16">
        <f xml:space="preserve"> (tsd_2021_annual_unrounded!M16/Conversions!$C$13)*(1/Conversions!$B$16)</f>
        <v>58954.3545007664</v>
      </c>
      <c r="N16">
        <f xml:space="preserve"> (ncee_annual_unrounded!B13/Conversions!$C$13)*(1/Conversions!$B$16)</f>
        <v>2003.4021838628921</v>
      </c>
      <c r="O16">
        <f xml:space="preserve"> (ncee_annual_unrounded!C13/Conversions!$C$13)*(1/Conversions!$B$16)</f>
        <v>2468.621751390785</v>
      </c>
      <c r="P16">
        <f xml:space="preserve"> (ncee_annual_unrounded!D13/Conversions!$C$13)*(1/Conversions!$B$16)</f>
        <v>3201.8579869164432</v>
      </c>
      <c r="Q16">
        <f xml:space="preserve"> '2019$_domestic_unrounded'!B13*Conversions!$B$15</f>
        <v>89.781106309824835</v>
      </c>
      <c r="R16">
        <f xml:space="preserve"> '2019$_domestic_unrounded'!C13*Conversions!$B$15</f>
        <v>247.39500811565316</v>
      </c>
      <c r="S16">
        <f xml:space="preserve"> '2019$_domestic_unrounded'!D13*Conversions!$B$15</f>
        <v>303.38158132749629</v>
      </c>
      <c r="T16">
        <f xml:space="preserve"> '2019$_domestic_unrounded'!E13*Conversions!$B$15</f>
        <v>179.27536320920737</v>
      </c>
    </row>
    <row r="17" spans="1:20" x14ac:dyDescent="0.25">
      <c r="A17">
        <v>2035</v>
      </c>
      <c r="B17">
        <f xml:space="preserve"> (tsd_2021_annual_unrounded!B17/Conversions!$C$13)*(1/Conversions!$B$16)</f>
        <v>19.972171838321746</v>
      </c>
      <c r="C17">
        <f xml:space="preserve"> (tsd_2021_annual_unrounded!C17/Conversions!$C$13)*(1/Conversions!$B$16)</f>
        <v>60.491093054050744</v>
      </c>
      <c r="D17">
        <f xml:space="preserve"> (tsd_2021_annual_unrounded!D17/Conversions!$C$13)*(1/Conversions!$B$16)</f>
        <v>86.318398254785194</v>
      </c>
      <c r="E17">
        <f xml:space="preserve"> (tsd_2021_annual_unrounded!E17/Conversions!$C$13)*(1/Conversions!$B$16)</f>
        <v>184.50124004675575</v>
      </c>
      <c r="F17">
        <f xml:space="preserve"> (tsd_2021_annual_unrounded!F17/Conversions!$C$13)*(1/Conversions!$B$16)</f>
        <v>994.85187668003823</v>
      </c>
      <c r="G17">
        <f xml:space="preserve"> (tsd_2021_annual_unrounded!G17/Conversions!$C$13)*(1/Conversions!$B$16)</f>
        <v>2000.103517179843</v>
      </c>
      <c r="H17">
        <f xml:space="preserve"> (tsd_2021_annual_unrounded!H17/Conversions!$C$13)*(1/Conversions!$B$16)</f>
        <v>2534.1388292524061</v>
      </c>
      <c r="I17">
        <f xml:space="preserve"> (tsd_2021_annual_unrounded!I17/Conversions!$C$13)*(1/Conversions!$B$16)</f>
        <v>5341.80256203718</v>
      </c>
      <c r="J17">
        <f xml:space="preserve"> (tsd_2021_annual_unrounded!J17/Conversions!$C$13)*(1/Conversions!$B$16)</f>
        <v>8101.2232945823562</v>
      </c>
      <c r="K17">
        <f xml:space="preserve"> (tsd_2021_annual_unrounded!K17/Conversions!$C$13)*(1/Conversions!$B$16)</f>
        <v>22620.657872489879</v>
      </c>
      <c r="L17">
        <f xml:space="preserve"> (tsd_2021_annual_unrounded!L17/Conversions!$C$13)*(1/Conversions!$B$16)</f>
        <v>32049.978156276891</v>
      </c>
      <c r="M17">
        <f xml:space="preserve"> (tsd_2021_annual_unrounded!M17/Conversions!$C$13)*(1/Conversions!$B$16)</f>
        <v>60172.634573483621</v>
      </c>
      <c r="N17">
        <f xml:space="preserve"> (ncee_annual_unrounded!B14/Conversions!$C$13)*(1/Conversions!$B$16)</f>
        <v>2073.3195755144829</v>
      </c>
      <c r="O17">
        <f xml:space="preserve"> (ncee_annual_unrounded!C14/Conversions!$C$13)*(1/Conversions!$B$16)</f>
        <v>2547.5029112028365</v>
      </c>
      <c r="P17">
        <f xml:space="preserve"> (ncee_annual_unrounded!D14/Conversions!$C$13)*(1/Conversions!$B$16)</f>
        <v>3292.3920453370934</v>
      </c>
      <c r="Q17">
        <f xml:space="preserve"> '2019$_domestic_unrounded'!B14*Conversions!$B$15</f>
        <v>92.834542238753215</v>
      </c>
      <c r="R17">
        <f xml:space="preserve"> '2019$_domestic_unrounded'!C14*Conversions!$B$15</f>
        <v>253.45889025182061</v>
      </c>
      <c r="S17">
        <f xml:space="preserve"> '2019$_domestic_unrounded'!D14*Conversions!$B$15</f>
        <v>310.20590536135603</v>
      </c>
      <c r="T17">
        <f xml:space="preserve"> '2019$_domestic_unrounded'!E14*Conversions!$B$15</f>
        <v>184.6536241054836</v>
      </c>
    </row>
    <row r="18" spans="1:20" x14ac:dyDescent="0.25">
      <c r="A18">
        <v>2036</v>
      </c>
      <c r="B18">
        <f xml:space="preserve"> (tsd_2021_annual_unrounded!B18/Conversions!$C$13)*(1/Conversions!$B$16)</f>
        <v>20.494759522076585</v>
      </c>
      <c r="C18">
        <f xml:space="preserve"> (tsd_2021_annual_unrounded!C18/Conversions!$C$13)*(1/Conversions!$B$16)</f>
        <v>61.516548131607415</v>
      </c>
      <c r="D18">
        <f xml:space="preserve"> (tsd_2021_annual_unrounded!D18/Conversions!$C$13)*(1/Conversions!$B$16)</f>
        <v>87.540159855055947</v>
      </c>
      <c r="E18">
        <f xml:space="preserve"> (tsd_2021_annual_unrounded!E18/Conversions!$C$13)*(1/Conversions!$B$16)</f>
        <v>187.92898499131579</v>
      </c>
      <c r="F18">
        <f xml:space="preserve"> (tsd_2021_annual_unrounded!F18/Conversions!$C$13)*(1/Conversions!$B$16)</f>
        <v>1025.6657261084367</v>
      </c>
      <c r="G18">
        <f xml:space="preserve"> (tsd_2021_annual_unrounded!G18/Conversions!$C$13)*(1/Conversions!$B$16)</f>
        <v>2049.7394869915761</v>
      </c>
      <c r="H18">
        <f xml:space="preserve"> (tsd_2021_annual_unrounded!H18/Conversions!$C$13)*(1/Conversions!$B$16)</f>
        <v>2591.4128259136673</v>
      </c>
      <c r="I18">
        <f xml:space="preserve"> (tsd_2021_annual_unrounded!I18/Conversions!$C$13)*(1/Conversions!$B$16)</f>
        <v>5479.6438033014756</v>
      </c>
      <c r="J18">
        <f xml:space="preserve"> (tsd_2021_annual_unrounded!J18/Conversions!$C$13)*(1/Conversions!$B$16)</f>
        <v>8323.2701739460172</v>
      </c>
      <c r="K18">
        <f xml:space="preserve"> (tsd_2021_annual_unrounded!K18/Conversions!$C$13)*(1/Conversions!$B$16)</f>
        <v>23061.594592071084</v>
      </c>
      <c r="L18">
        <f xml:space="preserve"> (tsd_2021_annual_unrounded!L18/Conversions!$C$13)*(1/Conversions!$B$16)</f>
        <v>32598.014874216096</v>
      </c>
      <c r="M18">
        <f xml:space="preserve"> (tsd_2021_annual_unrounded!M18/Conversions!$C$13)*(1/Conversions!$B$16)</f>
        <v>61390.913749824038</v>
      </c>
    </row>
    <row r="19" spans="1:20" x14ac:dyDescent="0.25">
      <c r="A19">
        <v>2037</v>
      </c>
      <c r="B19">
        <f xml:space="preserve"> (tsd_2021_annual_unrounded!B19/Conversions!$C$13)*(1/Conversions!$B$16)</f>
        <v>21.018243582647468</v>
      </c>
      <c r="C19">
        <f xml:space="preserve"> (tsd_2021_annual_unrounded!C19/Conversions!$C$13)*(1/Conversions!$B$16)</f>
        <v>62.542003209164086</v>
      </c>
      <c r="D19">
        <f xml:space="preserve"> (tsd_2021_annual_unrounded!D19/Conversions!$C$13)*(1/Conversions!$B$16)</f>
        <v>88.7619214553267</v>
      </c>
      <c r="E19">
        <f xml:space="preserve"> (tsd_2021_annual_unrounded!E19/Conversions!$C$13)*(1/Conversions!$B$16)</f>
        <v>191.35583355905979</v>
      </c>
      <c r="F19">
        <f xml:space="preserve"> (tsd_2021_annual_unrounded!F19/Conversions!$C$13)*(1/Conversions!$B$16)</f>
        <v>1056.4795755368357</v>
      </c>
      <c r="G19">
        <f xml:space="preserve"> (tsd_2021_annual_unrounded!G19/Conversions!$C$13)*(1/Conversions!$B$16)</f>
        <v>2099.3754568033096</v>
      </c>
      <c r="H19">
        <f xml:space="preserve"> (tsd_2021_annual_unrounded!H19/Conversions!$C$13)*(1/Conversions!$B$16)</f>
        <v>2648.6877189517454</v>
      </c>
      <c r="I19">
        <f xml:space="preserve"> (tsd_2021_annual_unrounded!I19/Conversions!$C$13)*(1/Conversions!$B$16)</f>
        <v>5617.4841481889553</v>
      </c>
      <c r="J19">
        <f xml:space="preserve"> (tsd_2021_annual_unrounded!J19/Conversions!$C$13)*(1/Conversions!$B$16)</f>
        <v>8545.3170533096763</v>
      </c>
      <c r="K19">
        <f xml:space="preserve"> (tsd_2021_annual_unrounded!K19/Conversions!$C$13)*(1/Conversions!$B$16)</f>
        <v>23502.530415275476</v>
      </c>
      <c r="L19">
        <f xml:space="preserve"> (tsd_2021_annual_unrounded!L19/Conversions!$C$13)*(1/Conversions!$B$16)</f>
        <v>33146.051592155294</v>
      </c>
      <c r="M19">
        <f xml:space="preserve"> (tsd_2021_annual_unrounded!M19/Conversions!$C$13)*(1/Conversions!$B$16)</f>
        <v>62609.19382254126</v>
      </c>
    </row>
    <row r="20" spans="1:20" x14ac:dyDescent="0.25">
      <c r="A20">
        <v>2038</v>
      </c>
      <c r="B20">
        <f xml:space="preserve"> (tsd_2021_annual_unrounded!B20/Conversions!$C$13)*(1/Conversions!$B$16)</f>
        <v>21.540831266402307</v>
      </c>
      <c r="C20">
        <f xml:space="preserve"> (tsd_2021_annual_unrounded!C20/Conversions!$C$13)*(1/Conversions!$B$16)</f>
        <v>63.567458286720743</v>
      </c>
      <c r="D20">
        <f xml:space="preserve"> (tsd_2021_annual_unrounded!D20/Conversions!$C$13)*(1/Conversions!$B$16)</f>
        <v>89.984579432413497</v>
      </c>
      <c r="E20">
        <f xml:space="preserve"> (tsd_2021_annual_unrounded!E20/Conversions!$C$13)*(1/Conversions!$B$16)</f>
        <v>194.78357850361985</v>
      </c>
      <c r="F20">
        <f xml:space="preserve"> (tsd_2021_annual_unrounded!F20/Conversions!$C$13)*(1/Conversions!$B$16)</f>
        <v>1087.293424965234</v>
      </c>
      <c r="G20">
        <f xml:space="preserve"> (tsd_2021_annual_unrounded!G20/Conversions!$C$13)*(1/Conversions!$B$16)</f>
        <v>2149.0105302382267</v>
      </c>
      <c r="H20">
        <f xml:space="preserve"> (tsd_2021_annual_unrounded!H20/Conversions!$C$13)*(1/Conversions!$B$16)</f>
        <v>2705.9626119898226</v>
      </c>
      <c r="I20">
        <f xml:space="preserve"> (tsd_2021_annual_unrounded!I20/Conversions!$C$13)*(1/Conversions!$B$16)</f>
        <v>5755.3244930764349</v>
      </c>
      <c r="J20">
        <f xml:space="preserve"> (tsd_2021_annual_unrounded!J20/Conversions!$C$13)*(1/Conversions!$B$16)</f>
        <v>8767.3639326733373</v>
      </c>
      <c r="K20">
        <f xml:space="preserve"> (tsd_2021_annual_unrounded!K20/Conversions!$C$13)*(1/Conversions!$B$16)</f>
        <v>23943.466238479865</v>
      </c>
      <c r="L20">
        <f xml:space="preserve"> (tsd_2021_annual_unrounded!L20/Conversions!$C$13)*(1/Conversions!$B$16)</f>
        <v>33694.089206471312</v>
      </c>
      <c r="M20">
        <f xml:space="preserve"> (tsd_2021_annual_unrounded!M20/Conversions!$C$13)*(1/Conversions!$B$16)</f>
        <v>63827.472998881669</v>
      </c>
    </row>
    <row r="21" spans="1:20" x14ac:dyDescent="0.25">
      <c r="A21">
        <v>2039</v>
      </c>
      <c r="B21">
        <f xml:space="preserve"> (tsd_2021_annual_unrounded!B21/Conversions!$C$13)*(1/Conversions!$B$16)</f>
        <v>22.064315326973194</v>
      </c>
      <c r="C21">
        <f xml:space="preserve"> (tsd_2021_annual_unrounded!C21/Conversions!$C$13)*(1/Conversions!$B$16)</f>
        <v>64.592913364277408</v>
      </c>
      <c r="D21">
        <f xml:space="preserve"> (tsd_2021_annual_unrounded!D21/Conversions!$C$13)*(1/Conversions!$B$16)</f>
        <v>91.20634103268425</v>
      </c>
      <c r="E21">
        <f xml:space="preserve"> (tsd_2021_annual_unrounded!E21/Conversions!$C$13)*(1/Conversions!$B$16)</f>
        <v>198.21042707136385</v>
      </c>
      <c r="F21">
        <f xml:space="preserve"> (tsd_2021_annual_unrounded!F21/Conversions!$C$13)*(1/Conversions!$B$16)</f>
        <v>1118.1072743936327</v>
      </c>
      <c r="G21">
        <f xml:space="preserve"> (tsd_2021_annual_unrounded!G21/Conversions!$C$13)*(1/Conversions!$B$16)</f>
        <v>2198.6465000499597</v>
      </c>
      <c r="H21">
        <f xml:space="preserve"> (tsd_2021_annual_unrounded!H21/Conversions!$C$13)*(1/Conversions!$B$16)</f>
        <v>2763.2375050279006</v>
      </c>
      <c r="I21">
        <f xml:space="preserve"> (tsd_2021_annual_unrounded!I21/Conversions!$C$13)*(1/Conversions!$B$16)</f>
        <v>5893.1657343407296</v>
      </c>
      <c r="J21">
        <f xml:space="preserve"> (tsd_2021_annual_unrounded!J21/Conversions!$C$13)*(1/Conversions!$B$16)</f>
        <v>8989.4108120369965</v>
      </c>
      <c r="K21">
        <f xml:space="preserve"> (tsd_2021_annual_unrounded!K21/Conversions!$C$13)*(1/Conversions!$B$16)</f>
        <v>24384.40295806107</v>
      </c>
      <c r="L21">
        <f xml:space="preserve"> (tsd_2021_annual_unrounded!L21/Conversions!$C$13)*(1/Conversions!$B$16)</f>
        <v>34242.125924410524</v>
      </c>
      <c r="M21">
        <f xml:space="preserve"> (tsd_2021_annual_unrounded!M21/Conversions!$C$13)*(1/Conversions!$B$16)</f>
        <v>65045.752175222071</v>
      </c>
    </row>
    <row r="22" spans="1:20" x14ac:dyDescent="0.25">
      <c r="A22">
        <v>2040</v>
      </c>
      <c r="B22">
        <f xml:space="preserve"> (tsd_2021_annual_unrounded!B22/Conversions!$C$13)*(1/Conversions!$B$16)</f>
        <v>22.587799387544084</v>
      </c>
      <c r="C22">
        <f xml:space="preserve"> (tsd_2021_annual_unrounded!C22/Conversions!$C$13)*(1/Conversions!$B$16)</f>
        <v>65.618368441834065</v>
      </c>
      <c r="D22">
        <f xml:space="preserve"> (tsd_2021_annual_unrounded!D22/Conversions!$C$13)*(1/Conversions!$B$16)</f>
        <v>92.428102632954989</v>
      </c>
      <c r="E22">
        <f xml:space="preserve"> (tsd_2021_annual_unrounded!E22/Conversions!$C$13)*(1/Conversions!$B$16)</f>
        <v>201.63817201592389</v>
      </c>
      <c r="F22">
        <f xml:space="preserve"> (tsd_2021_annual_unrounded!F22/Conversions!$C$13)*(1/Conversions!$B$16)</f>
        <v>1148.9211238220312</v>
      </c>
      <c r="G22">
        <f xml:space="preserve"> (tsd_2021_annual_unrounded!G22/Conversions!$C$13)*(1/Conversions!$B$16)</f>
        <v>2248.2824698616928</v>
      </c>
      <c r="H22">
        <f xml:space="preserve"> (tsd_2021_annual_unrounded!H22/Conversions!$C$13)*(1/Conversions!$B$16)</f>
        <v>2820.5115016891618</v>
      </c>
      <c r="I22">
        <f xml:space="preserve"> (tsd_2021_annual_unrounded!I22/Conversions!$C$13)*(1/Conversions!$B$16)</f>
        <v>6031.0060792282084</v>
      </c>
      <c r="J22">
        <f xml:space="preserve"> (tsd_2021_annual_unrounded!J22/Conversions!$C$13)*(1/Conversions!$B$16)</f>
        <v>9211.4576914006575</v>
      </c>
      <c r="K22">
        <f xml:space="preserve"> (tsd_2021_annual_unrounded!K22/Conversions!$C$13)*(1/Conversions!$B$16)</f>
        <v>24825.338781265466</v>
      </c>
      <c r="L22">
        <f xml:space="preserve"> (tsd_2021_annual_unrounded!L22/Conversions!$C$13)*(1/Conversions!$B$16)</f>
        <v>34790.162642349722</v>
      </c>
      <c r="M22">
        <f xml:space="preserve"> (tsd_2021_annual_unrounded!M22/Conversions!$C$13)*(1/Conversions!$B$16)</f>
        <v>66264.032247939307</v>
      </c>
    </row>
    <row r="23" spans="1:20" x14ac:dyDescent="0.25">
      <c r="A23">
        <v>2041</v>
      </c>
      <c r="B23">
        <f xml:space="preserve"> (tsd_2021_annual_unrounded!B23/Conversions!$C$13)*(1/Conversions!$B$16)</f>
        <v>23.166858810709819</v>
      </c>
      <c r="C23">
        <f xml:space="preserve"> (tsd_2021_annual_unrounded!C23/Conversions!$C$13)*(1/Conversions!$B$16)</f>
        <v>66.645616273022824</v>
      </c>
      <c r="D23">
        <f xml:space="preserve"> (tsd_2021_annual_unrounded!D23/Conversions!$C$13)*(1/Conversions!$B$16)</f>
        <v>93.625662059192493</v>
      </c>
      <c r="E23">
        <f xml:space="preserve"> (tsd_2021_annual_unrounded!E23/Conversions!$C$13)*(1/Conversions!$B$16)</f>
        <v>204.77549087208502</v>
      </c>
      <c r="F23">
        <f xml:space="preserve"> (tsd_2021_annual_unrounded!F23/Conversions!$C$13)*(1/Conversions!$B$16)</f>
        <v>1182.5370471773897</v>
      </c>
      <c r="G23">
        <f xml:space="preserve"> (tsd_2021_annual_unrounded!G23/Conversions!$C$13)*(1/Conversions!$B$16)</f>
        <v>2298.401586777275</v>
      </c>
      <c r="H23">
        <f xml:space="preserve"> (tsd_2021_annual_unrounded!H23/Conversions!$C$13)*(1/Conversions!$B$16)</f>
        <v>2876.9715882014539</v>
      </c>
      <c r="I23">
        <f xml:space="preserve"> (tsd_2021_annual_unrounded!I23/Conversions!$C$13)*(1/Conversions!$B$16)</f>
        <v>6160.7162863941503</v>
      </c>
      <c r="J23">
        <f xml:space="preserve"> (tsd_2021_annual_unrounded!J23/Conversions!$C$13)*(1/Conversions!$B$16)</f>
        <v>9471.6059637071703</v>
      </c>
      <c r="K23">
        <f xml:space="preserve"> (tsd_2021_annual_unrounded!K23/Conversions!$C$13)*(1/Conversions!$B$16)</f>
        <v>25299.871703912075</v>
      </c>
      <c r="L23">
        <f xml:space="preserve"> (tsd_2021_annual_unrounded!L23/Conversions!$C$13)*(1/Conversions!$B$16)</f>
        <v>35367.596037971154</v>
      </c>
      <c r="M23">
        <f xml:space="preserve"> (tsd_2021_annual_unrounded!M23/Conversions!$C$13)*(1/Conversions!$B$16)</f>
        <v>67540.654798482501</v>
      </c>
    </row>
    <row r="24" spans="1:20" x14ac:dyDescent="0.25">
      <c r="A24">
        <v>2042</v>
      </c>
      <c r="B24">
        <f xml:space="preserve"> (tsd_2021_annual_unrounded!B24/Conversions!$C$13)*(1/Conversions!$B$16)</f>
        <v>23.74591823387556</v>
      </c>
      <c r="C24">
        <f xml:space="preserve"> (tsd_2021_annual_unrounded!C24/Conversions!$C$13)*(1/Conversions!$B$16)</f>
        <v>67.672864104211598</v>
      </c>
      <c r="D24">
        <f xml:space="preserve"> (tsd_2021_annual_unrounded!D24/Conversions!$C$13)*(1/Conversions!$B$16)</f>
        <v>94.823221485429997</v>
      </c>
      <c r="E24">
        <f xml:space="preserve"> (tsd_2021_annual_unrounded!E24/Conversions!$C$13)*(1/Conversions!$B$16)</f>
        <v>207.91191335143009</v>
      </c>
      <c r="F24">
        <f xml:space="preserve"> (tsd_2021_annual_unrounded!F24/Conversions!$C$13)*(1/Conversions!$B$16)</f>
        <v>1216.1529705327482</v>
      </c>
      <c r="G24">
        <f xml:space="preserve"> (tsd_2021_annual_unrounded!G24/Conversions!$C$13)*(1/Conversions!$B$16)</f>
        <v>2348.5198073160409</v>
      </c>
      <c r="H24">
        <f xml:space="preserve"> (tsd_2021_annual_unrounded!H24/Conversions!$C$13)*(1/Conversions!$B$16)</f>
        <v>2933.4307783369295</v>
      </c>
      <c r="I24">
        <f xml:space="preserve"> (tsd_2021_annual_unrounded!I24/Conversions!$C$13)*(1/Conversions!$B$16)</f>
        <v>6290.4264935600913</v>
      </c>
      <c r="J24">
        <f xml:space="preserve"> (tsd_2021_annual_unrounded!J24/Conversions!$C$13)*(1/Conversions!$B$16)</f>
        <v>9731.7551323904991</v>
      </c>
      <c r="K24">
        <f xml:space="preserve"> (tsd_2021_annual_unrounded!K24/Conversions!$C$13)*(1/Conversions!$B$16)</f>
        <v>25774.403730181872</v>
      </c>
      <c r="L24">
        <f xml:space="preserve"> (tsd_2021_annual_unrounded!L24/Conversions!$C$13)*(1/Conversions!$B$16)</f>
        <v>35945.029433592586</v>
      </c>
      <c r="M24">
        <f xml:space="preserve"> (tsd_2021_annual_unrounded!M24/Conversions!$C$13)*(1/Conversions!$B$16)</f>
        <v>68817.277349025739</v>
      </c>
    </row>
    <row r="25" spans="1:20" x14ac:dyDescent="0.25">
      <c r="A25">
        <v>2043</v>
      </c>
      <c r="B25">
        <f xml:space="preserve"> (tsd_2021_annual_unrounded!B25/Conversions!$C$13)*(1/Conversions!$B$16)</f>
        <v>24.324977657041298</v>
      </c>
      <c r="C25">
        <f xml:space="preserve"> (tsd_2021_annual_unrounded!C25/Conversions!$C$13)*(1/Conversions!$B$16)</f>
        <v>68.700111935400344</v>
      </c>
      <c r="D25">
        <f xml:space="preserve"> (tsd_2021_annual_unrounded!D25/Conversions!$C$13)*(1/Conversions!$B$16)</f>
        <v>96.019884534851457</v>
      </c>
      <c r="E25">
        <f xml:space="preserve"> (tsd_2021_annual_unrounded!E25/Conversions!$C$13)*(1/Conversions!$B$16)</f>
        <v>211.04923220759122</v>
      </c>
      <c r="F25">
        <f xml:space="preserve"> (tsd_2021_annual_unrounded!F25/Conversions!$C$13)*(1/Conversions!$B$16)</f>
        <v>1249.7679975112906</v>
      </c>
      <c r="G25">
        <f xml:space="preserve"> (tsd_2021_annual_unrounded!G25/Conversions!$C$13)*(1/Conversions!$B$16)</f>
        <v>2398.6389242316232</v>
      </c>
      <c r="H25">
        <f xml:space="preserve"> (tsd_2021_annual_unrounded!H25/Conversions!$C$13)*(1/Conversions!$B$16)</f>
        <v>2989.8899684724047</v>
      </c>
      <c r="I25">
        <f xml:space="preserve"> (tsd_2021_annual_unrounded!I25/Conversions!$C$13)*(1/Conversions!$B$16)</f>
        <v>6420.1367007260342</v>
      </c>
      <c r="J25">
        <f xml:space="preserve"> (tsd_2021_annual_unrounded!J25/Conversions!$C$13)*(1/Conversions!$B$16)</f>
        <v>9991.9043010738278</v>
      </c>
      <c r="K25">
        <f xml:space="preserve"> (tsd_2021_annual_unrounded!K25/Conversions!$C$13)*(1/Conversions!$B$16)</f>
        <v>26248.936652828481</v>
      </c>
      <c r="L25">
        <f xml:space="preserve"> (tsd_2021_annual_unrounded!L25/Conversions!$C$13)*(1/Conversions!$B$16)</f>
        <v>36522.462829214019</v>
      </c>
      <c r="M25">
        <f xml:space="preserve"> (tsd_2021_annual_unrounded!M25/Conversions!$C$13)*(1/Conversions!$B$16)</f>
        <v>70093.900795945767</v>
      </c>
    </row>
    <row r="26" spans="1:20" x14ac:dyDescent="0.25">
      <c r="A26">
        <v>2044</v>
      </c>
      <c r="B26">
        <f xml:space="preserve"> (tsd_2021_annual_unrounded!B26/Conversions!$C$13)*(1/Conversions!$B$16)</f>
        <v>24.90403708020704</v>
      </c>
      <c r="C26">
        <f xml:space="preserve"> (tsd_2021_annual_unrounded!C26/Conversions!$C$13)*(1/Conversions!$B$16)</f>
        <v>69.727359766589103</v>
      </c>
      <c r="D26">
        <f xml:space="preserve"> (tsd_2021_annual_unrounded!D26/Conversions!$C$13)*(1/Conversions!$B$16)</f>
        <v>97.217443961088975</v>
      </c>
      <c r="E26">
        <f xml:space="preserve"> (tsd_2021_annual_unrounded!E26/Conversions!$C$13)*(1/Conversions!$B$16)</f>
        <v>214.18655106375235</v>
      </c>
      <c r="F26">
        <f xml:space="preserve"> (tsd_2021_annual_unrounded!F26/Conversions!$C$13)*(1/Conversions!$B$16)</f>
        <v>1283.3839208666491</v>
      </c>
      <c r="G26">
        <f xml:space="preserve"> (tsd_2021_annual_unrounded!G26/Conversions!$C$13)*(1/Conversions!$B$16)</f>
        <v>2448.757144770389</v>
      </c>
      <c r="H26">
        <f xml:space="preserve"> (tsd_2021_annual_unrounded!H26/Conversions!$C$13)*(1/Conversions!$B$16)</f>
        <v>3046.3500549846967</v>
      </c>
      <c r="I26">
        <f xml:space="preserve"> (tsd_2021_annual_unrounded!I26/Conversions!$C$13)*(1/Conversions!$B$16)</f>
        <v>6549.8460115151602</v>
      </c>
      <c r="J26">
        <f xml:space="preserve"> (tsd_2021_annual_unrounded!J26/Conversions!$C$13)*(1/Conversions!$B$16)</f>
        <v>10252.052573380339</v>
      </c>
      <c r="K26">
        <f xml:space="preserve"> (tsd_2021_annual_unrounded!K26/Conversions!$C$13)*(1/Conversions!$B$16)</f>
        <v>26723.46957547509</v>
      </c>
      <c r="L26">
        <f xml:space="preserve"> (tsd_2021_annual_unrounded!L26/Conversions!$C$13)*(1/Conversions!$B$16)</f>
        <v>37099.895328458639</v>
      </c>
      <c r="M26">
        <f xml:space="preserve"> (tsd_2021_annual_unrounded!M26/Conversions!$C$13)*(1/Conversions!$B$16)</f>
        <v>71370.523346488961</v>
      </c>
    </row>
    <row r="27" spans="1:20" x14ac:dyDescent="0.25">
      <c r="A27">
        <v>2045</v>
      </c>
      <c r="B27">
        <f xml:space="preserve"> (tsd_2021_annual_unrounded!B27/Conversions!$C$13)*(1/Conversions!$B$16)</f>
        <v>25.483096503372778</v>
      </c>
      <c r="C27">
        <f xml:space="preserve"> (tsd_2021_annual_unrounded!C27/Conversions!$C$13)*(1/Conversions!$B$16)</f>
        <v>70.753711220961819</v>
      </c>
      <c r="D27">
        <f xml:space="preserve"> (tsd_2021_annual_unrounded!D27/Conversions!$C$13)*(1/Conversions!$B$16)</f>
        <v>98.415003387326479</v>
      </c>
      <c r="E27">
        <f xml:space="preserve"> (tsd_2021_annual_unrounded!E27/Conversions!$C$13)*(1/Conversions!$B$16)</f>
        <v>217.32386991991348</v>
      </c>
      <c r="F27">
        <f xml:space="preserve"> (tsd_2021_annual_unrounded!F27/Conversions!$C$13)*(1/Conversions!$B$16)</f>
        <v>1316.9989478451914</v>
      </c>
      <c r="G27">
        <f xml:space="preserve"> (tsd_2021_annual_unrounded!G27/Conversions!$C$13)*(1/Conversions!$B$16)</f>
        <v>2498.8753653091553</v>
      </c>
      <c r="H27">
        <f xml:space="preserve"> (tsd_2021_annual_unrounded!H27/Conversions!$C$13)*(1/Conversions!$B$16)</f>
        <v>3102.8092451201728</v>
      </c>
      <c r="I27">
        <f xml:space="preserve"> (tsd_2021_annual_unrounded!I27/Conversions!$C$13)*(1/Conversions!$B$16)</f>
        <v>6679.5562186811012</v>
      </c>
      <c r="J27">
        <f xml:space="preserve"> (tsd_2021_annual_unrounded!J27/Conversions!$C$13)*(1/Conversions!$B$16)</f>
        <v>10512.201742063669</v>
      </c>
      <c r="K27">
        <f xml:space="preserve"> (tsd_2021_annual_unrounded!K27/Conversions!$C$13)*(1/Conversions!$B$16)</f>
        <v>27198.001601744883</v>
      </c>
      <c r="L27">
        <f xml:space="preserve"> (tsd_2021_annual_unrounded!L27/Conversions!$C$13)*(1/Conversions!$B$16)</f>
        <v>37677.328724080071</v>
      </c>
      <c r="M27">
        <f xml:space="preserve"> (tsd_2021_annual_unrounded!M27/Conversions!$C$13)*(1/Conversions!$B$16)</f>
        <v>72647.145897032198</v>
      </c>
    </row>
    <row r="28" spans="1:20" x14ac:dyDescent="0.25">
      <c r="A28">
        <v>2046</v>
      </c>
      <c r="B28">
        <f xml:space="preserve"> (tsd_2021_annual_unrounded!B28/Conversions!$C$13)*(1/Conversions!$B$16)</f>
        <v>26.063052303354564</v>
      </c>
      <c r="C28">
        <f xml:space="preserve"> (tsd_2021_annual_unrounded!C28/Conversions!$C$13)*(1/Conversions!$B$16)</f>
        <v>71.780959052150578</v>
      </c>
      <c r="D28">
        <f xml:space="preserve"> (tsd_2021_annual_unrounded!D28/Conversions!$C$13)*(1/Conversions!$B$16)</f>
        <v>99.612562813563969</v>
      </c>
      <c r="E28">
        <f xml:space="preserve"> (tsd_2021_annual_unrounded!E28/Conversions!$C$13)*(1/Conversions!$B$16)</f>
        <v>220.46029239925855</v>
      </c>
      <c r="F28">
        <f xml:space="preserve"> (tsd_2021_annual_unrounded!F28/Conversions!$C$13)*(1/Conversions!$B$16)</f>
        <v>1350.6148712005499</v>
      </c>
      <c r="G28">
        <f xml:space="preserve"> (tsd_2021_annual_unrounded!G28/Conversions!$C$13)*(1/Conversions!$B$16)</f>
        <v>2548.9944822247376</v>
      </c>
      <c r="H28">
        <f xml:space="preserve"> (tsd_2021_annual_unrounded!H28/Conversions!$C$13)*(1/Conversions!$B$16)</f>
        <v>3159.2684352556485</v>
      </c>
      <c r="I28">
        <f xml:space="preserve"> (tsd_2021_annual_unrounded!I28/Conversions!$C$13)*(1/Conversions!$B$16)</f>
        <v>6809.2664258470431</v>
      </c>
      <c r="J28">
        <f xml:space="preserve"> (tsd_2021_annual_unrounded!J28/Conversions!$C$13)*(1/Conversions!$B$16)</f>
        <v>10772.350910746998</v>
      </c>
      <c r="K28">
        <f xml:space="preserve"> (tsd_2021_annual_unrounded!K28/Conversions!$C$13)*(1/Conversions!$B$16)</f>
        <v>27672.5345243915</v>
      </c>
      <c r="L28">
        <f xml:space="preserve"> (tsd_2021_annual_unrounded!L28/Conversions!$C$13)*(1/Conversions!$B$16)</f>
        <v>38254.762119701503</v>
      </c>
      <c r="M28">
        <f xml:space="preserve"> (tsd_2021_annual_unrounded!M28/Conversions!$C$13)*(1/Conversions!$B$16)</f>
        <v>73923.769343952226</v>
      </c>
    </row>
    <row r="29" spans="1:20" x14ac:dyDescent="0.25">
      <c r="A29">
        <v>2047</v>
      </c>
      <c r="B29">
        <f xml:space="preserve"> (tsd_2021_annual_unrounded!B29/Conversions!$C$13)*(1/Conversions!$B$16)</f>
        <v>26.642111726520305</v>
      </c>
      <c r="C29">
        <f xml:space="preserve"> (tsd_2021_annual_unrounded!C29/Conversions!$C$13)*(1/Conversions!$B$16)</f>
        <v>72.808206883339338</v>
      </c>
      <c r="D29">
        <f xml:space="preserve"> (tsd_2021_annual_unrounded!D29/Conversions!$C$13)*(1/Conversions!$B$16)</f>
        <v>100.81012223980149</v>
      </c>
      <c r="E29">
        <f xml:space="preserve"> (tsd_2021_annual_unrounded!E29/Conversions!$C$13)*(1/Conversions!$B$16)</f>
        <v>223.59761125541968</v>
      </c>
      <c r="F29">
        <f xml:space="preserve"> (tsd_2021_annual_unrounded!F29/Conversions!$C$13)*(1/Conversions!$B$16)</f>
        <v>1384.2298981790923</v>
      </c>
      <c r="G29">
        <f xml:space="preserve"> (tsd_2021_annual_unrounded!G29/Conversions!$C$13)*(1/Conversions!$B$16)</f>
        <v>2599.112702763503</v>
      </c>
      <c r="H29">
        <f xml:space="preserve"> (tsd_2021_annual_unrounded!H29/Conversions!$C$13)*(1/Conversions!$B$16)</f>
        <v>3215.7285217679396</v>
      </c>
      <c r="I29">
        <f xml:space="preserve"> (tsd_2021_annual_unrounded!I29/Conversions!$C$13)*(1/Conversions!$B$16)</f>
        <v>6938.9766330129851</v>
      </c>
      <c r="J29">
        <f xml:space="preserve"> (tsd_2021_annual_unrounded!J29/Conversions!$C$13)*(1/Conversions!$B$16)</f>
        <v>11032.499183053511</v>
      </c>
      <c r="K29">
        <f xml:space="preserve"> (tsd_2021_annual_unrounded!K29/Conversions!$C$13)*(1/Conversions!$B$16)</f>
        <v>28147.067447038109</v>
      </c>
      <c r="L29">
        <f xml:space="preserve"> (tsd_2021_annual_unrounded!L29/Conversions!$C$13)*(1/Conversions!$B$16)</f>
        <v>38832.195515322936</v>
      </c>
      <c r="M29">
        <f xml:space="preserve"> (tsd_2021_annual_unrounded!M29/Conversions!$C$13)*(1/Conversions!$B$16)</f>
        <v>75200.39189449542</v>
      </c>
    </row>
    <row r="30" spans="1:20" x14ac:dyDescent="0.25">
      <c r="A30">
        <v>2048</v>
      </c>
      <c r="B30">
        <f xml:space="preserve"> (tsd_2021_annual_unrounded!B30/Conversions!$C$13)*(1/Conversions!$B$16)</f>
        <v>27.221171149686043</v>
      </c>
      <c r="C30">
        <f xml:space="preserve"> (tsd_2021_annual_unrounded!C30/Conversions!$C$13)*(1/Conversions!$B$16)</f>
        <v>73.835454714528083</v>
      </c>
      <c r="D30">
        <f xml:space="preserve"> (tsd_2021_annual_unrounded!D30/Conversions!$C$13)*(1/Conversions!$B$16)</f>
        <v>102.00678528922295</v>
      </c>
      <c r="E30">
        <f xml:space="preserve"> (tsd_2021_annual_unrounded!E30/Conversions!$C$13)*(1/Conversions!$B$16)</f>
        <v>226.73493011158084</v>
      </c>
      <c r="F30">
        <f xml:space="preserve"> (tsd_2021_annual_unrounded!F30/Conversions!$C$13)*(1/Conversions!$B$16)</f>
        <v>1417.8458215344508</v>
      </c>
      <c r="G30">
        <f xml:space="preserve"> (tsd_2021_annual_unrounded!G30/Conversions!$C$13)*(1/Conversions!$B$16)</f>
        <v>2649.2318196790852</v>
      </c>
      <c r="H30">
        <f xml:space="preserve"> (tsd_2021_annual_unrounded!H30/Conversions!$C$13)*(1/Conversions!$B$16)</f>
        <v>3272.1877119034152</v>
      </c>
      <c r="I30">
        <f xml:space="preserve"> (tsd_2021_annual_unrounded!I30/Conversions!$C$13)*(1/Conversions!$B$16)</f>
        <v>7068.6859438021102</v>
      </c>
      <c r="J30">
        <f xml:space="preserve"> (tsd_2021_annual_unrounded!J30/Conversions!$C$13)*(1/Conversions!$B$16)</f>
        <v>11292.64835173684</v>
      </c>
      <c r="K30">
        <f xml:space="preserve"> (tsd_2021_annual_unrounded!K30/Conversions!$C$13)*(1/Conversions!$B$16)</f>
        <v>28621.599473307906</v>
      </c>
      <c r="L30">
        <f xml:space="preserve"> (tsd_2021_annual_unrounded!L30/Conversions!$C$13)*(1/Conversions!$B$16)</f>
        <v>39409.628910944368</v>
      </c>
      <c r="M30">
        <f xml:space="preserve"> (tsd_2021_annual_unrounded!M30/Conversions!$C$13)*(1/Conversions!$B$16)</f>
        <v>76477.014445038643</v>
      </c>
    </row>
    <row r="31" spans="1:20" x14ac:dyDescent="0.25">
      <c r="A31">
        <v>2049</v>
      </c>
      <c r="B31">
        <f xml:space="preserve"> (tsd_2021_annual_unrounded!B31/Conversions!$C$13)*(1/Conversions!$B$16)</f>
        <v>27.800230572851785</v>
      </c>
      <c r="C31">
        <f xml:space="preserve"> (tsd_2021_annual_unrounded!C31/Conversions!$C$13)*(1/Conversions!$B$16)</f>
        <v>74.861806168900813</v>
      </c>
      <c r="D31">
        <f xml:space="preserve"> (tsd_2021_annual_unrounded!D31/Conversions!$C$13)*(1/Conversions!$B$16)</f>
        <v>103.20434471546045</v>
      </c>
      <c r="E31">
        <f xml:space="preserve"> (tsd_2021_annual_unrounded!E31/Conversions!$C$13)*(1/Conversions!$B$16)</f>
        <v>229.87135259092591</v>
      </c>
      <c r="F31">
        <f xml:space="preserve"> (tsd_2021_annual_unrounded!F31/Conversions!$C$13)*(1/Conversions!$B$16)</f>
        <v>1451.4608485129932</v>
      </c>
      <c r="G31">
        <f xml:space="preserve"> (tsd_2021_annual_unrounded!G31/Conversions!$C$13)*(1/Conversions!$B$16)</f>
        <v>2699.3500402178511</v>
      </c>
      <c r="H31">
        <f xml:space="preserve"> (tsd_2021_annual_unrounded!H31/Conversions!$C$13)*(1/Conversions!$B$16)</f>
        <v>3328.6469020388909</v>
      </c>
      <c r="I31">
        <f xml:space="preserve"> (tsd_2021_annual_unrounded!I31/Conversions!$C$13)*(1/Conversions!$B$16)</f>
        <v>7198.3961509680521</v>
      </c>
      <c r="J31">
        <f xml:space="preserve"> (tsd_2021_annual_unrounded!J31/Conversions!$C$13)*(1/Conversions!$B$16)</f>
        <v>11552.797520420168</v>
      </c>
      <c r="K31">
        <f xml:space="preserve"> (tsd_2021_annual_unrounded!K31/Conversions!$C$13)*(1/Conversions!$B$16)</f>
        <v>29096.132395954519</v>
      </c>
      <c r="L31">
        <f xml:space="preserve"> (tsd_2021_annual_unrounded!L31/Conversions!$C$13)*(1/Conversions!$B$16)</f>
        <v>39987.061410188981</v>
      </c>
      <c r="M31">
        <f xml:space="preserve"> (tsd_2021_annual_unrounded!M31/Conversions!$C$13)*(1/Conversions!$B$16)</f>
        <v>77753.637891958671</v>
      </c>
    </row>
    <row r="32" spans="1:20" x14ac:dyDescent="0.25">
      <c r="A32">
        <v>2050</v>
      </c>
      <c r="B32">
        <f xml:space="preserve"> (tsd_2021_annual_unrounded!B32/Conversions!$C$13)*(1/Conversions!$B$16)</f>
        <v>28.379289996017526</v>
      </c>
      <c r="C32">
        <f xml:space="preserve"> (tsd_2021_annual_unrounded!C32/Conversions!$C$13)*(1/Conversions!$B$16)</f>
        <v>75.889054000089573</v>
      </c>
      <c r="D32">
        <f xml:space="preserve"> (tsd_2021_annual_unrounded!D32/Conversions!$C$13)*(1/Conversions!$B$16)</f>
        <v>104.40190414169794</v>
      </c>
      <c r="E32">
        <f xml:space="preserve"> (tsd_2021_annual_unrounded!E32/Conversions!$C$13)*(1/Conversions!$B$16)</f>
        <v>233.00867144708704</v>
      </c>
      <c r="F32">
        <f xml:space="preserve"> (tsd_2021_annual_unrounded!F32/Conversions!$C$13)*(1/Conversions!$B$16)</f>
        <v>1485.0767718683517</v>
      </c>
      <c r="G32">
        <f xml:space="preserve"> (tsd_2021_annual_unrounded!G32/Conversions!$C$13)*(1/Conversions!$B$16)</f>
        <v>2749.4691571334333</v>
      </c>
      <c r="H32">
        <f xml:space="preserve"> (tsd_2021_annual_unrounded!H32/Conversions!$C$13)*(1/Conversions!$B$16)</f>
        <v>3385.1060921743665</v>
      </c>
      <c r="I32">
        <f xml:space="preserve"> (tsd_2021_annual_unrounded!I32/Conversions!$C$13)*(1/Conversions!$B$16)</f>
        <v>7328.1063581339949</v>
      </c>
      <c r="J32">
        <f xml:space="preserve"> (tsd_2021_annual_unrounded!J32/Conversions!$C$13)*(1/Conversions!$B$16)</f>
        <v>11812.945792726683</v>
      </c>
      <c r="K32">
        <f xml:space="preserve"> (tsd_2021_annual_unrounded!K32/Conversions!$C$13)*(1/Conversions!$B$16)</f>
        <v>29570.665318601128</v>
      </c>
      <c r="L32">
        <f xml:space="preserve"> (tsd_2021_annual_unrounded!L32/Conversions!$C$13)*(1/Conversions!$B$16)</f>
        <v>40564.494805810406</v>
      </c>
      <c r="M32">
        <f xml:space="preserve"> (tsd_2021_annual_unrounded!M32/Conversions!$C$13)*(1/Conversions!$B$16)</f>
        <v>79030.260442501894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F9364-DC03-4C80-8094-386F650B0427}">
  <dimension ref="A1:H14"/>
  <sheetViews>
    <sheetView workbookViewId="0"/>
  </sheetViews>
  <sheetFormatPr defaultRowHeight="15" x14ac:dyDescent="0.25"/>
  <cols>
    <col min="1" max="1" width="10.7109375" customWidth="1"/>
    <col min="2" max="8" width="20.7109375" customWidth="1"/>
  </cols>
  <sheetData>
    <row r="1" spans="1:8" x14ac:dyDescent="0.25">
      <c r="A1" s="29" t="s">
        <v>12</v>
      </c>
      <c r="B1" s="30" t="s">
        <v>7</v>
      </c>
      <c r="C1" s="30" t="s">
        <v>6</v>
      </c>
      <c r="D1" s="30" t="s">
        <v>5</v>
      </c>
      <c r="E1" s="30" t="s">
        <v>4</v>
      </c>
      <c r="F1" s="30" t="s">
        <v>25</v>
      </c>
      <c r="G1" s="30" t="s">
        <v>26</v>
      </c>
      <c r="H1" s="31" t="s">
        <v>27</v>
      </c>
    </row>
    <row r="2" spans="1:8" x14ac:dyDescent="0.25">
      <c r="A2" s="32">
        <v>2023</v>
      </c>
      <c r="B2" s="33">
        <v>669.93051926922283</v>
      </c>
      <c r="C2" s="33">
        <v>1457.410101441091</v>
      </c>
      <c r="D2" s="33">
        <v>1899.8975529140566</v>
      </c>
      <c r="E2" s="33">
        <v>3846.8862618590911</v>
      </c>
      <c r="F2" s="33">
        <v>1306.0210209790755</v>
      </c>
      <c r="G2" s="33">
        <v>1679.8101532702728</v>
      </c>
      <c r="H2" s="34">
        <v>2298.3101563420382</v>
      </c>
    </row>
    <row r="3" spans="1:8" x14ac:dyDescent="0.25">
      <c r="A3" s="32">
        <v>2024</v>
      </c>
      <c r="B3" s="33">
        <v>694.33796359334031</v>
      </c>
      <c r="C3" s="33">
        <v>1499.4833400558437</v>
      </c>
      <c r="D3" s="33">
        <v>1949.5926835956484</v>
      </c>
      <c r="E3" s="33">
        <v>3961.988216053931</v>
      </c>
      <c r="F3" s="33">
        <v>1366.0782676541601</v>
      </c>
      <c r="G3" s="33">
        <v>1747.9347912897717</v>
      </c>
      <c r="H3" s="34">
        <v>2375.3985625219975</v>
      </c>
    </row>
    <row r="4" spans="1:8" x14ac:dyDescent="0.25">
      <c r="A4" s="32">
        <v>2025</v>
      </c>
      <c r="B4" s="33">
        <v>718.74540791745778</v>
      </c>
      <c r="C4" s="33">
        <v>1541.5565786705963</v>
      </c>
      <c r="D4" s="33">
        <v>1999.2878142772406</v>
      </c>
      <c r="E4" s="33">
        <v>4077.0892738719535</v>
      </c>
      <c r="F4" s="33">
        <v>1425.2391375131986</v>
      </c>
      <c r="G4" s="33">
        <v>1815.1630524932245</v>
      </c>
      <c r="H4" s="34">
        <v>2453.3833455180024</v>
      </c>
    </row>
    <row r="5" spans="1:8" x14ac:dyDescent="0.25">
      <c r="A5" s="32">
        <v>2026</v>
      </c>
      <c r="B5" s="33">
        <v>743.15285224157537</v>
      </c>
      <c r="C5" s="33">
        <v>1583.6298172853492</v>
      </c>
      <c r="D5" s="33">
        <v>2048.9838413356492</v>
      </c>
      <c r="E5" s="33">
        <v>4192.1912280667939</v>
      </c>
      <c r="F5" s="33">
        <v>1485.2963841882831</v>
      </c>
      <c r="G5" s="33">
        <v>1883.2876905127234</v>
      </c>
      <c r="H5" s="34">
        <v>2530.4717516979617</v>
      </c>
    </row>
    <row r="6" spans="1:8" x14ac:dyDescent="0.25">
      <c r="A6" s="32">
        <v>2027</v>
      </c>
      <c r="B6" s="33">
        <v>767.56029656569297</v>
      </c>
      <c r="C6" s="33">
        <v>1625.703952276918</v>
      </c>
      <c r="D6" s="33">
        <v>2098.6789720172419</v>
      </c>
      <c r="E6" s="33">
        <v>4307.2931822616329</v>
      </c>
      <c r="F6" s="33">
        <v>1545.3536308633675</v>
      </c>
      <c r="G6" s="33">
        <v>1950.515951716176</v>
      </c>
      <c r="H6" s="34">
        <v>2608.4565346939667</v>
      </c>
    </row>
    <row r="7" spans="1:8" x14ac:dyDescent="0.25">
      <c r="A7" s="32">
        <v>2028</v>
      </c>
      <c r="B7" s="33">
        <v>791.96774088981044</v>
      </c>
      <c r="C7" s="33">
        <v>1667.7771908916711</v>
      </c>
      <c r="D7" s="33">
        <v>2148.3741026988341</v>
      </c>
      <c r="E7" s="33">
        <v>4422.3951364564728</v>
      </c>
      <c r="F7" s="33">
        <v>1604.5145007224057</v>
      </c>
      <c r="G7" s="33">
        <v>2018.6405897356747</v>
      </c>
      <c r="H7" s="34">
        <v>2685.544940873926</v>
      </c>
    </row>
    <row r="8" spans="1:8" x14ac:dyDescent="0.25">
      <c r="A8" s="32">
        <v>2029</v>
      </c>
      <c r="B8" s="33">
        <v>816.37518521392803</v>
      </c>
      <c r="C8" s="33">
        <v>1709.8504295064238</v>
      </c>
      <c r="D8" s="33">
        <v>2198.0692333804259</v>
      </c>
      <c r="E8" s="33">
        <v>4537.4970906513126</v>
      </c>
      <c r="F8" s="33">
        <v>1664.5717473974903</v>
      </c>
      <c r="G8" s="33">
        <v>2085.8688509391277</v>
      </c>
      <c r="H8" s="34">
        <v>2762.6333470538852</v>
      </c>
    </row>
    <row r="9" spans="1:8" x14ac:dyDescent="0.25">
      <c r="A9" s="32">
        <v>2030</v>
      </c>
      <c r="B9" s="33">
        <v>840.78262953804563</v>
      </c>
      <c r="C9" s="33">
        <v>1751.9236681211767</v>
      </c>
      <c r="D9" s="33">
        <v>2247.7652604388345</v>
      </c>
      <c r="E9" s="33">
        <v>4652.5990448461516</v>
      </c>
      <c r="F9" s="33">
        <v>1724.6289940725746</v>
      </c>
      <c r="G9" s="33">
        <v>2153.9934889586261</v>
      </c>
      <c r="H9" s="34">
        <v>2840.6181300498906</v>
      </c>
    </row>
    <row r="10" spans="1:8" x14ac:dyDescent="0.25">
      <c r="A10" s="32">
        <v>2031</v>
      </c>
      <c r="B10" s="33">
        <v>871.59647896644401</v>
      </c>
      <c r="C10" s="33">
        <v>1801.5596379329099</v>
      </c>
      <c r="D10" s="33">
        <v>2305.0392571000962</v>
      </c>
      <c r="E10" s="33">
        <v>4790.4393897336313</v>
      </c>
      <c r="F10" s="33">
        <v>1794.5463857241655</v>
      </c>
      <c r="G10" s="33">
        <v>2231.9782719546315</v>
      </c>
      <c r="H10" s="34">
        <v>2931.1521884705403</v>
      </c>
    </row>
    <row r="11" spans="1:8" x14ac:dyDescent="0.25">
      <c r="A11" s="32">
        <v>2032</v>
      </c>
      <c r="B11" s="33">
        <v>902.41032839484262</v>
      </c>
      <c r="C11" s="33">
        <v>1851.195607744643</v>
      </c>
      <c r="D11" s="33">
        <v>2362.3141501381733</v>
      </c>
      <c r="E11" s="33">
        <v>4928.2806309979269</v>
      </c>
      <c r="F11" s="33">
        <v>1863.5674005597102</v>
      </c>
      <c r="G11" s="33">
        <v>2310.859431766683</v>
      </c>
      <c r="H11" s="34">
        <v>3020.7898700751439</v>
      </c>
    </row>
    <row r="12" spans="1:8" x14ac:dyDescent="0.25">
      <c r="A12" s="32">
        <v>2033</v>
      </c>
      <c r="B12" s="33">
        <v>933.22417782324123</v>
      </c>
      <c r="C12" s="33">
        <v>1900.8315775563763</v>
      </c>
      <c r="D12" s="33">
        <v>2419.5890431762509</v>
      </c>
      <c r="E12" s="33">
        <v>5066.1209758854056</v>
      </c>
      <c r="F12" s="33">
        <v>1933.4847922113013</v>
      </c>
      <c r="G12" s="33">
        <v>2389.740591578734</v>
      </c>
      <c r="H12" s="34">
        <v>3111.3239284957936</v>
      </c>
    </row>
    <row r="13" spans="1:8" x14ac:dyDescent="0.25">
      <c r="A13" s="32">
        <v>2034</v>
      </c>
      <c r="B13" s="33">
        <v>964.03802725163962</v>
      </c>
      <c r="C13" s="33">
        <v>1950.4675473681095</v>
      </c>
      <c r="D13" s="33">
        <v>2476.8639362143285</v>
      </c>
      <c r="E13" s="33">
        <v>5203.9622171497003</v>
      </c>
      <c r="F13" s="33">
        <v>2003.4021838628921</v>
      </c>
      <c r="G13" s="33">
        <v>2468.621751390785</v>
      </c>
      <c r="H13" s="34">
        <v>3201.8579869164432</v>
      </c>
    </row>
    <row r="14" spans="1:8" x14ac:dyDescent="0.25">
      <c r="A14" s="35">
        <v>2035</v>
      </c>
      <c r="B14" s="7">
        <v>994.85187668003823</v>
      </c>
      <c r="C14" s="7">
        <v>2000.103517179843</v>
      </c>
      <c r="D14" s="7">
        <v>2534.1388292524061</v>
      </c>
      <c r="E14" s="7">
        <v>5341.80256203718</v>
      </c>
      <c r="F14" s="7">
        <v>2073.3195755144829</v>
      </c>
      <c r="G14" s="7">
        <v>2547.5029112028365</v>
      </c>
      <c r="H14" s="36">
        <v>3292.3920453370934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DF204-DAF9-48D9-8ED7-248E9DBFFEA5}">
  <dimension ref="A1:H15"/>
  <sheetViews>
    <sheetView workbookViewId="0"/>
  </sheetViews>
  <sheetFormatPr defaultRowHeight="15" x14ac:dyDescent="0.25"/>
  <cols>
    <col min="1" max="1" width="10.7109375" customWidth="1"/>
    <col min="2" max="8" width="20.7109375" customWidth="1"/>
  </cols>
  <sheetData>
    <row r="1" spans="1:8" ht="15.75" thickBot="1" x14ac:dyDescent="0.3"/>
    <row r="2" spans="1:8" ht="15.75" thickTop="1" x14ac:dyDescent="0.25">
      <c r="A2" s="4" t="s">
        <v>12</v>
      </c>
      <c r="B2" s="4" t="s">
        <v>7</v>
      </c>
      <c r="C2" s="4" t="s">
        <v>6</v>
      </c>
      <c r="D2" s="4" t="s">
        <v>5</v>
      </c>
      <c r="E2" s="4" t="s">
        <v>4</v>
      </c>
      <c r="F2" s="4" t="s">
        <v>25</v>
      </c>
      <c r="G2" s="4" t="s">
        <v>26</v>
      </c>
      <c r="H2" s="4" t="s">
        <v>27</v>
      </c>
    </row>
    <row r="3" spans="1:8" x14ac:dyDescent="0.25">
      <c r="A3" s="3">
        <v>2023</v>
      </c>
      <c r="B3" s="6">
        <v>747.37599999999998</v>
      </c>
      <c r="C3" s="6">
        <v>1625.89</v>
      </c>
      <c r="D3" s="6">
        <v>2119.5300000000002</v>
      </c>
      <c r="E3" s="6">
        <v>4291.5950000000003</v>
      </c>
      <c r="F3" s="6">
        <v>1457</v>
      </c>
      <c r="G3" s="6">
        <v>1874</v>
      </c>
      <c r="H3" s="6">
        <v>2564</v>
      </c>
    </row>
    <row r="4" spans="1:8" x14ac:dyDescent="0.25">
      <c r="A4" s="3">
        <v>2024</v>
      </c>
      <c r="B4" s="6">
        <v>774.60500000000002</v>
      </c>
      <c r="C4" s="6">
        <v>1672.827</v>
      </c>
      <c r="D4" s="6">
        <v>2174.9699999999998</v>
      </c>
      <c r="E4" s="6">
        <v>4420.0029999999997</v>
      </c>
      <c r="F4" s="6">
        <v>1524</v>
      </c>
      <c r="G4" s="6">
        <v>1950</v>
      </c>
      <c r="H4" s="6">
        <v>2650</v>
      </c>
    </row>
    <row r="5" spans="1:8" x14ac:dyDescent="0.25">
      <c r="A5" s="3">
        <v>2025</v>
      </c>
      <c r="B5" s="6">
        <v>801.83399999999995</v>
      </c>
      <c r="C5" s="6">
        <v>1719.7639999999999</v>
      </c>
      <c r="D5" s="6">
        <v>2230.41</v>
      </c>
      <c r="E5" s="6">
        <v>4548.41</v>
      </c>
      <c r="F5" s="6">
        <v>1590</v>
      </c>
      <c r="G5" s="6">
        <v>2025</v>
      </c>
      <c r="H5" s="6">
        <v>2737</v>
      </c>
    </row>
    <row r="6" spans="1:8" x14ac:dyDescent="0.25">
      <c r="A6" s="3">
        <v>2026</v>
      </c>
      <c r="B6" s="6">
        <v>829.06299999999999</v>
      </c>
      <c r="C6" s="6">
        <v>1766.701</v>
      </c>
      <c r="D6" s="6">
        <v>2285.8510000000001</v>
      </c>
      <c r="E6" s="6">
        <v>4676.8180000000002</v>
      </c>
      <c r="F6" s="6">
        <v>1657</v>
      </c>
      <c r="G6" s="6">
        <v>2101</v>
      </c>
      <c r="H6" s="6">
        <v>2823</v>
      </c>
    </row>
    <row r="7" spans="1:8" x14ac:dyDescent="0.25">
      <c r="A7" s="3">
        <v>2027</v>
      </c>
      <c r="B7" s="6">
        <v>856.29200000000003</v>
      </c>
      <c r="C7" s="6">
        <v>1813.6389999999999</v>
      </c>
      <c r="D7" s="6">
        <v>2341.2910000000002</v>
      </c>
      <c r="E7" s="6">
        <v>4805.2259999999997</v>
      </c>
      <c r="F7" s="6">
        <v>1724</v>
      </c>
      <c r="G7" s="6">
        <v>2176</v>
      </c>
      <c r="H7" s="6">
        <v>2910</v>
      </c>
    </row>
    <row r="8" spans="1:8" x14ac:dyDescent="0.25">
      <c r="A8" s="3">
        <v>2028</v>
      </c>
      <c r="B8" s="6">
        <v>883.52099999999996</v>
      </c>
      <c r="C8" s="6">
        <v>1860.576</v>
      </c>
      <c r="D8" s="6">
        <v>2396.7310000000002</v>
      </c>
      <c r="E8" s="6">
        <v>4933.634</v>
      </c>
      <c r="F8" s="6">
        <v>1790</v>
      </c>
      <c r="G8" s="6">
        <v>2252</v>
      </c>
      <c r="H8" s="6">
        <v>2996</v>
      </c>
    </row>
    <row r="9" spans="1:8" x14ac:dyDescent="0.25">
      <c r="A9" s="3">
        <v>2029</v>
      </c>
      <c r="B9" s="6">
        <v>910.75</v>
      </c>
      <c r="C9" s="6">
        <v>1907.5129999999999</v>
      </c>
      <c r="D9" s="6">
        <v>2452.1709999999998</v>
      </c>
      <c r="E9" s="6">
        <v>5062.0420000000004</v>
      </c>
      <c r="F9" s="6">
        <v>1857</v>
      </c>
      <c r="G9" s="6">
        <v>2327</v>
      </c>
      <c r="H9" s="6">
        <v>3082</v>
      </c>
    </row>
    <row r="10" spans="1:8" x14ac:dyDescent="0.25">
      <c r="A10" s="3">
        <v>2030</v>
      </c>
      <c r="B10" s="6">
        <v>937.97900000000004</v>
      </c>
      <c r="C10" s="6">
        <v>1954.45</v>
      </c>
      <c r="D10" s="6">
        <v>2507.6120000000001</v>
      </c>
      <c r="E10" s="6">
        <v>5190.45</v>
      </c>
      <c r="F10" s="6">
        <v>1924</v>
      </c>
      <c r="G10" s="6">
        <v>2403</v>
      </c>
      <c r="H10" s="6">
        <v>3169</v>
      </c>
    </row>
    <row r="11" spans="1:8" x14ac:dyDescent="0.25">
      <c r="A11" s="3">
        <v>2031</v>
      </c>
      <c r="B11" s="6">
        <v>972.35500000000002</v>
      </c>
      <c r="C11" s="6">
        <v>2009.8240000000001</v>
      </c>
      <c r="D11" s="6">
        <v>2571.5070000000001</v>
      </c>
      <c r="E11" s="6">
        <v>5344.2250000000004</v>
      </c>
      <c r="F11" s="6">
        <v>2002</v>
      </c>
      <c r="G11" s="6">
        <v>2490</v>
      </c>
      <c r="H11" s="6">
        <v>3270</v>
      </c>
    </row>
    <row r="12" spans="1:8" x14ac:dyDescent="0.25">
      <c r="A12" s="3">
        <v>2032</v>
      </c>
      <c r="B12" s="6">
        <v>1006.731</v>
      </c>
      <c r="C12" s="6">
        <v>2065.1979999999999</v>
      </c>
      <c r="D12" s="6">
        <v>2635.4029999999998</v>
      </c>
      <c r="E12" s="6">
        <v>5498.0010000000002</v>
      </c>
      <c r="F12" s="6">
        <v>2079</v>
      </c>
      <c r="G12" s="6">
        <v>2578</v>
      </c>
      <c r="H12" s="6">
        <v>3370</v>
      </c>
    </row>
    <row r="13" spans="1:8" x14ac:dyDescent="0.25">
      <c r="A13" s="3">
        <v>2033</v>
      </c>
      <c r="B13" s="6">
        <v>1041.107</v>
      </c>
      <c r="C13" s="6">
        <v>2120.5720000000001</v>
      </c>
      <c r="D13" s="6">
        <v>2699.299</v>
      </c>
      <c r="E13" s="6">
        <v>5651.7759999999998</v>
      </c>
      <c r="F13" s="6">
        <v>2157</v>
      </c>
      <c r="G13" s="6">
        <v>2666</v>
      </c>
      <c r="H13" s="6">
        <v>3471</v>
      </c>
    </row>
    <row r="14" spans="1:8" x14ac:dyDescent="0.25">
      <c r="A14" s="3">
        <v>2034</v>
      </c>
      <c r="B14" s="6">
        <v>1075.4829999999999</v>
      </c>
      <c r="C14" s="6">
        <v>2175.9459999999999</v>
      </c>
      <c r="D14" s="6">
        <v>2763.1950000000002</v>
      </c>
      <c r="E14" s="6">
        <v>5805.5519999999997</v>
      </c>
      <c r="F14" s="6">
        <v>2235</v>
      </c>
      <c r="G14" s="6">
        <v>2754</v>
      </c>
      <c r="H14" s="6">
        <v>3572</v>
      </c>
    </row>
    <row r="15" spans="1:8" x14ac:dyDescent="0.25">
      <c r="A15" s="5">
        <v>2035</v>
      </c>
      <c r="B15" s="7">
        <v>1109.8589999999999</v>
      </c>
      <c r="C15" s="7">
        <v>2231.3200000000002</v>
      </c>
      <c r="D15" s="7">
        <v>2827.0909999999999</v>
      </c>
      <c r="E15" s="7">
        <v>5959.3270000000002</v>
      </c>
      <c r="F15" s="7">
        <v>2313</v>
      </c>
      <c r="G15" s="7">
        <v>2842</v>
      </c>
      <c r="H15" s="7">
        <v>3673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README</vt:lpstr>
      <vt:lpstr>tsd_2021_annual_unrounded</vt:lpstr>
      <vt:lpstr>ncee_annual_unrounded</vt:lpstr>
      <vt:lpstr>2019$_domestic_unrounded</vt:lpstr>
      <vt:lpstr>Updated domestic $2020</vt:lpstr>
      <vt:lpstr>Conversions</vt:lpstr>
      <vt:lpstr>2019$_per_short_ton</vt:lpstr>
      <vt:lpstr>2019$_per_short_ton_CH4_comp</vt:lpstr>
      <vt:lpstr>2020$_per_metric_ton_CH4_comp</vt:lpstr>
      <vt:lpstr>2019$_per_metric_ton</vt:lpstr>
      <vt:lpstr>annual sc-ch4 estimates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Dowd, Gregory</dc:creator>
  <cp:lastModifiedBy>Bielen, David</cp:lastModifiedBy>
  <dcterms:created xsi:type="dcterms:W3CDTF">2022-06-08T11:26:26Z</dcterms:created>
  <dcterms:modified xsi:type="dcterms:W3CDTF">2022-11-01T19:32:13Z</dcterms:modified>
</cp:coreProperties>
</file>