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ARCUS\WORK\PostDoc\Vachon_Metaanalysis_k\Revision_Aquatic_sciences\"/>
    </mc:Choice>
  </mc:AlternateContent>
  <bookViews>
    <workbookView xWindow="0" yWindow="0" windowWidth="19730" windowHeight="10020"/>
  </bookViews>
  <sheets>
    <sheet name="Table S1" sheetId="4" r:id="rId1"/>
  </sheets>
  <definedNames>
    <definedName name="solver_adj" localSheetId="0" hidden="1">'Table S1'!#REF!</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'Table S1'!#REF!</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672" i="4" l="1"/>
  <c r="T1673" i="4"/>
  <c r="T1674" i="4"/>
  <c r="T1675" i="4"/>
  <c r="T1676" i="4"/>
  <c r="T1677" i="4"/>
  <c r="T1678" i="4"/>
  <c r="T1679" i="4"/>
  <c r="T1680" i="4"/>
  <c r="T1681" i="4"/>
  <c r="T1682" i="4"/>
  <c r="T1683" i="4"/>
  <c r="T1684" i="4"/>
  <c r="T1685" i="4"/>
  <c r="T1686" i="4"/>
  <c r="T1687" i="4"/>
  <c r="T1688" i="4"/>
  <c r="T1689" i="4"/>
  <c r="T1690" i="4"/>
  <c r="T1691" i="4"/>
  <c r="T1692" i="4"/>
  <c r="T1693" i="4"/>
  <c r="T1694" i="4"/>
  <c r="T1695" i="4"/>
  <c r="T1696" i="4"/>
  <c r="T1697" i="4"/>
  <c r="T1698" i="4"/>
  <c r="T1699" i="4"/>
  <c r="T1700" i="4"/>
  <c r="T1701" i="4"/>
  <c r="T1702" i="4"/>
  <c r="T1703" i="4"/>
  <c r="T1704" i="4"/>
  <c r="T1705" i="4"/>
  <c r="T1706" i="4"/>
  <c r="T1707" i="4"/>
  <c r="T1708" i="4"/>
  <c r="T1709" i="4"/>
  <c r="T1710" i="4"/>
  <c r="T1711" i="4"/>
  <c r="T1712" i="4"/>
  <c r="T1713" i="4"/>
  <c r="T1714" i="4"/>
  <c r="T1715" i="4"/>
  <c r="T1716" i="4"/>
  <c r="T1717" i="4"/>
  <c r="T1718" i="4"/>
  <c r="T1719" i="4"/>
  <c r="T1720" i="4"/>
  <c r="T1721" i="4"/>
  <c r="T1722" i="4"/>
  <c r="T1723" i="4"/>
  <c r="T1724" i="4"/>
  <c r="T1725" i="4"/>
  <c r="T1726" i="4"/>
  <c r="T1727" i="4"/>
  <c r="T1728" i="4"/>
  <c r="T1729" i="4"/>
  <c r="T1730" i="4"/>
  <c r="T1731" i="4"/>
  <c r="T1732" i="4"/>
  <c r="T1733" i="4"/>
  <c r="T1734" i="4"/>
  <c r="T1735" i="4"/>
  <c r="T1736" i="4"/>
  <c r="T1737" i="4"/>
  <c r="T1738" i="4"/>
  <c r="T1739" i="4"/>
  <c r="T1740" i="4"/>
  <c r="T1741" i="4"/>
  <c r="T1742" i="4"/>
  <c r="T1743" i="4"/>
  <c r="T1744" i="4"/>
  <c r="T1745" i="4"/>
  <c r="T1746" i="4"/>
  <c r="T1747" i="4"/>
  <c r="T1748" i="4"/>
  <c r="T1749" i="4"/>
  <c r="T1750" i="4"/>
  <c r="T1751" i="4"/>
  <c r="T1752" i="4"/>
  <c r="T1753" i="4"/>
  <c r="T1754" i="4"/>
  <c r="T1755" i="4"/>
  <c r="T1756" i="4"/>
  <c r="T1757" i="4"/>
  <c r="T1758" i="4"/>
  <c r="T1759" i="4"/>
  <c r="T1760" i="4"/>
  <c r="T1761" i="4"/>
  <c r="T1762" i="4"/>
  <c r="T1763" i="4"/>
  <c r="T1764" i="4"/>
  <c r="T1765" i="4"/>
  <c r="T1766" i="4"/>
  <c r="T1767" i="4"/>
  <c r="T1768" i="4"/>
  <c r="T1769" i="4"/>
  <c r="T1770" i="4"/>
  <c r="T1771" i="4"/>
  <c r="T1772" i="4"/>
  <c r="T1773" i="4"/>
  <c r="T1774" i="4"/>
  <c r="T1775" i="4"/>
  <c r="T1776" i="4"/>
  <c r="T1777" i="4"/>
  <c r="T1778" i="4"/>
  <c r="T1779" i="4"/>
  <c r="T1780" i="4"/>
  <c r="T1781" i="4"/>
  <c r="T1782" i="4"/>
  <c r="T1783" i="4"/>
  <c r="T1784" i="4"/>
  <c r="T1785" i="4"/>
  <c r="T1786" i="4"/>
  <c r="T1787" i="4"/>
  <c r="T1788" i="4"/>
  <c r="T1789" i="4"/>
  <c r="T1790" i="4"/>
  <c r="T1791" i="4"/>
  <c r="T1792" i="4"/>
  <c r="T1793" i="4"/>
  <c r="T1794" i="4"/>
  <c r="T1795" i="4"/>
  <c r="T1796" i="4"/>
  <c r="T1797" i="4"/>
  <c r="T1798" i="4"/>
  <c r="T1799" i="4"/>
  <c r="T1800" i="4"/>
  <c r="T1801" i="4"/>
  <c r="T1802" i="4"/>
  <c r="T1803" i="4"/>
  <c r="T1804" i="4"/>
  <c r="T1805" i="4"/>
  <c r="T1806" i="4"/>
  <c r="T1807" i="4"/>
  <c r="T1808" i="4"/>
  <c r="T1809" i="4"/>
  <c r="T1810" i="4"/>
  <c r="T1811" i="4"/>
  <c r="T1812" i="4"/>
  <c r="T1813" i="4"/>
  <c r="T1814" i="4"/>
  <c r="T1815" i="4"/>
  <c r="T1816" i="4"/>
  <c r="T1817" i="4"/>
  <c r="T1818" i="4"/>
  <c r="T1819" i="4"/>
  <c r="T1820" i="4"/>
  <c r="T1821" i="4"/>
  <c r="T1822" i="4"/>
  <c r="T1823" i="4"/>
  <c r="T1824" i="4"/>
  <c r="T1825" i="4"/>
  <c r="T1826" i="4"/>
  <c r="T1827" i="4"/>
  <c r="T1828" i="4"/>
  <c r="T1829" i="4"/>
  <c r="T1830" i="4"/>
  <c r="T1831" i="4"/>
  <c r="T1832" i="4"/>
  <c r="T1833" i="4"/>
  <c r="T1834" i="4"/>
  <c r="T1835" i="4"/>
  <c r="T1836" i="4"/>
  <c r="T1837" i="4"/>
  <c r="T1838" i="4"/>
  <c r="T1839" i="4"/>
  <c r="T1840" i="4"/>
  <c r="T1841" i="4"/>
  <c r="T1842" i="4"/>
  <c r="T1843" i="4"/>
  <c r="T1844" i="4"/>
  <c r="T1845" i="4"/>
  <c r="T1846" i="4"/>
  <c r="T1847" i="4"/>
  <c r="T1848" i="4"/>
  <c r="T1849" i="4"/>
  <c r="T1850" i="4"/>
  <c r="T1851" i="4"/>
  <c r="T1852" i="4"/>
  <c r="T1853" i="4"/>
  <c r="T1854" i="4"/>
  <c r="T1855" i="4"/>
  <c r="T1856" i="4"/>
  <c r="T1857" i="4"/>
  <c r="T1858" i="4"/>
  <c r="T1859" i="4"/>
  <c r="T1860" i="4"/>
  <c r="T1861" i="4"/>
  <c r="T1862" i="4"/>
  <c r="T1863" i="4"/>
  <c r="T1864" i="4"/>
  <c r="T1865" i="4"/>
  <c r="T1866" i="4"/>
  <c r="T1867" i="4"/>
  <c r="T1868" i="4"/>
  <c r="T1869" i="4"/>
  <c r="T1870" i="4"/>
  <c r="T1871" i="4"/>
  <c r="T1872" i="4"/>
  <c r="T1873" i="4"/>
  <c r="T1874" i="4"/>
  <c r="T1875" i="4"/>
  <c r="T1876" i="4"/>
  <c r="T1877" i="4"/>
  <c r="T1878" i="4"/>
  <c r="T1879" i="4"/>
  <c r="T1880" i="4"/>
  <c r="T1881" i="4"/>
  <c r="T1882" i="4"/>
  <c r="T1883" i="4"/>
  <c r="T1884" i="4"/>
  <c r="T1885" i="4"/>
  <c r="T1886" i="4"/>
  <c r="T1887" i="4"/>
  <c r="T1888" i="4"/>
  <c r="T1889" i="4"/>
  <c r="T1890" i="4"/>
  <c r="T1891" i="4"/>
  <c r="T1892" i="4"/>
  <c r="T1893" i="4"/>
  <c r="T1894" i="4"/>
  <c r="T1895" i="4"/>
  <c r="T1896" i="4"/>
  <c r="T1897" i="4"/>
  <c r="T1898" i="4"/>
  <c r="T1899" i="4"/>
  <c r="T1900" i="4"/>
  <c r="T1901" i="4"/>
  <c r="T1902" i="4"/>
  <c r="T1903" i="4"/>
  <c r="T1904" i="4"/>
  <c r="T1905" i="4"/>
  <c r="T1906" i="4"/>
  <c r="T1907" i="4"/>
  <c r="T1908" i="4"/>
  <c r="T1909" i="4"/>
  <c r="T1910" i="4"/>
  <c r="T1911" i="4"/>
  <c r="T1912" i="4"/>
  <c r="T1913" i="4"/>
  <c r="T1914" i="4"/>
  <c r="T1915" i="4"/>
  <c r="T1916" i="4"/>
  <c r="T1917" i="4"/>
  <c r="T1918" i="4"/>
  <c r="T1919" i="4"/>
  <c r="T1920" i="4"/>
  <c r="T1921" i="4"/>
  <c r="T1922" i="4"/>
  <c r="T1923" i="4"/>
  <c r="T1924" i="4"/>
  <c r="T1925" i="4"/>
  <c r="T1926" i="4"/>
  <c r="T1927" i="4"/>
  <c r="T1928" i="4"/>
  <c r="T1929" i="4"/>
  <c r="T1930" i="4"/>
  <c r="T1931" i="4"/>
  <c r="T1932" i="4"/>
  <c r="T1933" i="4"/>
  <c r="T1934" i="4"/>
  <c r="T1935" i="4"/>
  <c r="T1936" i="4"/>
  <c r="T1937" i="4"/>
  <c r="T1938" i="4"/>
  <c r="T1939" i="4"/>
  <c r="T1940" i="4"/>
  <c r="T1941" i="4"/>
  <c r="T1942" i="4"/>
  <c r="T1943" i="4"/>
  <c r="T1944" i="4"/>
  <c r="T1945" i="4"/>
  <c r="T1946" i="4"/>
  <c r="T1947" i="4"/>
  <c r="T1948" i="4"/>
  <c r="T1949" i="4"/>
  <c r="T1950" i="4"/>
  <c r="T1951" i="4"/>
  <c r="T1952" i="4"/>
  <c r="T1953" i="4"/>
  <c r="T1954" i="4"/>
  <c r="T1955" i="4"/>
  <c r="T1956" i="4"/>
  <c r="T1957" i="4"/>
  <c r="T1958" i="4"/>
  <c r="T1959" i="4"/>
  <c r="T1960" i="4"/>
  <c r="T1961" i="4"/>
  <c r="T1962" i="4"/>
  <c r="T1963" i="4"/>
  <c r="T1964" i="4"/>
  <c r="T1965" i="4"/>
  <c r="T1966" i="4"/>
  <c r="T1967" i="4"/>
  <c r="T1968" i="4"/>
  <c r="T1969" i="4"/>
  <c r="T1970" i="4"/>
  <c r="T1971" i="4"/>
  <c r="T1972" i="4"/>
  <c r="T1973" i="4"/>
  <c r="T1974" i="4"/>
  <c r="T1975" i="4"/>
  <c r="T1976" i="4"/>
  <c r="T1977" i="4"/>
  <c r="T1978" i="4"/>
  <c r="T1979" i="4"/>
  <c r="T1980" i="4"/>
  <c r="T1981" i="4"/>
  <c r="T1982" i="4"/>
  <c r="T1983" i="4"/>
  <c r="T1984" i="4"/>
  <c r="T1985" i="4"/>
  <c r="T1986" i="4"/>
  <c r="T1987" i="4"/>
  <c r="T1988" i="4"/>
  <c r="T1989" i="4"/>
  <c r="T1990" i="4"/>
  <c r="T1991" i="4"/>
  <c r="T1992" i="4"/>
  <c r="T1993" i="4"/>
  <c r="T1994" i="4"/>
  <c r="T1995" i="4"/>
  <c r="T1996" i="4"/>
  <c r="T1997" i="4"/>
  <c r="T1998" i="4"/>
  <c r="T1999" i="4"/>
  <c r="T2000" i="4"/>
  <c r="T2001" i="4"/>
  <c r="T2002" i="4"/>
  <c r="T2003" i="4"/>
  <c r="T2004" i="4"/>
  <c r="T2005" i="4"/>
  <c r="T2006" i="4"/>
  <c r="T2007" i="4"/>
  <c r="T2008" i="4"/>
  <c r="T2009" i="4"/>
  <c r="T2010" i="4"/>
  <c r="T2011" i="4"/>
  <c r="T2012" i="4"/>
  <c r="T2013" i="4"/>
  <c r="T2014" i="4"/>
  <c r="T2015" i="4"/>
  <c r="T2016" i="4"/>
  <c r="T2017" i="4"/>
  <c r="T2018" i="4"/>
  <c r="T2019" i="4"/>
  <c r="T2020" i="4"/>
  <c r="T2021" i="4"/>
  <c r="T2022" i="4"/>
  <c r="T2023" i="4"/>
  <c r="T2024" i="4"/>
  <c r="T2025" i="4"/>
  <c r="T2026" i="4"/>
  <c r="T2027" i="4"/>
  <c r="T2028" i="4"/>
  <c r="T2029" i="4"/>
  <c r="T2030" i="4"/>
  <c r="T2031" i="4"/>
  <c r="T2032" i="4"/>
  <c r="T2033" i="4"/>
  <c r="T2034" i="4"/>
  <c r="T2035" i="4"/>
  <c r="T2036" i="4"/>
  <c r="T2037" i="4"/>
  <c r="T2038" i="4"/>
  <c r="T2039" i="4"/>
  <c r="T2040" i="4"/>
  <c r="T2041" i="4"/>
  <c r="T2042" i="4"/>
  <c r="T2043" i="4"/>
  <c r="T2044" i="4"/>
  <c r="T2045" i="4"/>
  <c r="T2046" i="4"/>
  <c r="T2047" i="4"/>
  <c r="T2048" i="4"/>
  <c r="T2049" i="4"/>
  <c r="T2050" i="4"/>
  <c r="T2051" i="4"/>
  <c r="T2052" i="4"/>
  <c r="T2053" i="4"/>
  <c r="T2054" i="4"/>
  <c r="T2055" i="4"/>
  <c r="T2056" i="4"/>
  <c r="T2057" i="4"/>
  <c r="T2058" i="4"/>
  <c r="T2059" i="4"/>
  <c r="T2060" i="4"/>
  <c r="T2061" i="4"/>
  <c r="T2062" i="4"/>
  <c r="T2063" i="4"/>
  <c r="T2064" i="4"/>
  <c r="T2065" i="4"/>
  <c r="T2066" i="4"/>
  <c r="T2067" i="4"/>
  <c r="T2068" i="4"/>
  <c r="T2069" i="4"/>
  <c r="T2070" i="4"/>
  <c r="T2071" i="4"/>
  <c r="T2072" i="4"/>
  <c r="T2073" i="4"/>
  <c r="T2074" i="4"/>
  <c r="T2075" i="4"/>
  <c r="T2076" i="4"/>
  <c r="T2077" i="4"/>
  <c r="T2078" i="4"/>
  <c r="T2079" i="4"/>
  <c r="T2080" i="4"/>
  <c r="T2081" i="4"/>
  <c r="T2082" i="4"/>
  <c r="T2083" i="4"/>
  <c r="T2084" i="4"/>
  <c r="T2085" i="4"/>
  <c r="T2086" i="4"/>
  <c r="T2087" i="4"/>
  <c r="T2088" i="4"/>
  <c r="T2089" i="4"/>
  <c r="T2090" i="4"/>
  <c r="T2091" i="4"/>
  <c r="T2092" i="4"/>
  <c r="T2093" i="4"/>
  <c r="T2094" i="4"/>
  <c r="T2095" i="4"/>
  <c r="T2096" i="4"/>
  <c r="T2097" i="4"/>
  <c r="T2098" i="4"/>
  <c r="T2099" i="4"/>
  <c r="T2100" i="4"/>
  <c r="T2101" i="4"/>
  <c r="T2102" i="4"/>
  <c r="T2103" i="4"/>
  <c r="T2104" i="4"/>
  <c r="T2105" i="4"/>
  <c r="T2106" i="4"/>
  <c r="T2107" i="4"/>
  <c r="T2108" i="4"/>
  <c r="T2109" i="4"/>
  <c r="T2110" i="4"/>
  <c r="T2111" i="4"/>
  <c r="T2112" i="4"/>
  <c r="T2113" i="4"/>
  <c r="T2114" i="4"/>
  <c r="T2115" i="4"/>
  <c r="T2116" i="4"/>
  <c r="T2117" i="4"/>
  <c r="T2118" i="4"/>
  <c r="T2119" i="4"/>
  <c r="T2120" i="4"/>
  <c r="T2121" i="4"/>
  <c r="T2122" i="4"/>
  <c r="T2123" i="4"/>
  <c r="T2124" i="4"/>
  <c r="T2125" i="4"/>
  <c r="T2126" i="4"/>
  <c r="T2127" i="4"/>
  <c r="T2128" i="4"/>
  <c r="T2129" i="4"/>
  <c r="T2130" i="4"/>
  <c r="T2131" i="4"/>
  <c r="T2132" i="4"/>
  <c r="T2133" i="4"/>
  <c r="T2134" i="4"/>
  <c r="T2135" i="4"/>
  <c r="T2136" i="4"/>
  <c r="T2137" i="4"/>
  <c r="T2138" i="4"/>
  <c r="T2139" i="4"/>
  <c r="T2140" i="4"/>
  <c r="T2141" i="4"/>
  <c r="T2142" i="4"/>
  <c r="T2143" i="4"/>
  <c r="T2144" i="4"/>
  <c r="T2145" i="4"/>
  <c r="T2146" i="4"/>
  <c r="T2147" i="4"/>
  <c r="T2148" i="4"/>
  <c r="T2149" i="4"/>
  <c r="T2150" i="4"/>
  <c r="T2151" i="4"/>
  <c r="T2152" i="4"/>
  <c r="T2153" i="4"/>
  <c r="T2154" i="4"/>
  <c r="T2155" i="4"/>
  <c r="T2156" i="4"/>
  <c r="T2157" i="4"/>
  <c r="T2158" i="4"/>
  <c r="T2159" i="4"/>
  <c r="T2160" i="4"/>
  <c r="T2161" i="4"/>
  <c r="T2162" i="4"/>
  <c r="T2163" i="4"/>
  <c r="T2164" i="4"/>
  <c r="T2165" i="4"/>
  <c r="T2166" i="4"/>
  <c r="T2167" i="4"/>
  <c r="T2168" i="4"/>
  <c r="T2169" i="4"/>
  <c r="T2170" i="4"/>
  <c r="T2171" i="4"/>
  <c r="T2172" i="4"/>
  <c r="T2173" i="4"/>
  <c r="T2174" i="4"/>
  <c r="T2175" i="4"/>
  <c r="T2176" i="4"/>
  <c r="T2177" i="4"/>
  <c r="T2178" i="4"/>
  <c r="T2179" i="4"/>
  <c r="T2180" i="4"/>
  <c r="T2181" i="4"/>
  <c r="T2182" i="4"/>
  <c r="T2183" i="4"/>
  <c r="T2184" i="4"/>
  <c r="T2185" i="4"/>
  <c r="T2186" i="4"/>
  <c r="T2187" i="4"/>
  <c r="T2188" i="4"/>
  <c r="T2189" i="4"/>
  <c r="T2190" i="4"/>
  <c r="T2191" i="4"/>
  <c r="T2192" i="4"/>
  <c r="T2193" i="4"/>
  <c r="T2194" i="4"/>
  <c r="T2195" i="4"/>
  <c r="T2196" i="4"/>
  <c r="T2197" i="4"/>
  <c r="T2198" i="4"/>
  <c r="T2199" i="4"/>
  <c r="T2200" i="4"/>
  <c r="T2201" i="4"/>
  <c r="T2202" i="4"/>
  <c r="T2203" i="4"/>
  <c r="T2204" i="4"/>
  <c r="T2205" i="4"/>
  <c r="T2206" i="4"/>
  <c r="T2207" i="4"/>
  <c r="T2208" i="4"/>
  <c r="T2209" i="4"/>
  <c r="T2210" i="4"/>
  <c r="T2211" i="4"/>
  <c r="T2212" i="4"/>
  <c r="T2213" i="4"/>
  <c r="T2214" i="4"/>
  <c r="T2215" i="4"/>
  <c r="T2216" i="4"/>
  <c r="T2217" i="4"/>
  <c r="T2218" i="4"/>
  <c r="T2219" i="4"/>
  <c r="T2220" i="4"/>
  <c r="T2221" i="4"/>
  <c r="T2222" i="4"/>
  <c r="T2223" i="4"/>
  <c r="T2224" i="4"/>
  <c r="T2225" i="4"/>
  <c r="T2226" i="4"/>
  <c r="T2227" i="4"/>
  <c r="T2228" i="4"/>
  <c r="T2229" i="4"/>
  <c r="T2230" i="4"/>
  <c r="T2231" i="4"/>
  <c r="T2232" i="4"/>
  <c r="T2233" i="4"/>
  <c r="T2234" i="4"/>
  <c r="T2235" i="4"/>
  <c r="T2236" i="4"/>
  <c r="T2237" i="4"/>
  <c r="T2238" i="4"/>
  <c r="T2239" i="4"/>
  <c r="T2240" i="4"/>
  <c r="T2241" i="4"/>
  <c r="T2242" i="4"/>
  <c r="T2243" i="4"/>
  <c r="T2244" i="4"/>
  <c r="T2245" i="4"/>
  <c r="T2246" i="4"/>
  <c r="T2247" i="4"/>
  <c r="T2248" i="4"/>
  <c r="T2249" i="4"/>
  <c r="T2250" i="4"/>
  <c r="T2251" i="4"/>
  <c r="T2252" i="4"/>
  <c r="T2253" i="4"/>
  <c r="T2254" i="4"/>
  <c r="T2255" i="4"/>
  <c r="T2256" i="4"/>
  <c r="T2257" i="4"/>
  <c r="T2258" i="4"/>
  <c r="T2259" i="4"/>
  <c r="T2260" i="4"/>
  <c r="T2261" i="4"/>
  <c r="T2262" i="4"/>
  <c r="T2263" i="4"/>
  <c r="T2264" i="4"/>
  <c r="T2265" i="4"/>
  <c r="T2266" i="4"/>
  <c r="T2267" i="4"/>
  <c r="T2268" i="4"/>
  <c r="T2269" i="4"/>
  <c r="T2270" i="4"/>
  <c r="T2271" i="4"/>
  <c r="T2272" i="4"/>
  <c r="T2273" i="4"/>
  <c r="T2274" i="4"/>
  <c r="T2275" i="4"/>
  <c r="T2276" i="4"/>
  <c r="T2277" i="4"/>
  <c r="T2278" i="4"/>
  <c r="T2279" i="4"/>
  <c r="T2280" i="4"/>
  <c r="T2281" i="4"/>
  <c r="T2282" i="4"/>
  <c r="T2283" i="4"/>
  <c r="T2284" i="4"/>
  <c r="T2285" i="4"/>
  <c r="T2286" i="4"/>
  <c r="T2287" i="4"/>
  <c r="T2288" i="4"/>
  <c r="T2289" i="4"/>
  <c r="T2290" i="4"/>
  <c r="T2291" i="4"/>
  <c r="T2292" i="4"/>
  <c r="T2293" i="4"/>
  <c r="T2294" i="4"/>
  <c r="T2295" i="4"/>
  <c r="T2296" i="4"/>
  <c r="T2297" i="4"/>
  <c r="T2298" i="4"/>
  <c r="T2299" i="4"/>
  <c r="T2300" i="4"/>
  <c r="T2301" i="4"/>
  <c r="T2302" i="4"/>
  <c r="T2303" i="4"/>
  <c r="T2304" i="4"/>
  <c r="T2305" i="4"/>
  <c r="T2306" i="4"/>
  <c r="T2307" i="4"/>
  <c r="T2308" i="4"/>
  <c r="T2309" i="4"/>
  <c r="T2310" i="4"/>
  <c r="T2311" i="4"/>
  <c r="T2312" i="4"/>
  <c r="T2313" i="4"/>
  <c r="T2314" i="4"/>
  <c r="T2315" i="4"/>
  <c r="T2316" i="4"/>
  <c r="T2317" i="4"/>
  <c r="T2318" i="4"/>
  <c r="T2319" i="4"/>
  <c r="T2320" i="4"/>
  <c r="T2321" i="4"/>
  <c r="T2322" i="4"/>
  <c r="T2323" i="4"/>
  <c r="T2324" i="4"/>
  <c r="T2325" i="4"/>
  <c r="T2326" i="4"/>
  <c r="T2327" i="4"/>
  <c r="T2328" i="4"/>
  <c r="T2329" i="4"/>
  <c r="T2330" i="4"/>
  <c r="T2331" i="4"/>
  <c r="T2332" i="4"/>
  <c r="T2333" i="4"/>
  <c r="T2334" i="4"/>
  <c r="T2335" i="4"/>
  <c r="T2336" i="4"/>
  <c r="T2337" i="4"/>
  <c r="T2338" i="4"/>
  <c r="T2339" i="4"/>
  <c r="T2340" i="4"/>
  <c r="T2341" i="4"/>
  <c r="T2342" i="4"/>
  <c r="T2343" i="4"/>
  <c r="T2344" i="4"/>
  <c r="T2345" i="4"/>
  <c r="T2346" i="4"/>
  <c r="T2347" i="4"/>
  <c r="T2348" i="4"/>
  <c r="T2349" i="4"/>
  <c r="T2350" i="4"/>
  <c r="T2351" i="4"/>
  <c r="T2352" i="4"/>
  <c r="T2353" i="4"/>
  <c r="T2354" i="4"/>
  <c r="T2355" i="4"/>
  <c r="T2356" i="4"/>
  <c r="T2357" i="4"/>
  <c r="T2358" i="4"/>
  <c r="T2359" i="4"/>
  <c r="T2360" i="4"/>
  <c r="T2361" i="4"/>
  <c r="T2362" i="4"/>
  <c r="T2363" i="4"/>
  <c r="T2364" i="4"/>
  <c r="T2365" i="4"/>
  <c r="T2366" i="4"/>
  <c r="T2367" i="4"/>
  <c r="T2368" i="4"/>
  <c r="T2369" i="4"/>
  <c r="T2370" i="4"/>
  <c r="T2371" i="4"/>
  <c r="T2372" i="4"/>
  <c r="T2373" i="4"/>
  <c r="T2374" i="4"/>
  <c r="T2375" i="4"/>
  <c r="T2376" i="4"/>
  <c r="T2377" i="4"/>
  <c r="T2378" i="4"/>
  <c r="T2379" i="4"/>
  <c r="T2380" i="4"/>
  <c r="T2381" i="4"/>
  <c r="T2382" i="4"/>
  <c r="T2383" i="4"/>
  <c r="T2384" i="4"/>
  <c r="T2385" i="4"/>
  <c r="T2386" i="4"/>
  <c r="T2387" i="4"/>
  <c r="T2388" i="4"/>
  <c r="T2389" i="4"/>
  <c r="T2390" i="4"/>
  <c r="T2391" i="4"/>
  <c r="T2392" i="4"/>
  <c r="T2393" i="4"/>
  <c r="T2394" i="4"/>
  <c r="T2395" i="4"/>
  <c r="T2396" i="4"/>
  <c r="T2397" i="4"/>
  <c r="T2398" i="4"/>
  <c r="T2399" i="4"/>
  <c r="T2400" i="4"/>
  <c r="T2401" i="4"/>
  <c r="T2402" i="4"/>
  <c r="T2403" i="4"/>
  <c r="T2404" i="4"/>
  <c r="T2405" i="4"/>
  <c r="T2406" i="4"/>
  <c r="T2407" i="4"/>
  <c r="T2408" i="4"/>
  <c r="T2409" i="4"/>
  <c r="T2410" i="4"/>
  <c r="T2411" i="4"/>
  <c r="T2412" i="4"/>
  <c r="T2413" i="4"/>
  <c r="T2414" i="4"/>
  <c r="T2415" i="4"/>
  <c r="T2416" i="4"/>
  <c r="T2417" i="4"/>
  <c r="T2418" i="4"/>
  <c r="T2419" i="4"/>
  <c r="T2420" i="4"/>
  <c r="T2421" i="4"/>
  <c r="T2422" i="4"/>
  <c r="T2423" i="4"/>
  <c r="T2424" i="4"/>
  <c r="T2425" i="4"/>
  <c r="T2426" i="4"/>
  <c r="T2427" i="4"/>
  <c r="T2428" i="4"/>
  <c r="T2429" i="4"/>
  <c r="T2430" i="4"/>
  <c r="T1671" i="4"/>
  <c r="L1672" i="4"/>
  <c r="M1672" i="4" s="1"/>
  <c r="L1673" i="4"/>
  <c r="M1673" i="4" s="1"/>
  <c r="L1674" i="4"/>
  <c r="M1674" i="4" s="1"/>
  <c r="L1675" i="4"/>
  <c r="M1675" i="4" s="1"/>
  <c r="L1676" i="4"/>
  <c r="M1676" i="4" s="1"/>
  <c r="L1677" i="4"/>
  <c r="M1677" i="4" s="1"/>
  <c r="L1678" i="4"/>
  <c r="M1678" i="4" s="1"/>
  <c r="L1679" i="4"/>
  <c r="M1679" i="4" s="1"/>
  <c r="L1680" i="4"/>
  <c r="M1680" i="4" s="1"/>
  <c r="L1681" i="4"/>
  <c r="M1681" i="4" s="1"/>
  <c r="L1682" i="4"/>
  <c r="M1682" i="4" s="1"/>
  <c r="L1683" i="4"/>
  <c r="M1683" i="4" s="1"/>
  <c r="L1684" i="4"/>
  <c r="M1684" i="4" s="1"/>
  <c r="L1685" i="4"/>
  <c r="M1685" i="4" s="1"/>
  <c r="L1686" i="4"/>
  <c r="M1686" i="4" s="1"/>
  <c r="L1687" i="4"/>
  <c r="M1687" i="4" s="1"/>
  <c r="L1688" i="4"/>
  <c r="M1688" i="4" s="1"/>
  <c r="L1689" i="4"/>
  <c r="M1689" i="4" s="1"/>
  <c r="L1690" i="4"/>
  <c r="M1690" i="4" s="1"/>
  <c r="L1691" i="4"/>
  <c r="M1691" i="4" s="1"/>
  <c r="L1692" i="4"/>
  <c r="M1692" i="4" s="1"/>
  <c r="L1693" i="4"/>
  <c r="M1693" i="4" s="1"/>
  <c r="L1694" i="4"/>
  <c r="M1694" i="4" s="1"/>
  <c r="L1695" i="4"/>
  <c r="M1695" i="4" s="1"/>
  <c r="L1696" i="4"/>
  <c r="M1696" i="4" s="1"/>
  <c r="L1697" i="4"/>
  <c r="M1697" i="4" s="1"/>
  <c r="L1698" i="4"/>
  <c r="M1698" i="4" s="1"/>
  <c r="L1699" i="4"/>
  <c r="M1699" i="4" s="1"/>
  <c r="L1700" i="4"/>
  <c r="M1700" i="4" s="1"/>
  <c r="L1701" i="4"/>
  <c r="M1701" i="4" s="1"/>
  <c r="L1702" i="4"/>
  <c r="M1702" i="4" s="1"/>
  <c r="L1703" i="4"/>
  <c r="M1703" i="4" s="1"/>
  <c r="L1704" i="4"/>
  <c r="M1704" i="4" s="1"/>
  <c r="L1705" i="4"/>
  <c r="M1705" i="4" s="1"/>
  <c r="L1706" i="4"/>
  <c r="M1706" i="4" s="1"/>
  <c r="L1707" i="4"/>
  <c r="M1707" i="4" s="1"/>
  <c r="L1708" i="4"/>
  <c r="M1708" i="4" s="1"/>
  <c r="L1709" i="4"/>
  <c r="M1709" i="4" s="1"/>
  <c r="L1710" i="4"/>
  <c r="M1710" i="4" s="1"/>
  <c r="L1711" i="4"/>
  <c r="M1711" i="4" s="1"/>
  <c r="L1712" i="4"/>
  <c r="M1712" i="4" s="1"/>
  <c r="L1713" i="4"/>
  <c r="M1713" i="4" s="1"/>
  <c r="L1714" i="4"/>
  <c r="M1714" i="4" s="1"/>
  <c r="L1715" i="4"/>
  <c r="M1715" i="4" s="1"/>
  <c r="L1716" i="4"/>
  <c r="M1716" i="4" s="1"/>
  <c r="L1717" i="4"/>
  <c r="M1717" i="4" s="1"/>
  <c r="L1718" i="4"/>
  <c r="M1718" i="4" s="1"/>
  <c r="L1719" i="4"/>
  <c r="M1719" i="4" s="1"/>
  <c r="L1720" i="4"/>
  <c r="M1720" i="4" s="1"/>
  <c r="L1721" i="4"/>
  <c r="M1721" i="4" s="1"/>
  <c r="L1722" i="4"/>
  <c r="M1722" i="4" s="1"/>
  <c r="L1723" i="4"/>
  <c r="M1723" i="4" s="1"/>
  <c r="L1724" i="4"/>
  <c r="M1724" i="4" s="1"/>
  <c r="L1725" i="4"/>
  <c r="M1725" i="4" s="1"/>
  <c r="L1726" i="4"/>
  <c r="M1726" i="4" s="1"/>
  <c r="L1727" i="4"/>
  <c r="M1727" i="4" s="1"/>
  <c r="L1728" i="4"/>
  <c r="M1728" i="4" s="1"/>
  <c r="L1729" i="4"/>
  <c r="M1729" i="4" s="1"/>
  <c r="L1730" i="4"/>
  <c r="M1730" i="4" s="1"/>
  <c r="L1731" i="4"/>
  <c r="M1731" i="4" s="1"/>
  <c r="L1732" i="4"/>
  <c r="M1732" i="4" s="1"/>
  <c r="L1733" i="4"/>
  <c r="M1733" i="4" s="1"/>
  <c r="L1734" i="4"/>
  <c r="M1734" i="4" s="1"/>
  <c r="L1735" i="4"/>
  <c r="M1735" i="4" s="1"/>
  <c r="L1736" i="4"/>
  <c r="M1736" i="4" s="1"/>
  <c r="L1737" i="4"/>
  <c r="M1737" i="4" s="1"/>
  <c r="L1738" i="4"/>
  <c r="M1738" i="4" s="1"/>
  <c r="L1739" i="4"/>
  <c r="M1739" i="4" s="1"/>
  <c r="L1740" i="4"/>
  <c r="M1740" i="4" s="1"/>
  <c r="L1741" i="4"/>
  <c r="M1741" i="4" s="1"/>
  <c r="L1742" i="4"/>
  <c r="M1742" i="4" s="1"/>
  <c r="L1743" i="4"/>
  <c r="M1743" i="4" s="1"/>
  <c r="L1744" i="4"/>
  <c r="M1744" i="4" s="1"/>
  <c r="L1745" i="4"/>
  <c r="M1745" i="4" s="1"/>
  <c r="L1746" i="4"/>
  <c r="M1746" i="4" s="1"/>
  <c r="L1747" i="4"/>
  <c r="M1747" i="4" s="1"/>
  <c r="L1748" i="4"/>
  <c r="M1748" i="4" s="1"/>
  <c r="L1749" i="4"/>
  <c r="M1749" i="4" s="1"/>
  <c r="L1750" i="4"/>
  <c r="M1750" i="4" s="1"/>
  <c r="L1751" i="4"/>
  <c r="M1751" i="4" s="1"/>
  <c r="L1752" i="4"/>
  <c r="M1752" i="4" s="1"/>
  <c r="L1753" i="4"/>
  <c r="M1753" i="4" s="1"/>
  <c r="L1754" i="4"/>
  <c r="M1754" i="4" s="1"/>
  <c r="L1755" i="4"/>
  <c r="M1755" i="4" s="1"/>
  <c r="L1756" i="4"/>
  <c r="M1756" i="4" s="1"/>
  <c r="L1757" i="4"/>
  <c r="M1757" i="4" s="1"/>
  <c r="L1758" i="4"/>
  <c r="M1758" i="4" s="1"/>
  <c r="L1759" i="4"/>
  <c r="M1759" i="4" s="1"/>
  <c r="L1760" i="4"/>
  <c r="M1760" i="4" s="1"/>
  <c r="L1761" i="4"/>
  <c r="M1761" i="4" s="1"/>
  <c r="L1762" i="4"/>
  <c r="M1762" i="4" s="1"/>
  <c r="L1763" i="4"/>
  <c r="M1763" i="4" s="1"/>
  <c r="L1764" i="4"/>
  <c r="M1764" i="4" s="1"/>
  <c r="L1765" i="4"/>
  <c r="M1765" i="4" s="1"/>
  <c r="L1766" i="4"/>
  <c r="M1766" i="4" s="1"/>
  <c r="L1767" i="4"/>
  <c r="M1767" i="4" s="1"/>
  <c r="L1768" i="4"/>
  <c r="M1768" i="4" s="1"/>
  <c r="L1769" i="4"/>
  <c r="M1769" i="4" s="1"/>
  <c r="L1770" i="4"/>
  <c r="M1770" i="4" s="1"/>
  <c r="L1771" i="4"/>
  <c r="M1771" i="4" s="1"/>
  <c r="L1772" i="4"/>
  <c r="M1772" i="4" s="1"/>
  <c r="L1773" i="4"/>
  <c r="M1773" i="4" s="1"/>
  <c r="L1774" i="4"/>
  <c r="M1774" i="4" s="1"/>
  <c r="L1775" i="4"/>
  <c r="M1775" i="4" s="1"/>
  <c r="L1776" i="4"/>
  <c r="M1776" i="4" s="1"/>
  <c r="L1777" i="4"/>
  <c r="M1777" i="4" s="1"/>
  <c r="L1778" i="4"/>
  <c r="M1778" i="4" s="1"/>
  <c r="L1779" i="4"/>
  <c r="M1779" i="4" s="1"/>
  <c r="L1780" i="4"/>
  <c r="M1780" i="4" s="1"/>
  <c r="L1781" i="4"/>
  <c r="M1781" i="4" s="1"/>
  <c r="L1782" i="4"/>
  <c r="M1782" i="4" s="1"/>
  <c r="L1783" i="4"/>
  <c r="M1783" i="4" s="1"/>
  <c r="L1784" i="4"/>
  <c r="M1784" i="4" s="1"/>
  <c r="L1785" i="4"/>
  <c r="M1785" i="4" s="1"/>
  <c r="L1786" i="4"/>
  <c r="M1786" i="4" s="1"/>
  <c r="L1787" i="4"/>
  <c r="M1787" i="4" s="1"/>
  <c r="L1788" i="4"/>
  <c r="M1788" i="4" s="1"/>
  <c r="L1789" i="4"/>
  <c r="M1789" i="4" s="1"/>
  <c r="L1790" i="4"/>
  <c r="M1790" i="4" s="1"/>
  <c r="L1791" i="4"/>
  <c r="M1791" i="4" s="1"/>
  <c r="L1792" i="4"/>
  <c r="M1792" i="4" s="1"/>
  <c r="L1793" i="4"/>
  <c r="M1793" i="4" s="1"/>
  <c r="L1794" i="4"/>
  <c r="M1794" i="4" s="1"/>
  <c r="L1795" i="4"/>
  <c r="M1795" i="4" s="1"/>
  <c r="L1796" i="4"/>
  <c r="M1796" i="4" s="1"/>
  <c r="L1797" i="4"/>
  <c r="M1797" i="4" s="1"/>
  <c r="L1798" i="4"/>
  <c r="M1798" i="4" s="1"/>
  <c r="L1799" i="4"/>
  <c r="M1799" i="4" s="1"/>
  <c r="L1800" i="4"/>
  <c r="M1800" i="4" s="1"/>
  <c r="L1801" i="4"/>
  <c r="M1801" i="4" s="1"/>
  <c r="L1802" i="4"/>
  <c r="M1802" i="4" s="1"/>
  <c r="L1803" i="4"/>
  <c r="M1803" i="4" s="1"/>
  <c r="L1804" i="4"/>
  <c r="M1804" i="4" s="1"/>
  <c r="L1805" i="4"/>
  <c r="M1805" i="4" s="1"/>
  <c r="L1806" i="4"/>
  <c r="M1806" i="4" s="1"/>
  <c r="L1807" i="4"/>
  <c r="M1807" i="4" s="1"/>
  <c r="L1808" i="4"/>
  <c r="M1808" i="4" s="1"/>
  <c r="L1809" i="4"/>
  <c r="M1809" i="4" s="1"/>
  <c r="L1810" i="4"/>
  <c r="M1810" i="4" s="1"/>
  <c r="L1811" i="4"/>
  <c r="M1811" i="4" s="1"/>
  <c r="L1812" i="4"/>
  <c r="M1812" i="4" s="1"/>
  <c r="L1813" i="4"/>
  <c r="M1813" i="4" s="1"/>
  <c r="L1814" i="4"/>
  <c r="M1814" i="4" s="1"/>
  <c r="L1815" i="4"/>
  <c r="M1815" i="4" s="1"/>
  <c r="L1816" i="4"/>
  <c r="M1816" i="4" s="1"/>
  <c r="L1817" i="4"/>
  <c r="M1817" i="4" s="1"/>
  <c r="L1818" i="4"/>
  <c r="M1818" i="4" s="1"/>
  <c r="L1819" i="4"/>
  <c r="M1819" i="4" s="1"/>
  <c r="L1820" i="4"/>
  <c r="M1820" i="4" s="1"/>
  <c r="L1821" i="4"/>
  <c r="M1821" i="4" s="1"/>
  <c r="L1822" i="4"/>
  <c r="M1822" i="4" s="1"/>
  <c r="L1823" i="4"/>
  <c r="M1823" i="4" s="1"/>
  <c r="L1824" i="4"/>
  <c r="M1824" i="4" s="1"/>
  <c r="L1825" i="4"/>
  <c r="M1825" i="4" s="1"/>
  <c r="L1826" i="4"/>
  <c r="M1826" i="4" s="1"/>
  <c r="L1827" i="4"/>
  <c r="M1827" i="4" s="1"/>
  <c r="L1828" i="4"/>
  <c r="M1828" i="4" s="1"/>
  <c r="L1829" i="4"/>
  <c r="M1829" i="4" s="1"/>
  <c r="L1830" i="4"/>
  <c r="M1830" i="4" s="1"/>
  <c r="L1831" i="4"/>
  <c r="M1831" i="4" s="1"/>
  <c r="L1832" i="4"/>
  <c r="M1832" i="4" s="1"/>
  <c r="L1833" i="4"/>
  <c r="M1833" i="4" s="1"/>
  <c r="L1834" i="4"/>
  <c r="M1834" i="4" s="1"/>
  <c r="L1835" i="4"/>
  <c r="M1835" i="4" s="1"/>
  <c r="L1836" i="4"/>
  <c r="M1836" i="4" s="1"/>
  <c r="L1837" i="4"/>
  <c r="M1837" i="4" s="1"/>
  <c r="L1838" i="4"/>
  <c r="M1838" i="4" s="1"/>
  <c r="L1839" i="4"/>
  <c r="M1839" i="4" s="1"/>
  <c r="L1840" i="4"/>
  <c r="M1840" i="4" s="1"/>
  <c r="L1841" i="4"/>
  <c r="M1841" i="4" s="1"/>
  <c r="L1842" i="4"/>
  <c r="M1842" i="4" s="1"/>
  <c r="L1843" i="4"/>
  <c r="M1843" i="4" s="1"/>
  <c r="L1844" i="4"/>
  <c r="M1844" i="4" s="1"/>
  <c r="L1845" i="4"/>
  <c r="M1845" i="4" s="1"/>
  <c r="L1846" i="4"/>
  <c r="M1846" i="4" s="1"/>
  <c r="L1847" i="4"/>
  <c r="M1847" i="4" s="1"/>
  <c r="L1848" i="4"/>
  <c r="M1848" i="4" s="1"/>
  <c r="L1849" i="4"/>
  <c r="M1849" i="4" s="1"/>
  <c r="L1850" i="4"/>
  <c r="M1850" i="4" s="1"/>
  <c r="L1851" i="4"/>
  <c r="M1851" i="4" s="1"/>
  <c r="L1852" i="4"/>
  <c r="M1852" i="4" s="1"/>
  <c r="L1853" i="4"/>
  <c r="M1853" i="4" s="1"/>
  <c r="L1854" i="4"/>
  <c r="M1854" i="4" s="1"/>
  <c r="L1855" i="4"/>
  <c r="M1855" i="4" s="1"/>
  <c r="L1856" i="4"/>
  <c r="M1856" i="4" s="1"/>
  <c r="L1857" i="4"/>
  <c r="M1857" i="4" s="1"/>
  <c r="L1858" i="4"/>
  <c r="M1858" i="4" s="1"/>
  <c r="L1859" i="4"/>
  <c r="M1859" i="4" s="1"/>
  <c r="L1860" i="4"/>
  <c r="M1860" i="4" s="1"/>
  <c r="L1861" i="4"/>
  <c r="M1861" i="4" s="1"/>
  <c r="L1862" i="4"/>
  <c r="M1862" i="4" s="1"/>
  <c r="L1863" i="4"/>
  <c r="M1863" i="4" s="1"/>
  <c r="L1864" i="4"/>
  <c r="M1864" i="4" s="1"/>
  <c r="L1865" i="4"/>
  <c r="M1865" i="4" s="1"/>
  <c r="L1866" i="4"/>
  <c r="M1866" i="4" s="1"/>
  <c r="L1867" i="4"/>
  <c r="M1867" i="4" s="1"/>
  <c r="L1868" i="4"/>
  <c r="M1868" i="4" s="1"/>
  <c r="L1869" i="4"/>
  <c r="M1869" i="4" s="1"/>
  <c r="L1870" i="4"/>
  <c r="M1870" i="4" s="1"/>
  <c r="L1871" i="4"/>
  <c r="M1871" i="4" s="1"/>
  <c r="L1872" i="4"/>
  <c r="M1872" i="4" s="1"/>
  <c r="L1873" i="4"/>
  <c r="M1873" i="4" s="1"/>
  <c r="L1874" i="4"/>
  <c r="M1874" i="4" s="1"/>
  <c r="L1875" i="4"/>
  <c r="M1875" i="4" s="1"/>
  <c r="L1876" i="4"/>
  <c r="M1876" i="4" s="1"/>
  <c r="L1877" i="4"/>
  <c r="M1877" i="4" s="1"/>
  <c r="L1878" i="4"/>
  <c r="M1878" i="4" s="1"/>
  <c r="L1879" i="4"/>
  <c r="M1879" i="4" s="1"/>
  <c r="L1880" i="4"/>
  <c r="M1880" i="4" s="1"/>
  <c r="L1881" i="4"/>
  <c r="M1881" i="4" s="1"/>
  <c r="L1882" i="4"/>
  <c r="M1882" i="4" s="1"/>
  <c r="L1883" i="4"/>
  <c r="M1883" i="4" s="1"/>
  <c r="L1884" i="4"/>
  <c r="M1884" i="4" s="1"/>
  <c r="L1885" i="4"/>
  <c r="M1885" i="4" s="1"/>
  <c r="L1886" i="4"/>
  <c r="M1886" i="4" s="1"/>
  <c r="L1887" i="4"/>
  <c r="M1887" i="4" s="1"/>
  <c r="L1888" i="4"/>
  <c r="M1888" i="4" s="1"/>
  <c r="L1889" i="4"/>
  <c r="M1889" i="4" s="1"/>
  <c r="L1890" i="4"/>
  <c r="M1890" i="4" s="1"/>
  <c r="L1891" i="4"/>
  <c r="M1891" i="4" s="1"/>
  <c r="L1892" i="4"/>
  <c r="M1892" i="4" s="1"/>
  <c r="L1893" i="4"/>
  <c r="M1893" i="4" s="1"/>
  <c r="L1894" i="4"/>
  <c r="M1894" i="4" s="1"/>
  <c r="L1895" i="4"/>
  <c r="M1895" i="4" s="1"/>
  <c r="L1896" i="4"/>
  <c r="M1896" i="4" s="1"/>
  <c r="L1897" i="4"/>
  <c r="M1897" i="4" s="1"/>
  <c r="L1898" i="4"/>
  <c r="M1898" i="4" s="1"/>
  <c r="L1899" i="4"/>
  <c r="M1899" i="4" s="1"/>
  <c r="L1900" i="4"/>
  <c r="M1900" i="4" s="1"/>
  <c r="L1901" i="4"/>
  <c r="M1901" i="4" s="1"/>
  <c r="L1902" i="4"/>
  <c r="M1902" i="4" s="1"/>
  <c r="L1903" i="4"/>
  <c r="M1903" i="4" s="1"/>
  <c r="L1904" i="4"/>
  <c r="M1904" i="4" s="1"/>
  <c r="L1905" i="4"/>
  <c r="M1905" i="4" s="1"/>
  <c r="L1906" i="4"/>
  <c r="M1906" i="4" s="1"/>
  <c r="L1907" i="4"/>
  <c r="M1907" i="4" s="1"/>
  <c r="L1908" i="4"/>
  <c r="M1908" i="4" s="1"/>
  <c r="L1909" i="4"/>
  <c r="M1909" i="4" s="1"/>
  <c r="L1910" i="4"/>
  <c r="M1910" i="4" s="1"/>
  <c r="L1911" i="4"/>
  <c r="M1911" i="4" s="1"/>
  <c r="L1912" i="4"/>
  <c r="M1912" i="4" s="1"/>
  <c r="L1913" i="4"/>
  <c r="M1913" i="4" s="1"/>
  <c r="L1914" i="4"/>
  <c r="M1914" i="4" s="1"/>
  <c r="L1915" i="4"/>
  <c r="M1915" i="4" s="1"/>
  <c r="L1916" i="4"/>
  <c r="M1916" i="4" s="1"/>
  <c r="L1917" i="4"/>
  <c r="M1917" i="4" s="1"/>
  <c r="L1918" i="4"/>
  <c r="M1918" i="4" s="1"/>
  <c r="L1919" i="4"/>
  <c r="M1919" i="4" s="1"/>
  <c r="L1920" i="4"/>
  <c r="M1920" i="4" s="1"/>
  <c r="L1921" i="4"/>
  <c r="M1921" i="4" s="1"/>
  <c r="L1922" i="4"/>
  <c r="M1922" i="4" s="1"/>
  <c r="L1923" i="4"/>
  <c r="M1923" i="4" s="1"/>
  <c r="L1924" i="4"/>
  <c r="M1924" i="4" s="1"/>
  <c r="L1925" i="4"/>
  <c r="M1925" i="4" s="1"/>
  <c r="L1926" i="4"/>
  <c r="M1926" i="4" s="1"/>
  <c r="L1927" i="4"/>
  <c r="M1927" i="4" s="1"/>
  <c r="L1928" i="4"/>
  <c r="M1928" i="4" s="1"/>
  <c r="L1929" i="4"/>
  <c r="M1929" i="4" s="1"/>
  <c r="L1930" i="4"/>
  <c r="M1930" i="4" s="1"/>
  <c r="L1931" i="4"/>
  <c r="M1931" i="4" s="1"/>
  <c r="L1932" i="4"/>
  <c r="M1932" i="4" s="1"/>
  <c r="L1933" i="4"/>
  <c r="M1933" i="4" s="1"/>
  <c r="L1934" i="4"/>
  <c r="M1934" i="4" s="1"/>
  <c r="L1935" i="4"/>
  <c r="M1935" i="4" s="1"/>
  <c r="L1936" i="4"/>
  <c r="M1936" i="4" s="1"/>
  <c r="L1937" i="4"/>
  <c r="M1937" i="4" s="1"/>
  <c r="L1938" i="4"/>
  <c r="M1938" i="4" s="1"/>
  <c r="L1939" i="4"/>
  <c r="M1939" i="4" s="1"/>
  <c r="L1940" i="4"/>
  <c r="M1940" i="4" s="1"/>
  <c r="L1941" i="4"/>
  <c r="M1941" i="4" s="1"/>
  <c r="L1942" i="4"/>
  <c r="M1942" i="4" s="1"/>
  <c r="L1943" i="4"/>
  <c r="M1943" i="4" s="1"/>
  <c r="L1944" i="4"/>
  <c r="M1944" i="4" s="1"/>
  <c r="L1945" i="4"/>
  <c r="M1945" i="4" s="1"/>
  <c r="L1946" i="4"/>
  <c r="M1946" i="4" s="1"/>
  <c r="L1947" i="4"/>
  <c r="M1947" i="4" s="1"/>
  <c r="L1948" i="4"/>
  <c r="M1948" i="4" s="1"/>
  <c r="L1949" i="4"/>
  <c r="M1949" i="4" s="1"/>
  <c r="L1950" i="4"/>
  <c r="M1950" i="4" s="1"/>
  <c r="L1951" i="4"/>
  <c r="M1951" i="4" s="1"/>
  <c r="L1952" i="4"/>
  <c r="M1952" i="4" s="1"/>
  <c r="L1953" i="4"/>
  <c r="M1953" i="4" s="1"/>
  <c r="L1954" i="4"/>
  <c r="M1954" i="4" s="1"/>
  <c r="L1955" i="4"/>
  <c r="M1955" i="4" s="1"/>
  <c r="L1956" i="4"/>
  <c r="M1956" i="4" s="1"/>
  <c r="L1957" i="4"/>
  <c r="M1957" i="4" s="1"/>
  <c r="L1958" i="4"/>
  <c r="M1958" i="4" s="1"/>
  <c r="L1959" i="4"/>
  <c r="M1959" i="4" s="1"/>
  <c r="L1960" i="4"/>
  <c r="M1960" i="4" s="1"/>
  <c r="L1961" i="4"/>
  <c r="M1961" i="4" s="1"/>
  <c r="L1962" i="4"/>
  <c r="M1962" i="4" s="1"/>
  <c r="L1963" i="4"/>
  <c r="M1963" i="4" s="1"/>
  <c r="L1964" i="4"/>
  <c r="M1964" i="4" s="1"/>
  <c r="L1965" i="4"/>
  <c r="M1965" i="4" s="1"/>
  <c r="L1966" i="4"/>
  <c r="M1966" i="4" s="1"/>
  <c r="L1967" i="4"/>
  <c r="M1967" i="4" s="1"/>
  <c r="L1968" i="4"/>
  <c r="M1968" i="4" s="1"/>
  <c r="L1969" i="4"/>
  <c r="M1969" i="4" s="1"/>
  <c r="L1970" i="4"/>
  <c r="M1970" i="4" s="1"/>
  <c r="L1971" i="4"/>
  <c r="M1971" i="4" s="1"/>
  <c r="L1972" i="4"/>
  <c r="M1972" i="4" s="1"/>
  <c r="L1973" i="4"/>
  <c r="M1973" i="4" s="1"/>
  <c r="L1974" i="4"/>
  <c r="M1974" i="4" s="1"/>
  <c r="L1975" i="4"/>
  <c r="M1975" i="4" s="1"/>
  <c r="L1976" i="4"/>
  <c r="M1976" i="4" s="1"/>
  <c r="L1977" i="4"/>
  <c r="M1977" i="4" s="1"/>
  <c r="L1978" i="4"/>
  <c r="M1978" i="4" s="1"/>
  <c r="L1979" i="4"/>
  <c r="M1979" i="4" s="1"/>
  <c r="L1980" i="4"/>
  <c r="M1980" i="4" s="1"/>
  <c r="L1981" i="4"/>
  <c r="M1981" i="4" s="1"/>
  <c r="L1982" i="4"/>
  <c r="M1982" i="4" s="1"/>
  <c r="L1983" i="4"/>
  <c r="M1983" i="4" s="1"/>
  <c r="L1984" i="4"/>
  <c r="M1984" i="4" s="1"/>
  <c r="L1985" i="4"/>
  <c r="M1985" i="4" s="1"/>
  <c r="L1986" i="4"/>
  <c r="M1986" i="4" s="1"/>
  <c r="L1987" i="4"/>
  <c r="M1987" i="4" s="1"/>
  <c r="L1988" i="4"/>
  <c r="M1988" i="4" s="1"/>
  <c r="L1989" i="4"/>
  <c r="M1989" i="4" s="1"/>
  <c r="L1990" i="4"/>
  <c r="M1990" i="4" s="1"/>
  <c r="L1991" i="4"/>
  <c r="M1991" i="4" s="1"/>
  <c r="L1992" i="4"/>
  <c r="M1992" i="4" s="1"/>
  <c r="L1993" i="4"/>
  <c r="M1993" i="4" s="1"/>
  <c r="L1994" i="4"/>
  <c r="M1994" i="4" s="1"/>
  <c r="L1995" i="4"/>
  <c r="M1995" i="4" s="1"/>
  <c r="L1996" i="4"/>
  <c r="M1996" i="4" s="1"/>
  <c r="L1997" i="4"/>
  <c r="M1997" i="4" s="1"/>
  <c r="L1998" i="4"/>
  <c r="M1998" i="4" s="1"/>
  <c r="L1999" i="4"/>
  <c r="M1999" i="4" s="1"/>
  <c r="L2000" i="4"/>
  <c r="M2000" i="4" s="1"/>
  <c r="L2001" i="4"/>
  <c r="M2001" i="4" s="1"/>
  <c r="L2002" i="4"/>
  <c r="M2002" i="4" s="1"/>
  <c r="L2003" i="4"/>
  <c r="M2003" i="4" s="1"/>
  <c r="L2004" i="4"/>
  <c r="M2004" i="4" s="1"/>
  <c r="L2005" i="4"/>
  <c r="M2005" i="4" s="1"/>
  <c r="L2006" i="4"/>
  <c r="M2006" i="4" s="1"/>
  <c r="L2007" i="4"/>
  <c r="M2007" i="4" s="1"/>
  <c r="L2008" i="4"/>
  <c r="M2008" i="4" s="1"/>
  <c r="L2009" i="4"/>
  <c r="M2009" i="4" s="1"/>
  <c r="L2010" i="4"/>
  <c r="M2010" i="4" s="1"/>
  <c r="L2011" i="4"/>
  <c r="M2011" i="4" s="1"/>
  <c r="L2012" i="4"/>
  <c r="M2012" i="4" s="1"/>
  <c r="L2013" i="4"/>
  <c r="M2013" i="4" s="1"/>
  <c r="L2014" i="4"/>
  <c r="M2014" i="4" s="1"/>
  <c r="L2015" i="4"/>
  <c r="M2015" i="4" s="1"/>
  <c r="L2016" i="4"/>
  <c r="M2016" i="4" s="1"/>
  <c r="L2017" i="4"/>
  <c r="M2017" i="4" s="1"/>
  <c r="L2018" i="4"/>
  <c r="M2018" i="4" s="1"/>
  <c r="L2019" i="4"/>
  <c r="M2019" i="4" s="1"/>
  <c r="L2020" i="4"/>
  <c r="M2020" i="4" s="1"/>
  <c r="L2021" i="4"/>
  <c r="M2021" i="4" s="1"/>
  <c r="L2022" i="4"/>
  <c r="M2022" i="4" s="1"/>
  <c r="L2023" i="4"/>
  <c r="M2023" i="4" s="1"/>
  <c r="L2024" i="4"/>
  <c r="M2024" i="4" s="1"/>
  <c r="L2025" i="4"/>
  <c r="M2025" i="4" s="1"/>
  <c r="L2026" i="4"/>
  <c r="M2026" i="4" s="1"/>
  <c r="L2027" i="4"/>
  <c r="M2027" i="4" s="1"/>
  <c r="L2028" i="4"/>
  <c r="M2028" i="4" s="1"/>
  <c r="L2029" i="4"/>
  <c r="M2029" i="4" s="1"/>
  <c r="L2030" i="4"/>
  <c r="M2030" i="4" s="1"/>
  <c r="L2031" i="4"/>
  <c r="M2031" i="4" s="1"/>
  <c r="L2032" i="4"/>
  <c r="M2032" i="4" s="1"/>
  <c r="L2033" i="4"/>
  <c r="M2033" i="4" s="1"/>
  <c r="L2034" i="4"/>
  <c r="M2034" i="4" s="1"/>
  <c r="L2035" i="4"/>
  <c r="M2035" i="4" s="1"/>
  <c r="L2036" i="4"/>
  <c r="M2036" i="4" s="1"/>
  <c r="L2037" i="4"/>
  <c r="M2037" i="4" s="1"/>
  <c r="L2038" i="4"/>
  <c r="M2038" i="4" s="1"/>
  <c r="L2039" i="4"/>
  <c r="M2039" i="4" s="1"/>
  <c r="L2040" i="4"/>
  <c r="M2040" i="4" s="1"/>
  <c r="L2041" i="4"/>
  <c r="M2041" i="4" s="1"/>
  <c r="L2042" i="4"/>
  <c r="M2042" i="4" s="1"/>
  <c r="L2043" i="4"/>
  <c r="M2043" i="4" s="1"/>
  <c r="L2044" i="4"/>
  <c r="M2044" i="4" s="1"/>
  <c r="L2045" i="4"/>
  <c r="M2045" i="4" s="1"/>
  <c r="L2046" i="4"/>
  <c r="M2046" i="4" s="1"/>
  <c r="L2047" i="4"/>
  <c r="M2047" i="4" s="1"/>
  <c r="L2048" i="4"/>
  <c r="M2048" i="4" s="1"/>
  <c r="L2049" i="4"/>
  <c r="M2049" i="4" s="1"/>
  <c r="L2050" i="4"/>
  <c r="M2050" i="4" s="1"/>
  <c r="L2051" i="4"/>
  <c r="M2051" i="4" s="1"/>
  <c r="L2052" i="4"/>
  <c r="M2052" i="4" s="1"/>
  <c r="L2053" i="4"/>
  <c r="M2053" i="4" s="1"/>
  <c r="L2054" i="4"/>
  <c r="M2054" i="4" s="1"/>
  <c r="L2055" i="4"/>
  <c r="M2055" i="4" s="1"/>
  <c r="L2056" i="4"/>
  <c r="M2056" i="4" s="1"/>
  <c r="L2057" i="4"/>
  <c r="M2057" i="4" s="1"/>
  <c r="L2058" i="4"/>
  <c r="M2058" i="4" s="1"/>
  <c r="L2059" i="4"/>
  <c r="M2059" i="4" s="1"/>
  <c r="L2060" i="4"/>
  <c r="M2060" i="4" s="1"/>
  <c r="L2061" i="4"/>
  <c r="M2061" i="4" s="1"/>
  <c r="L2062" i="4"/>
  <c r="M2062" i="4" s="1"/>
  <c r="L2063" i="4"/>
  <c r="M2063" i="4" s="1"/>
  <c r="L2064" i="4"/>
  <c r="M2064" i="4" s="1"/>
  <c r="L2065" i="4"/>
  <c r="M2065" i="4" s="1"/>
  <c r="L2066" i="4"/>
  <c r="M2066" i="4" s="1"/>
  <c r="L2067" i="4"/>
  <c r="M2067" i="4" s="1"/>
  <c r="L2068" i="4"/>
  <c r="M2068" i="4" s="1"/>
  <c r="L2069" i="4"/>
  <c r="M2069" i="4" s="1"/>
  <c r="L2070" i="4"/>
  <c r="M2070" i="4" s="1"/>
  <c r="L2071" i="4"/>
  <c r="M2071" i="4" s="1"/>
  <c r="L2072" i="4"/>
  <c r="M2072" i="4" s="1"/>
  <c r="L2073" i="4"/>
  <c r="M2073" i="4" s="1"/>
  <c r="L2074" i="4"/>
  <c r="M2074" i="4" s="1"/>
  <c r="L2075" i="4"/>
  <c r="M2075" i="4" s="1"/>
  <c r="L2076" i="4"/>
  <c r="M2076" i="4" s="1"/>
  <c r="L2077" i="4"/>
  <c r="M2077" i="4" s="1"/>
  <c r="L2078" i="4"/>
  <c r="M2078" i="4" s="1"/>
  <c r="L2079" i="4"/>
  <c r="M2079" i="4" s="1"/>
  <c r="L2080" i="4"/>
  <c r="M2080" i="4" s="1"/>
  <c r="L2081" i="4"/>
  <c r="M2081" i="4" s="1"/>
  <c r="L2082" i="4"/>
  <c r="M2082" i="4" s="1"/>
  <c r="L2083" i="4"/>
  <c r="M2083" i="4" s="1"/>
  <c r="L2084" i="4"/>
  <c r="M2084" i="4" s="1"/>
  <c r="L2085" i="4"/>
  <c r="M2085" i="4" s="1"/>
  <c r="L2086" i="4"/>
  <c r="M2086" i="4" s="1"/>
  <c r="L2087" i="4"/>
  <c r="M2087" i="4" s="1"/>
  <c r="L2088" i="4"/>
  <c r="M2088" i="4" s="1"/>
  <c r="L2089" i="4"/>
  <c r="M2089" i="4" s="1"/>
  <c r="L2090" i="4"/>
  <c r="M2090" i="4" s="1"/>
  <c r="L2091" i="4"/>
  <c r="M2091" i="4" s="1"/>
  <c r="L2092" i="4"/>
  <c r="M2092" i="4" s="1"/>
  <c r="L2093" i="4"/>
  <c r="M2093" i="4" s="1"/>
  <c r="L2094" i="4"/>
  <c r="M2094" i="4" s="1"/>
  <c r="L2095" i="4"/>
  <c r="M2095" i="4" s="1"/>
  <c r="L2096" i="4"/>
  <c r="M2096" i="4" s="1"/>
  <c r="L2097" i="4"/>
  <c r="M2097" i="4" s="1"/>
  <c r="L2098" i="4"/>
  <c r="M2098" i="4" s="1"/>
  <c r="L2099" i="4"/>
  <c r="M2099" i="4" s="1"/>
  <c r="L2100" i="4"/>
  <c r="M2100" i="4" s="1"/>
  <c r="L2101" i="4"/>
  <c r="M2101" i="4" s="1"/>
  <c r="L2102" i="4"/>
  <c r="M2102" i="4" s="1"/>
  <c r="L2103" i="4"/>
  <c r="M2103" i="4" s="1"/>
  <c r="L2104" i="4"/>
  <c r="M2104" i="4" s="1"/>
  <c r="L2105" i="4"/>
  <c r="M2105" i="4" s="1"/>
  <c r="L2106" i="4"/>
  <c r="M2106" i="4" s="1"/>
  <c r="L2107" i="4"/>
  <c r="M2107" i="4" s="1"/>
  <c r="L2108" i="4"/>
  <c r="M2108" i="4" s="1"/>
  <c r="L2109" i="4"/>
  <c r="M2109" i="4" s="1"/>
  <c r="L2110" i="4"/>
  <c r="M2110" i="4" s="1"/>
  <c r="L2111" i="4"/>
  <c r="M2111" i="4" s="1"/>
  <c r="L2112" i="4"/>
  <c r="M2112" i="4" s="1"/>
  <c r="L2113" i="4"/>
  <c r="M2113" i="4" s="1"/>
  <c r="L2114" i="4"/>
  <c r="M2114" i="4" s="1"/>
  <c r="L2115" i="4"/>
  <c r="M2115" i="4" s="1"/>
  <c r="L2116" i="4"/>
  <c r="M2116" i="4" s="1"/>
  <c r="L2117" i="4"/>
  <c r="M2117" i="4" s="1"/>
  <c r="L2118" i="4"/>
  <c r="M2118" i="4" s="1"/>
  <c r="L2119" i="4"/>
  <c r="M2119" i="4" s="1"/>
  <c r="L2120" i="4"/>
  <c r="M2120" i="4" s="1"/>
  <c r="L2121" i="4"/>
  <c r="M2121" i="4" s="1"/>
  <c r="L2122" i="4"/>
  <c r="M2122" i="4" s="1"/>
  <c r="L2123" i="4"/>
  <c r="M2123" i="4" s="1"/>
  <c r="L2124" i="4"/>
  <c r="M2124" i="4" s="1"/>
  <c r="L2125" i="4"/>
  <c r="M2125" i="4" s="1"/>
  <c r="L2126" i="4"/>
  <c r="M2126" i="4" s="1"/>
  <c r="L2127" i="4"/>
  <c r="M2127" i="4" s="1"/>
  <c r="L2128" i="4"/>
  <c r="M2128" i="4" s="1"/>
  <c r="L2129" i="4"/>
  <c r="M2129" i="4" s="1"/>
  <c r="L2130" i="4"/>
  <c r="M2130" i="4" s="1"/>
  <c r="L2131" i="4"/>
  <c r="M2131" i="4" s="1"/>
  <c r="L2132" i="4"/>
  <c r="M2132" i="4" s="1"/>
  <c r="L2133" i="4"/>
  <c r="M2133" i="4" s="1"/>
  <c r="L2134" i="4"/>
  <c r="M2134" i="4" s="1"/>
  <c r="L2135" i="4"/>
  <c r="M2135" i="4" s="1"/>
  <c r="L2136" i="4"/>
  <c r="M2136" i="4" s="1"/>
  <c r="L2137" i="4"/>
  <c r="M2137" i="4" s="1"/>
  <c r="L2138" i="4"/>
  <c r="M2138" i="4" s="1"/>
  <c r="L2139" i="4"/>
  <c r="M2139" i="4" s="1"/>
  <c r="L2140" i="4"/>
  <c r="M2140" i="4" s="1"/>
  <c r="L2141" i="4"/>
  <c r="M2141" i="4" s="1"/>
  <c r="L2142" i="4"/>
  <c r="M2142" i="4" s="1"/>
  <c r="L2143" i="4"/>
  <c r="M2143" i="4" s="1"/>
  <c r="L2144" i="4"/>
  <c r="M2144" i="4" s="1"/>
  <c r="L2145" i="4"/>
  <c r="M2145" i="4" s="1"/>
  <c r="L2146" i="4"/>
  <c r="M2146" i="4" s="1"/>
  <c r="L2147" i="4"/>
  <c r="M2147" i="4" s="1"/>
  <c r="L2148" i="4"/>
  <c r="M2148" i="4" s="1"/>
  <c r="L2149" i="4"/>
  <c r="M2149" i="4" s="1"/>
  <c r="L2150" i="4"/>
  <c r="M2150" i="4" s="1"/>
  <c r="L2151" i="4"/>
  <c r="M2151" i="4" s="1"/>
  <c r="L2152" i="4"/>
  <c r="M2152" i="4" s="1"/>
  <c r="L2153" i="4"/>
  <c r="M2153" i="4" s="1"/>
  <c r="L2154" i="4"/>
  <c r="M2154" i="4" s="1"/>
  <c r="L2155" i="4"/>
  <c r="M2155" i="4" s="1"/>
  <c r="L2156" i="4"/>
  <c r="M2156" i="4" s="1"/>
  <c r="L2157" i="4"/>
  <c r="M2157" i="4" s="1"/>
  <c r="L2158" i="4"/>
  <c r="M2158" i="4" s="1"/>
  <c r="L2159" i="4"/>
  <c r="M2159" i="4" s="1"/>
  <c r="L2160" i="4"/>
  <c r="M2160" i="4" s="1"/>
  <c r="L2161" i="4"/>
  <c r="M2161" i="4" s="1"/>
  <c r="L2162" i="4"/>
  <c r="M2162" i="4"/>
  <c r="L2163" i="4"/>
  <c r="M2163" i="4" s="1"/>
  <c r="L2164" i="4"/>
  <c r="M2164" i="4" s="1"/>
  <c r="L2165" i="4"/>
  <c r="M2165" i="4" s="1"/>
  <c r="L2166" i="4"/>
  <c r="M2166" i="4" s="1"/>
  <c r="L2167" i="4"/>
  <c r="M2167" i="4" s="1"/>
  <c r="L2168" i="4"/>
  <c r="M2168" i="4" s="1"/>
  <c r="L2169" i="4"/>
  <c r="M2169" i="4" s="1"/>
  <c r="L2170" i="4"/>
  <c r="M2170" i="4" s="1"/>
  <c r="L2171" i="4"/>
  <c r="M2171" i="4" s="1"/>
  <c r="L2172" i="4"/>
  <c r="M2172" i="4" s="1"/>
  <c r="L2173" i="4"/>
  <c r="M2173" i="4" s="1"/>
  <c r="L2174" i="4"/>
  <c r="M2174" i="4" s="1"/>
  <c r="L2175" i="4"/>
  <c r="M2175" i="4" s="1"/>
  <c r="L2176" i="4"/>
  <c r="M2176" i="4" s="1"/>
  <c r="L2177" i="4"/>
  <c r="M2177" i="4" s="1"/>
  <c r="L2178" i="4"/>
  <c r="M2178" i="4" s="1"/>
  <c r="L2179" i="4"/>
  <c r="M2179" i="4" s="1"/>
  <c r="L2180" i="4"/>
  <c r="M2180" i="4" s="1"/>
  <c r="L2181" i="4"/>
  <c r="M2181" i="4" s="1"/>
  <c r="L2182" i="4"/>
  <c r="M2182" i="4" s="1"/>
  <c r="L2183" i="4"/>
  <c r="M2183" i="4" s="1"/>
  <c r="L2184" i="4"/>
  <c r="M2184" i="4" s="1"/>
  <c r="L2185" i="4"/>
  <c r="M2185" i="4" s="1"/>
  <c r="L2186" i="4"/>
  <c r="M2186" i="4" s="1"/>
  <c r="L2187" i="4"/>
  <c r="M2187" i="4" s="1"/>
  <c r="L2188" i="4"/>
  <c r="M2188" i="4" s="1"/>
  <c r="L2189" i="4"/>
  <c r="M2189" i="4" s="1"/>
  <c r="L2190" i="4"/>
  <c r="M2190" i="4" s="1"/>
  <c r="L2191" i="4"/>
  <c r="M2191" i="4" s="1"/>
  <c r="L2192" i="4"/>
  <c r="M2192" i="4" s="1"/>
  <c r="L2193" i="4"/>
  <c r="M2193" i="4" s="1"/>
  <c r="L2194" i="4"/>
  <c r="M2194" i="4" s="1"/>
  <c r="L2195" i="4"/>
  <c r="M2195" i="4" s="1"/>
  <c r="L2196" i="4"/>
  <c r="M2196" i="4" s="1"/>
  <c r="L2197" i="4"/>
  <c r="M2197" i="4" s="1"/>
  <c r="L2198" i="4"/>
  <c r="M2198" i="4" s="1"/>
  <c r="L2199" i="4"/>
  <c r="M2199" i="4" s="1"/>
  <c r="L2200" i="4"/>
  <c r="M2200" i="4" s="1"/>
  <c r="L2201" i="4"/>
  <c r="M2201" i="4" s="1"/>
  <c r="L2202" i="4"/>
  <c r="M2202" i="4" s="1"/>
  <c r="L2203" i="4"/>
  <c r="M2203" i="4" s="1"/>
  <c r="L2204" i="4"/>
  <c r="M2204" i="4" s="1"/>
  <c r="L2205" i="4"/>
  <c r="M2205" i="4" s="1"/>
  <c r="L2206" i="4"/>
  <c r="M2206" i="4" s="1"/>
  <c r="L2207" i="4"/>
  <c r="M2207" i="4" s="1"/>
  <c r="L2208" i="4"/>
  <c r="M2208" i="4" s="1"/>
  <c r="L2209" i="4"/>
  <c r="M2209" i="4" s="1"/>
  <c r="L2210" i="4"/>
  <c r="M2210" i="4" s="1"/>
  <c r="L2211" i="4"/>
  <c r="M2211" i="4" s="1"/>
  <c r="L2212" i="4"/>
  <c r="M2212" i="4" s="1"/>
  <c r="L2213" i="4"/>
  <c r="M2213" i="4" s="1"/>
  <c r="L2214" i="4"/>
  <c r="M2214" i="4" s="1"/>
  <c r="L2215" i="4"/>
  <c r="M2215" i="4" s="1"/>
  <c r="L2216" i="4"/>
  <c r="M2216" i="4" s="1"/>
  <c r="L2217" i="4"/>
  <c r="M2217" i="4" s="1"/>
  <c r="L2218" i="4"/>
  <c r="M2218" i="4" s="1"/>
  <c r="L2219" i="4"/>
  <c r="M2219" i="4" s="1"/>
  <c r="L2220" i="4"/>
  <c r="M2220" i="4" s="1"/>
  <c r="L2221" i="4"/>
  <c r="M2221" i="4" s="1"/>
  <c r="L2222" i="4"/>
  <c r="M2222" i="4" s="1"/>
  <c r="L2223" i="4"/>
  <c r="M2223" i="4" s="1"/>
  <c r="L2224" i="4"/>
  <c r="M2224" i="4" s="1"/>
  <c r="L2225" i="4"/>
  <c r="M2225" i="4" s="1"/>
  <c r="L2226" i="4"/>
  <c r="M2226" i="4" s="1"/>
  <c r="L2227" i="4"/>
  <c r="M2227" i="4" s="1"/>
  <c r="L2228" i="4"/>
  <c r="M2228" i="4" s="1"/>
  <c r="L2229" i="4"/>
  <c r="M2229" i="4" s="1"/>
  <c r="L2230" i="4"/>
  <c r="M2230" i="4" s="1"/>
  <c r="L2231" i="4"/>
  <c r="M2231" i="4" s="1"/>
  <c r="L2232" i="4"/>
  <c r="M2232" i="4" s="1"/>
  <c r="L2233" i="4"/>
  <c r="M2233" i="4" s="1"/>
  <c r="L2234" i="4"/>
  <c r="M2234" i="4" s="1"/>
  <c r="L2235" i="4"/>
  <c r="M2235" i="4" s="1"/>
  <c r="L2236" i="4"/>
  <c r="M2236" i="4" s="1"/>
  <c r="L2237" i="4"/>
  <c r="M2237" i="4" s="1"/>
  <c r="L2238" i="4"/>
  <c r="M2238" i="4" s="1"/>
  <c r="L2239" i="4"/>
  <c r="M2239" i="4" s="1"/>
  <c r="L2240" i="4"/>
  <c r="M2240" i="4" s="1"/>
  <c r="L2241" i="4"/>
  <c r="M2241" i="4"/>
  <c r="L2242" i="4"/>
  <c r="M2242" i="4" s="1"/>
  <c r="L2243" i="4"/>
  <c r="M2243" i="4" s="1"/>
  <c r="L2244" i="4"/>
  <c r="M2244" i="4" s="1"/>
  <c r="L2245" i="4"/>
  <c r="M2245" i="4" s="1"/>
  <c r="L2246" i="4"/>
  <c r="M2246" i="4" s="1"/>
  <c r="L2247" i="4"/>
  <c r="M2247" i="4" s="1"/>
  <c r="L2248" i="4"/>
  <c r="M2248" i="4" s="1"/>
  <c r="L2249" i="4"/>
  <c r="M2249" i="4" s="1"/>
  <c r="L2250" i="4"/>
  <c r="M2250" i="4" s="1"/>
  <c r="L2251" i="4"/>
  <c r="M2251" i="4" s="1"/>
  <c r="L2252" i="4"/>
  <c r="M2252" i="4" s="1"/>
  <c r="L2253" i="4"/>
  <c r="M2253" i="4" s="1"/>
  <c r="L2254" i="4"/>
  <c r="M2254" i="4" s="1"/>
  <c r="L2255" i="4"/>
  <c r="M2255" i="4" s="1"/>
  <c r="L2256" i="4"/>
  <c r="M2256" i="4" s="1"/>
  <c r="L2257" i="4"/>
  <c r="M2257" i="4" s="1"/>
  <c r="L2258" i="4"/>
  <c r="M2258" i="4" s="1"/>
  <c r="L2259" i="4"/>
  <c r="M2259" i="4" s="1"/>
  <c r="L2260" i="4"/>
  <c r="M2260" i="4" s="1"/>
  <c r="L2261" i="4"/>
  <c r="M2261" i="4" s="1"/>
  <c r="L2262" i="4"/>
  <c r="M2262" i="4" s="1"/>
  <c r="L2263" i="4"/>
  <c r="M2263" i="4" s="1"/>
  <c r="L2264" i="4"/>
  <c r="M2264" i="4" s="1"/>
  <c r="L2265" i="4"/>
  <c r="M2265" i="4" s="1"/>
  <c r="L2266" i="4"/>
  <c r="M2266" i="4" s="1"/>
  <c r="L2267" i="4"/>
  <c r="M2267" i="4" s="1"/>
  <c r="L2268" i="4"/>
  <c r="M2268" i="4" s="1"/>
  <c r="L2269" i="4"/>
  <c r="M2269" i="4" s="1"/>
  <c r="L2270" i="4"/>
  <c r="M2270" i="4" s="1"/>
  <c r="L2271" i="4"/>
  <c r="M2271" i="4" s="1"/>
  <c r="L2272" i="4"/>
  <c r="M2272" i="4" s="1"/>
  <c r="L2273" i="4"/>
  <c r="M2273" i="4" s="1"/>
  <c r="L2274" i="4"/>
  <c r="M2274" i="4" s="1"/>
  <c r="L2275" i="4"/>
  <c r="M2275" i="4" s="1"/>
  <c r="L2276" i="4"/>
  <c r="M2276" i="4" s="1"/>
  <c r="L2277" i="4"/>
  <c r="M2277" i="4" s="1"/>
  <c r="L2278" i="4"/>
  <c r="M2278" i="4" s="1"/>
  <c r="L2279" i="4"/>
  <c r="M2279" i="4" s="1"/>
  <c r="L2280" i="4"/>
  <c r="M2280" i="4" s="1"/>
  <c r="L2281" i="4"/>
  <c r="M2281" i="4" s="1"/>
  <c r="L2282" i="4"/>
  <c r="M2282" i="4" s="1"/>
  <c r="L2283" i="4"/>
  <c r="M2283" i="4" s="1"/>
  <c r="L2284" i="4"/>
  <c r="M2284" i="4" s="1"/>
  <c r="L2285" i="4"/>
  <c r="M2285" i="4" s="1"/>
  <c r="L2286" i="4"/>
  <c r="M2286" i="4" s="1"/>
  <c r="L2287" i="4"/>
  <c r="M2287" i="4" s="1"/>
  <c r="L2288" i="4"/>
  <c r="M2288" i="4" s="1"/>
  <c r="L2289" i="4"/>
  <c r="M2289" i="4" s="1"/>
  <c r="L2290" i="4"/>
  <c r="M2290" i="4" s="1"/>
  <c r="L2291" i="4"/>
  <c r="M2291" i="4" s="1"/>
  <c r="L2292" i="4"/>
  <c r="M2292" i="4" s="1"/>
  <c r="L2293" i="4"/>
  <c r="M2293" i="4" s="1"/>
  <c r="L2294" i="4"/>
  <c r="M2294" i="4" s="1"/>
  <c r="L2295" i="4"/>
  <c r="M2295" i="4" s="1"/>
  <c r="L2296" i="4"/>
  <c r="M2296" i="4" s="1"/>
  <c r="L2297" i="4"/>
  <c r="M2297" i="4" s="1"/>
  <c r="L2298" i="4"/>
  <c r="M2298" i="4" s="1"/>
  <c r="L2299" i="4"/>
  <c r="M2299" i="4" s="1"/>
  <c r="L2300" i="4"/>
  <c r="M2300" i="4" s="1"/>
  <c r="L2301" i="4"/>
  <c r="M2301" i="4" s="1"/>
  <c r="L2302" i="4"/>
  <c r="M2302" i="4" s="1"/>
  <c r="L2303" i="4"/>
  <c r="M2303" i="4" s="1"/>
  <c r="L2304" i="4"/>
  <c r="M2304" i="4" s="1"/>
  <c r="L2305" i="4"/>
  <c r="M2305" i="4" s="1"/>
  <c r="L2306" i="4"/>
  <c r="M2306" i="4" s="1"/>
  <c r="L2307" i="4"/>
  <c r="M2307" i="4" s="1"/>
  <c r="L2308" i="4"/>
  <c r="M2308" i="4" s="1"/>
  <c r="L2309" i="4"/>
  <c r="M2309" i="4" s="1"/>
  <c r="L2310" i="4"/>
  <c r="M2310" i="4" s="1"/>
  <c r="L2311" i="4"/>
  <c r="M2311" i="4" s="1"/>
  <c r="L2312" i="4"/>
  <c r="M2312" i="4" s="1"/>
  <c r="L2313" i="4"/>
  <c r="M2313" i="4" s="1"/>
  <c r="L2314" i="4"/>
  <c r="M2314" i="4" s="1"/>
  <c r="L2315" i="4"/>
  <c r="M2315" i="4" s="1"/>
  <c r="L2316" i="4"/>
  <c r="M2316" i="4" s="1"/>
  <c r="L2317" i="4"/>
  <c r="M2317" i="4" s="1"/>
  <c r="L2318" i="4"/>
  <c r="M2318" i="4" s="1"/>
  <c r="L2319" i="4"/>
  <c r="M2319" i="4" s="1"/>
  <c r="L2320" i="4"/>
  <c r="M2320" i="4" s="1"/>
  <c r="L2321" i="4"/>
  <c r="M2321" i="4" s="1"/>
  <c r="L2322" i="4"/>
  <c r="M2322" i="4" s="1"/>
  <c r="L2323" i="4"/>
  <c r="M2323" i="4" s="1"/>
  <c r="L2324" i="4"/>
  <c r="M2324" i="4" s="1"/>
  <c r="L2325" i="4"/>
  <c r="M2325" i="4" s="1"/>
  <c r="L2326" i="4"/>
  <c r="M2326" i="4" s="1"/>
  <c r="L2327" i="4"/>
  <c r="M2327" i="4" s="1"/>
  <c r="L2328" i="4"/>
  <c r="M2328" i="4" s="1"/>
  <c r="L2329" i="4"/>
  <c r="M2329" i="4" s="1"/>
  <c r="L2330" i="4"/>
  <c r="M2330" i="4" s="1"/>
  <c r="L2331" i="4"/>
  <c r="M2331" i="4" s="1"/>
  <c r="L2332" i="4"/>
  <c r="M2332" i="4" s="1"/>
  <c r="L2333" i="4"/>
  <c r="M2333" i="4" s="1"/>
  <c r="L2334" i="4"/>
  <c r="M2334" i="4" s="1"/>
  <c r="L2335" i="4"/>
  <c r="M2335" i="4" s="1"/>
  <c r="L2336" i="4"/>
  <c r="M2336" i="4" s="1"/>
  <c r="L2337" i="4"/>
  <c r="M2337" i="4" s="1"/>
  <c r="L2338" i="4"/>
  <c r="M2338" i="4" s="1"/>
  <c r="L2339" i="4"/>
  <c r="M2339" i="4" s="1"/>
  <c r="L2340" i="4"/>
  <c r="M2340" i="4" s="1"/>
  <c r="L2341" i="4"/>
  <c r="M2341" i="4" s="1"/>
  <c r="L2342" i="4"/>
  <c r="M2342" i="4" s="1"/>
  <c r="L2343" i="4"/>
  <c r="M2343" i="4" s="1"/>
  <c r="L2344" i="4"/>
  <c r="M2344" i="4" s="1"/>
  <c r="L2345" i="4"/>
  <c r="M2345" i="4" s="1"/>
  <c r="L2346" i="4"/>
  <c r="M2346" i="4" s="1"/>
  <c r="L2347" i="4"/>
  <c r="M2347" i="4" s="1"/>
  <c r="L2348" i="4"/>
  <c r="M2348" i="4" s="1"/>
  <c r="L2349" i="4"/>
  <c r="M2349" i="4" s="1"/>
  <c r="L2350" i="4"/>
  <c r="M2350" i="4" s="1"/>
  <c r="L2351" i="4"/>
  <c r="M2351" i="4" s="1"/>
  <c r="L2352" i="4"/>
  <c r="M2352" i="4" s="1"/>
  <c r="L2353" i="4"/>
  <c r="M2353" i="4" s="1"/>
  <c r="L2354" i="4"/>
  <c r="M2354" i="4" s="1"/>
  <c r="L2355" i="4"/>
  <c r="M2355" i="4" s="1"/>
  <c r="L2356" i="4"/>
  <c r="M2356" i="4" s="1"/>
  <c r="L2357" i="4"/>
  <c r="M2357" i="4" s="1"/>
  <c r="L2358" i="4"/>
  <c r="M2358" i="4" s="1"/>
  <c r="L2359" i="4"/>
  <c r="M2359" i="4" s="1"/>
  <c r="L2360" i="4"/>
  <c r="M2360" i="4" s="1"/>
  <c r="L2361" i="4"/>
  <c r="M2361" i="4" s="1"/>
  <c r="L2362" i="4"/>
  <c r="M2362" i="4" s="1"/>
  <c r="L2363" i="4"/>
  <c r="M2363" i="4" s="1"/>
  <c r="L2364" i="4"/>
  <c r="M2364" i="4" s="1"/>
  <c r="L2365" i="4"/>
  <c r="M2365" i="4" s="1"/>
  <c r="L2366" i="4"/>
  <c r="M2366" i="4" s="1"/>
  <c r="L2367" i="4"/>
  <c r="M2367" i="4" s="1"/>
  <c r="L2368" i="4"/>
  <c r="M2368" i="4" s="1"/>
  <c r="L2369" i="4"/>
  <c r="M2369" i="4" s="1"/>
  <c r="L2370" i="4"/>
  <c r="M2370" i="4" s="1"/>
  <c r="L2371" i="4"/>
  <c r="M2371" i="4" s="1"/>
  <c r="L2372" i="4"/>
  <c r="M2372" i="4" s="1"/>
  <c r="L2373" i="4"/>
  <c r="M2373" i="4" s="1"/>
  <c r="L2374" i="4"/>
  <c r="M2374" i="4" s="1"/>
  <c r="L2375" i="4"/>
  <c r="M2375" i="4" s="1"/>
  <c r="L2376" i="4"/>
  <c r="M2376" i="4" s="1"/>
  <c r="L2377" i="4"/>
  <c r="M2377" i="4" s="1"/>
  <c r="L2378" i="4"/>
  <c r="M2378" i="4" s="1"/>
  <c r="L2379" i="4"/>
  <c r="M2379" i="4" s="1"/>
  <c r="L2380" i="4"/>
  <c r="M2380" i="4" s="1"/>
  <c r="L2381" i="4"/>
  <c r="M2381" i="4" s="1"/>
  <c r="L2382" i="4"/>
  <c r="M2382" i="4" s="1"/>
  <c r="L2383" i="4"/>
  <c r="M2383" i="4" s="1"/>
  <c r="L2384" i="4"/>
  <c r="M2384" i="4" s="1"/>
  <c r="L2385" i="4"/>
  <c r="M2385" i="4" s="1"/>
  <c r="L2386" i="4"/>
  <c r="M2386" i="4" s="1"/>
  <c r="L2387" i="4"/>
  <c r="M2387" i="4" s="1"/>
  <c r="L2388" i="4"/>
  <c r="M2388" i="4" s="1"/>
  <c r="L2389" i="4"/>
  <c r="M2389" i="4" s="1"/>
  <c r="L2390" i="4"/>
  <c r="M2390" i="4" s="1"/>
  <c r="L2391" i="4"/>
  <c r="M2391" i="4" s="1"/>
  <c r="L2392" i="4"/>
  <c r="M2392" i="4" s="1"/>
  <c r="L2393" i="4"/>
  <c r="M2393" i="4" s="1"/>
  <c r="L2394" i="4"/>
  <c r="M2394" i="4" s="1"/>
  <c r="L2395" i="4"/>
  <c r="M2395" i="4" s="1"/>
  <c r="L2396" i="4"/>
  <c r="M2396" i="4" s="1"/>
  <c r="L2397" i="4"/>
  <c r="M2397" i="4" s="1"/>
  <c r="L2398" i="4"/>
  <c r="M2398" i="4" s="1"/>
  <c r="L2399" i="4"/>
  <c r="M2399" i="4" s="1"/>
  <c r="L2400" i="4"/>
  <c r="M2400" i="4" s="1"/>
  <c r="L2401" i="4"/>
  <c r="M2401" i="4" s="1"/>
  <c r="L2402" i="4"/>
  <c r="M2402" i="4" s="1"/>
  <c r="L2403" i="4"/>
  <c r="M2403" i="4" s="1"/>
  <c r="L2404" i="4"/>
  <c r="M2404" i="4" s="1"/>
  <c r="L2405" i="4"/>
  <c r="M2405" i="4" s="1"/>
  <c r="L2406" i="4"/>
  <c r="M2406" i="4" s="1"/>
  <c r="L2407" i="4"/>
  <c r="M2407" i="4" s="1"/>
  <c r="L2408" i="4"/>
  <c r="M2408" i="4" s="1"/>
  <c r="L2409" i="4"/>
  <c r="M2409" i="4" s="1"/>
  <c r="L2410" i="4"/>
  <c r="M2410" i="4" s="1"/>
  <c r="L2411" i="4"/>
  <c r="M2411" i="4" s="1"/>
  <c r="L2412" i="4"/>
  <c r="M2412" i="4" s="1"/>
  <c r="L2413" i="4"/>
  <c r="M2413" i="4" s="1"/>
  <c r="L2414" i="4"/>
  <c r="M2414" i="4" s="1"/>
  <c r="L2415" i="4"/>
  <c r="M2415" i="4" s="1"/>
  <c r="L2416" i="4"/>
  <c r="M2416" i="4" s="1"/>
  <c r="L2417" i="4"/>
  <c r="M2417" i="4" s="1"/>
  <c r="L2418" i="4"/>
  <c r="M2418" i="4" s="1"/>
  <c r="L2419" i="4"/>
  <c r="M2419" i="4" s="1"/>
  <c r="L2420" i="4"/>
  <c r="M2420" i="4" s="1"/>
  <c r="L2421" i="4"/>
  <c r="M2421" i="4" s="1"/>
  <c r="L2422" i="4"/>
  <c r="M2422" i="4" s="1"/>
  <c r="L2423" i="4"/>
  <c r="M2423" i="4" s="1"/>
  <c r="L2424" i="4"/>
  <c r="M2424" i="4" s="1"/>
  <c r="L2425" i="4"/>
  <c r="M2425" i="4" s="1"/>
  <c r="L2426" i="4"/>
  <c r="M2426" i="4" s="1"/>
  <c r="L2427" i="4"/>
  <c r="M2427" i="4" s="1"/>
  <c r="L2428" i="4"/>
  <c r="M2428" i="4" s="1"/>
  <c r="L2429" i="4"/>
  <c r="M2429" i="4" s="1"/>
  <c r="L2430" i="4"/>
  <c r="M2430" i="4" s="1"/>
  <c r="L1671" i="4"/>
  <c r="M1671" i="4" s="1"/>
  <c r="M1670" i="4" l="1"/>
  <c r="M1669" i="4"/>
  <c r="M1668" i="4"/>
  <c r="M1667" i="4"/>
  <c r="M1666" i="4"/>
  <c r="M1665" i="4"/>
  <c r="M1664" i="4"/>
  <c r="M1663" i="4"/>
  <c r="M1662" i="4"/>
  <c r="M1661" i="4"/>
  <c r="M1660" i="4"/>
  <c r="M1659" i="4"/>
  <c r="M1658" i="4"/>
  <c r="M1657" i="4"/>
  <c r="M1656" i="4"/>
  <c r="M1655" i="4"/>
  <c r="M1654" i="4"/>
  <c r="M1653" i="4"/>
  <c r="M1652" i="4"/>
  <c r="M1651" i="4"/>
  <c r="M1650" i="4"/>
  <c r="M1649" i="4"/>
  <c r="M1648" i="4"/>
  <c r="M1647" i="4"/>
  <c r="M1646" i="4"/>
  <c r="M1645" i="4"/>
  <c r="M1644" i="4"/>
  <c r="M1643" i="4"/>
  <c r="M1642" i="4"/>
  <c r="M1641" i="4"/>
  <c r="M1640" i="4"/>
  <c r="M1639" i="4"/>
  <c r="M1638" i="4"/>
  <c r="M1637" i="4"/>
  <c r="M1636" i="4"/>
  <c r="M1635" i="4"/>
  <c r="M1634" i="4"/>
  <c r="M1633" i="4"/>
  <c r="M1632" i="4"/>
  <c r="M1631" i="4"/>
  <c r="M1630" i="4"/>
  <c r="M1629" i="4"/>
  <c r="M1628" i="4"/>
  <c r="M1627" i="4"/>
  <c r="M1626" i="4"/>
  <c r="M1625" i="4"/>
  <c r="M1624" i="4"/>
  <c r="M1623" i="4"/>
  <c r="M1622" i="4"/>
  <c r="M1621" i="4"/>
  <c r="M1620" i="4"/>
  <c r="M1619" i="4"/>
  <c r="M1618" i="4"/>
  <c r="M1617" i="4"/>
  <c r="M1616" i="4"/>
  <c r="M1615" i="4"/>
  <c r="M1614" i="4"/>
  <c r="M1613" i="4"/>
  <c r="M1612" i="4"/>
  <c r="M1611" i="4"/>
  <c r="M1610" i="4"/>
  <c r="M1609" i="4"/>
  <c r="M1608" i="4"/>
  <c r="M1607" i="4"/>
  <c r="M1606" i="4"/>
  <c r="M1605" i="4"/>
  <c r="M1604" i="4"/>
  <c r="M1603" i="4"/>
  <c r="M1602" i="4"/>
  <c r="M1601" i="4"/>
  <c r="M1600" i="4"/>
  <c r="M1599" i="4"/>
  <c r="M1598" i="4"/>
  <c r="M1597" i="4"/>
  <c r="M1596" i="4"/>
  <c r="M1595" i="4"/>
  <c r="M1594" i="4"/>
  <c r="M1593" i="4"/>
  <c r="M1592" i="4"/>
  <c r="M1591" i="4"/>
  <c r="M1590" i="4"/>
  <c r="M1589" i="4"/>
  <c r="M1588" i="4"/>
  <c r="M1587" i="4"/>
  <c r="M1586" i="4"/>
  <c r="M1585" i="4"/>
  <c r="M1584" i="4"/>
  <c r="M1583" i="4"/>
  <c r="M1582" i="4"/>
  <c r="M1581" i="4"/>
  <c r="M1580" i="4"/>
  <c r="M1579" i="4"/>
  <c r="M1578" i="4"/>
  <c r="M1577" i="4"/>
  <c r="M1576" i="4"/>
  <c r="M1575" i="4"/>
  <c r="M1574" i="4"/>
  <c r="M1573" i="4"/>
  <c r="M1572" i="4"/>
  <c r="M1571" i="4"/>
  <c r="M1570" i="4"/>
  <c r="M1569" i="4"/>
  <c r="M1568" i="4"/>
  <c r="M1567" i="4"/>
  <c r="M1566" i="4"/>
  <c r="M1565" i="4"/>
  <c r="M1564" i="4"/>
  <c r="M1563" i="4"/>
  <c r="M1562" i="4"/>
  <c r="M1561" i="4"/>
  <c r="M1560" i="4"/>
  <c r="M1559" i="4"/>
  <c r="M1558" i="4"/>
  <c r="M1557" i="4"/>
  <c r="M1556" i="4"/>
  <c r="M1555" i="4"/>
  <c r="M1554" i="4"/>
  <c r="M1553" i="4"/>
  <c r="M1552" i="4"/>
  <c r="M1551" i="4"/>
  <c r="M1550" i="4"/>
  <c r="M1549" i="4"/>
  <c r="M1548" i="4"/>
  <c r="M1547" i="4"/>
  <c r="M1546" i="4"/>
  <c r="M1545" i="4"/>
  <c r="M1544" i="4"/>
  <c r="M1543" i="4"/>
  <c r="M1542" i="4"/>
  <c r="M1541" i="4"/>
  <c r="M1540" i="4"/>
  <c r="M1539" i="4"/>
  <c r="M1538" i="4"/>
  <c r="M1537" i="4"/>
  <c r="M1536" i="4"/>
  <c r="M1535" i="4"/>
  <c r="M1534" i="4"/>
  <c r="M1533" i="4"/>
  <c r="M1532" i="4"/>
  <c r="M1531" i="4"/>
  <c r="M1530" i="4"/>
  <c r="M1529" i="4"/>
  <c r="M1528" i="4"/>
  <c r="M1527" i="4"/>
  <c r="M1526" i="4"/>
  <c r="M1525" i="4"/>
  <c r="M1524" i="4"/>
  <c r="M1523" i="4"/>
  <c r="M1522" i="4"/>
  <c r="M1521" i="4"/>
  <c r="M1520" i="4"/>
  <c r="M1519" i="4"/>
  <c r="M1518" i="4"/>
  <c r="M1517" i="4"/>
  <c r="M1516" i="4"/>
  <c r="M1515" i="4"/>
  <c r="M1514" i="4"/>
  <c r="M1513" i="4"/>
  <c r="M1512" i="4"/>
  <c r="M1511" i="4"/>
  <c r="M1510" i="4"/>
  <c r="M1509" i="4"/>
  <c r="M1508" i="4"/>
  <c r="M1507" i="4"/>
  <c r="M1506" i="4"/>
  <c r="M1505" i="4"/>
  <c r="M1504" i="4"/>
  <c r="T1505" i="4"/>
  <c r="T1506" i="4"/>
  <c r="T1507" i="4"/>
  <c r="T1508" i="4"/>
  <c r="T1509" i="4"/>
  <c r="T1510" i="4"/>
  <c r="T1511" i="4"/>
  <c r="T1512" i="4"/>
  <c r="T1513" i="4"/>
  <c r="T1514" i="4"/>
  <c r="T1515" i="4"/>
  <c r="T1516" i="4"/>
  <c r="T1517" i="4"/>
  <c r="T1518" i="4"/>
  <c r="T1519" i="4"/>
  <c r="T1520" i="4"/>
  <c r="T1521" i="4"/>
  <c r="T1522" i="4"/>
  <c r="T1523" i="4"/>
  <c r="T1524" i="4"/>
  <c r="T1525" i="4"/>
  <c r="T1526" i="4"/>
  <c r="T1527" i="4"/>
  <c r="T1528" i="4"/>
  <c r="T1529" i="4"/>
  <c r="T1530" i="4"/>
  <c r="T1531" i="4"/>
  <c r="T1532" i="4"/>
  <c r="T1533" i="4"/>
  <c r="T1534" i="4"/>
  <c r="T1535" i="4"/>
  <c r="T1536" i="4"/>
  <c r="T1537" i="4"/>
  <c r="T1538" i="4"/>
  <c r="T1539" i="4"/>
  <c r="T1540" i="4"/>
  <c r="T1541" i="4"/>
  <c r="T1542" i="4"/>
  <c r="T1543" i="4"/>
  <c r="T1544" i="4"/>
  <c r="T1545" i="4"/>
  <c r="T1546" i="4"/>
  <c r="T1547" i="4"/>
  <c r="T1548" i="4"/>
  <c r="T1549" i="4"/>
  <c r="T1550" i="4"/>
  <c r="T1551" i="4"/>
  <c r="T1552" i="4"/>
  <c r="T1553" i="4"/>
  <c r="T1554" i="4"/>
  <c r="T1555" i="4"/>
  <c r="T1556" i="4"/>
  <c r="T1557" i="4"/>
  <c r="T1558" i="4"/>
  <c r="T1559" i="4"/>
  <c r="T1560" i="4"/>
  <c r="T1561" i="4"/>
  <c r="T1562" i="4"/>
  <c r="T1563" i="4"/>
  <c r="T1564" i="4"/>
  <c r="T1565" i="4"/>
  <c r="T1566" i="4"/>
  <c r="T1567" i="4"/>
  <c r="T1568" i="4"/>
  <c r="T1569" i="4"/>
  <c r="T1570" i="4"/>
  <c r="T1571" i="4"/>
  <c r="T1572" i="4"/>
  <c r="T1573" i="4"/>
  <c r="T1574" i="4"/>
  <c r="T1575" i="4"/>
  <c r="T1576" i="4"/>
  <c r="T1577" i="4"/>
  <c r="T1578" i="4"/>
  <c r="T1579" i="4"/>
  <c r="T1580" i="4"/>
  <c r="T1581" i="4"/>
  <c r="T1582" i="4"/>
  <c r="T1583" i="4"/>
  <c r="T1584" i="4"/>
  <c r="T1585" i="4"/>
  <c r="T1586" i="4"/>
  <c r="T1587" i="4"/>
  <c r="T1588" i="4"/>
  <c r="T1589" i="4"/>
  <c r="T1590" i="4"/>
  <c r="T1591" i="4"/>
  <c r="T1592" i="4"/>
  <c r="T1593" i="4"/>
  <c r="T1594" i="4"/>
  <c r="T1595" i="4"/>
  <c r="T1596" i="4"/>
  <c r="T1597" i="4"/>
  <c r="T1598" i="4"/>
  <c r="T1599" i="4"/>
  <c r="T1600" i="4"/>
  <c r="T1601" i="4"/>
  <c r="T1602" i="4"/>
  <c r="T1603" i="4"/>
  <c r="T1604" i="4"/>
  <c r="T1605" i="4"/>
  <c r="T1606" i="4"/>
  <c r="T1607" i="4"/>
  <c r="T1608" i="4"/>
  <c r="T1609" i="4"/>
  <c r="T1610" i="4"/>
  <c r="T1611" i="4"/>
  <c r="T1612" i="4"/>
  <c r="T1613" i="4"/>
  <c r="T1614" i="4"/>
  <c r="T1615" i="4"/>
  <c r="T1616" i="4"/>
  <c r="T1617" i="4"/>
  <c r="T1618" i="4"/>
  <c r="T1619" i="4"/>
  <c r="T1620" i="4"/>
  <c r="T1621" i="4"/>
  <c r="T1622" i="4"/>
  <c r="T1623" i="4"/>
  <c r="T1624" i="4"/>
  <c r="T1625" i="4"/>
  <c r="T1626" i="4"/>
  <c r="T1627" i="4"/>
  <c r="T1628" i="4"/>
  <c r="T1629" i="4"/>
  <c r="T1630" i="4"/>
  <c r="T1631" i="4"/>
  <c r="T1632" i="4"/>
  <c r="T1633" i="4"/>
  <c r="T1634" i="4"/>
  <c r="T1635" i="4"/>
  <c r="T1636" i="4"/>
  <c r="T1637" i="4"/>
  <c r="T1638" i="4"/>
  <c r="T1639" i="4"/>
  <c r="T1640" i="4"/>
  <c r="T1641" i="4"/>
  <c r="T1642" i="4"/>
  <c r="T1643" i="4"/>
  <c r="T1644" i="4"/>
  <c r="T1645" i="4"/>
  <c r="T1646" i="4"/>
  <c r="T1647" i="4"/>
  <c r="T1648" i="4"/>
  <c r="T1649" i="4"/>
  <c r="T1650" i="4"/>
  <c r="T1651" i="4"/>
  <c r="T1652" i="4"/>
  <c r="T1653" i="4"/>
  <c r="T1654" i="4"/>
  <c r="T1655" i="4"/>
  <c r="T1656" i="4"/>
  <c r="T1657" i="4"/>
  <c r="T1658" i="4"/>
  <c r="T1659" i="4"/>
  <c r="T1660" i="4"/>
  <c r="T1661" i="4"/>
  <c r="T1662" i="4"/>
  <c r="T1663" i="4"/>
  <c r="T1664" i="4"/>
  <c r="T1665" i="4"/>
  <c r="T1666" i="4"/>
  <c r="T1667" i="4"/>
  <c r="T1668" i="4"/>
  <c r="T1669" i="4"/>
  <c r="T1670" i="4"/>
  <c r="T1504" i="4"/>
  <c r="T1503" i="4"/>
  <c r="M1503" i="4" l="1"/>
  <c r="AD1327" i="4" l="1"/>
  <c r="AD1324"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06" i="4"/>
  <c r="W1356" i="4"/>
  <c r="W1357" i="4"/>
  <c r="W1358" i="4"/>
  <c r="W1355" i="4"/>
  <c r="W404" i="4"/>
  <c r="W405" i="4"/>
  <c r="W403" i="4"/>
  <c r="W24" i="4"/>
  <c r="W25" i="4"/>
  <c r="W26" i="4"/>
  <c r="W27" i="4"/>
  <c r="W23" i="4"/>
  <c r="AD1325" i="4"/>
  <c r="AD1326" i="4"/>
  <c r="AD1328" i="4"/>
  <c r="AD1329" i="4"/>
  <c r="AD1330" i="4"/>
  <c r="AD1331" i="4"/>
  <c r="AD1332" i="4"/>
  <c r="AD1333" i="4"/>
  <c r="AD1334" i="4"/>
  <c r="AD1335" i="4"/>
  <c r="AD1336" i="4"/>
  <c r="AD1182" i="4"/>
  <c r="AD1183" i="4"/>
  <c r="AD1184" i="4"/>
  <c r="AD1185" i="4"/>
  <c r="AD1186" i="4"/>
  <c r="AD1187" i="4"/>
  <c r="AD1188" i="4"/>
  <c r="AD1189" i="4"/>
  <c r="AD1190" i="4"/>
  <c r="AD1191" i="4"/>
  <c r="AD1192" i="4"/>
  <c r="AD1193" i="4"/>
  <c r="AD1194" i="4"/>
  <c r="AD1195" i="4"/>
  <c r="AD1196" i="4"/>
  <c r="AD1197" i="4"/>
  <c r="AD1198" i="4"/>
  <c r="AD1199" i="4"/>
  <c r="AD1200" i="4"/>
  <c r="AD1201" i="4"/>
  <c r="AD1202" i="4"/>
  <c r="AD1203" i="4"/>
  <c r="AD1204" i="4"/>
  <c r="AD1205" i="4"/>
  <c r="AD1206" i="4"/>
  <c r="AD1207" i="4"/>
  <c r="AD1208" i="4"/>
  <c r="AD1209" i="4"/>
  <c r="AD1210" i="4"/>
  <c r="AD1211" i="4"/>
  <c r="AD1212" i="4"/>
  <c r="AD1213" i="4"/>
  <c r="AD1214" i="4"/>
  <c r="AD1215" i="4"/>
  <c r="AD1216" i="4"/>
  <c r="AD1217" i="4"/>
  <c r="AD1218" i="4"/>
  <c r="AD1219" i="4"/>
  <c r="AD1220" i="4"/>
  <c r="AD1221" i="4"/>
  <c r="AD1222" i="4"/>
  <c r="AD1223" i="4"/>
  <c r="AD1224" i="4"/>
  <c r="AD1225" i="4"/>
  <c r="AD1226" i="4"/>
  <c r="AD1227" i="4"/>
  <c r="AD1228" i="4"/>
  <c r="AD1229" i="4"/>
  <c r="AD1230" i="4"/>
  <c r="AD1231" i="4"/>
  <c r="AD1232" i="4"/>
  <c r="AD1233" i="4"/>
  <c r="AD1234" i="4"/>
  <c r="AD1235" i="4"/>
  <c r="AD1236" i="4"/>
  <c r="AD1237" i="4"/>
  <c r="AD1238" i="4"/>
  <c r="AD1239" i="4"/>
  <c r="AD1240" i="4"/>
  <c r="AD1241" i="4"/>
  <c r="AD1242" i="4"/>
  <c r="AD1243" i="4"/>
  <c r="AD1244" i="4"/>
  <c r="AD1245" i="4"/>
  <c r="AD1246" i="4"/>
  <c r="AD1247" i="4"/>
  <c r="AD1248" i="4"/>
  <c r="AD1249" i="4"/>
  <c r="AD1250" i="4"/>
  <c r="AD1251" i="4"/>
  <c r="AD1252" i="4"/>
  <c r="AD1253" i="4"/>
  <c r="AD1254" i="4"/>
  <c r="AD1255" i="4"/>
  <c r="AD1256" i="4"/>
  <c r="AD1257" i="4"/>
  <c r="AD1258" i="4"/>
  <c r="AD1259" i="4"/>
  <c r="AD1260" i="4"/>
  <c r="AD1261" i="4"/>
  <c r="AD1262" i="4"/>
  <c r="AD1263" i="4"/>
  <c r="AD1264" i="4"/>
  <c r="AD1265" i="4"/>
  <c r="AD1266" i="4"/>
  <c r="AD1267" i="4"/>
  <c r="AD1268" i="4"/>
  <c r="AD1269" i="4"/>
  <c r="AD1270" i="4"/>
  <c r="AD1271" i="4"/>
  <c r="AD1272" i="4"/>
  <c r="AD1273" i="4"/>
  <c r="AD1274" i="4"/>
  <c r="AD1275" i="4"/>
  <c r="AD1276" i="4"/>
  <c r="AD1277" i="4"/>
  <c r="AD1278" i="4"/>
  <c r="AD1279" i="4"/>
  <c r="AD1280" i="4"/>
  <c r="AD1281" i="4"/>
  <c r="AD1282" i="4"/>
  <c r="AD1283" i="4"/>
  <c r="AD752" i="4"/>
  <c r="AD753" i="4"/>
  <c r="AD754" i="4"/>
  <c r="AD755" i="4"/>
  <c r="AD756" i="4"/>
  <c r="AD757" i="4"/>
  <c r="AD758" i="4"/>
  <c r="AD759" i="4"/>
  <c r="AD760" i="4"/>
  <c r="AD761" i="4"/>
  <c r="AD762" i="4"/>
  <c r="AD763" i="4"/>
  <c r="AD764" i="4"/>
  <c r="AD765" i="4"/>
  <c r="AD766" i="4"/>
  <c r="AD767" i="4"/>
  <c r="AD768" i="4"/>
  <c r="AD769" i="4"/>
  <c r="AD770" i="4"/>
  <c r="AD771" i="4"/>
  <c r="AD772" i="4"/>
  <c r="AD773" i="4"/>
  <c r="AD774" i="4"/>
  <c r="AD775" i="4"/>
  <c r="AD776" i="4"/>
  <c r="AD777" i="4"/>
  <c r="AD778" i="4"/>
  <c r="AD779" i="4"/>
  <c r="AD780" i="4"/>
  <c r="AD781" i="4"/>
  <c r="AD782" i="4"/>
  <c r="AD783" i="4"/>
  <c r="AD784" i="4"/>
  <c r="AD785" i="4"/>
  <c r="AD786" i="4"/>
  <c r="AD787" i="4"/>
  <c r="AD788" i="4"/>
  <c r="AD789" i="4"/>
  <c r="AD790" i="4"/>
  <c r="AD791" i="4"/>
  <c r="AD792" i="4"/>
  <c r="AD793" i="4"/>
  <c r="AD794" i="4"/>
  <c r="AD795" i="4"/>
  <c r="AD796" i="4"/>
  <c r="AD797" i="4"/>
  <c r="AD798" i="4"/>
  <c r="AD799" i="4"/>
  <c r="AD800" i="4"/>
  <c r="AD801" i="4"/>
  <c r="AD802" i="4"/>
  <c r="AD803" i="4"/>
  <c r="AD804" i="4"/>
  <c r="AD805" i="4"/>
  <c r="AD806" i="4"/>
  <c r="AD807" i="4"/>
  <c r="AD808" i="4"/>
  <c r="AD809" i="4"/>
  <c r="AD810" i="4"/>
  <c r="AD811" i="4"/>
  <c r="AD812" i="4"/>
  <c r="AD813" i="4"/>
  <c r="AD814" i="4"/>
  <c r="AD815" i="4"/>
  <c r="AD816" i="4"/>
  <c r="AD817" i="4"/>
  <c r="AD818" i="4"/>
  <c r="AD819" i="4"/>
  <c r="AD820" i="4"/>
  <c r="AD821" i="4"/>
  <c r="AD822" i="4"/>
  <c r="AD823" i="4"/>
  <c r="AD824" i="4"/>
  <c r="AD825" i="4"/>
  <c r="AD826" i="4"/>
  <c r="AD827" i="4"/>
  <c r="AD828" i="4"/>
  <c r="AD829" i="4"/>
  <c r="AD830" i="4"/>
  <c r="AD831" i="4"/>
  <c r="AD832" i="4"/>
  <c r="AD833" i="4"/>
  <c r="AD834" i="4"/>
  <c r="AD835" i="4"/>
  <c r="AD836" i="4"/>
  <c r="AD837" i="4"/>
  <c r="AD838" i="4"/>
  <c r="AD839" i="4"/>
  <c r="AD840" i="4"/>
  <c r="AD841" i="4"/>
  <c r="AD842" i="4"/>
  <c r="AD843" i="4"/>
  <c r="AD844" i="4"/>
  <c r="AD845" i="4"/>
  <c r="AD846" i="4"/>
  <c r="AD847" i="4"/>
  <c r="AD848" i="4"/>
  <c r="AD849" i="4"/>
  <c r="AD850" i="4"/>
  <c r="AD851" i="4"/>
  <c r="AD852" i="4"/>
  <c r="AD853" i="4"/>
  <c r="AD854" i="4"/>
  <c r="AD855" i="4"/>
  <c r="AD856" i="4"/>
  <c r="AD857" i="4"/>
  <c r="AD858" i="4"/>
  <c r="AD859" i="4"/>
  <c r="AD860" i="4"/>
  <c r="AD861" i="4"/>
  <c r="AD862" i="4"/>
  <c r="AD863" i="4"/>
  <c r="AD864" i="4"/>
  <c r="AD865" i="4"/>
  <c r="AD866" i="4"/>
  <c r="AD867" i="4"/>
  <c r="AD868" i="4"/>
  <c r="AD869" i="4"/>
  <c r="AD870" i="4"/>
  <c r="AD871" i="4"/>
  <c r="AD872" i="4"/>
  <c r="AD873" i="4"/>
  <c r="AD874" i="4"/>
  <c r="AD875" i="4"/>
  <c r="AD876" i="4"/>
  <c r="AD877" i="4"/>
  <c r="AD878" i="4"/>
  <c r="AD879" i="4"/>
  <c r="AD880" i="4"/>
  <c r="AD881" i="4"/>
  <c r="AD882" i="4"/>
  <c r="AD883" i="4"/>
  <c r="AD884" i="4"/>
  <c r="AD885" i="4"/>
  <c r="AD886" i="4"/>
  <c r="AD887" i="4"/>
  <c r="AD888" i="4"/>
  <c r="AD889" i="4"/>
  <c r="AD890" i="4"/>
  <c r="AD891" i="4"/>
  <c r="AD892" i="4"/>
  <c r="AD893" i="4"/>
  <c r="AD894" i="4"/>
  <c r="AD895" i="4"/>
  <c r="AD896" i="4"/>
  <c r="AD897" i="4"/>
  <c r="AD898" i="4"/>
  <c r="AD899" i="4"/>
  <c r="AD900" i="4"/>
  <c r="AD901" i="4"/>
  <c r="AD902" i="4"/>
  <c r="AD903" i="4"/>
  <c r="AD904" i="4"/>
  <c r="AD905" i="4"/>
  <c r="AD906" i="4"/>
  <c r="AD907" i="4"/>
  <c r="AD908" i="4"/>
  <c r="AD909" i="4"/>
  <c r="AD910" i="4"/>
  <c r="AD911" i="4"/>
  <c r="AD912" i="4"/>
  <c r="AD913" i="4"/>
  <c r="AD914" i="4"/>
  <c r="AD915" i="4"/>
  <c r="AD916" i="4"/>
  <c r="AD917" i="4"/>
  <c r="AD918" i="4"/>
  <c r="AD919" i="4"/>
  <c r="AD920" i="4"/>
  <c r="AD921" i="4"/>
  <c r="AD922" i="4"/>
  <c r="AD923" i="4"/>
  <c r="AD924" i="4"/>
  <c r="AD925" i="4"/>
  <c r="AD926" i="4"/>
  <c r="AD927" i="4"/>
  <c r="AD928" i="4"/>
  <c r="AD929" i="4"/>
  <c r="AD930" i="4"/>
  <c r="AD931" i="4"/>
  <c r="AD932" i="4"/>
  <c r="AD933" i="4"/>
  <c r="AD934" i="4"/>
  <c r="AD935" i="4"/>
  <c r="AD936" i="4"/>
  <c r="AD937" i="4"/>
  <c r="AD938" i="4"/>
  <c r="AD939" i="4"/>
  <c r="AD940" i="4"/>
  <c r="AD941" i="4"/>
  <c r="AD942" i="4"/>
  <c r="AD943" i="4"/>
  <c r="AD944" i="4"/>
  <c r="AD945" i="4"/>
  <c r="AD946" i="4"/>
  <c r="AD947" i="4"/>
  <c r="AD948" i="4"/>
  <c r="AD949" i="4"/>
  <c r="AD950" i="4"/>
  <c r="AD951" i="4"/>
  <c r="AD952" i="4"/>
  <c r="AD953" i="4"/>
  <c r="AD954" i="4"/>
  <c r="AD955" i="4"/>
  <c r="AD956" i="4"/>
  <c r="AD957" i="4"/>
  <c r="AD958" i="4"/>
  <c r="AD959" i="4"/>
  <c r="AD960" i="4"/>
  <c r="AD961" i="4"/>
  <c r="AD962" i="4"/>
  <c r="AD963" i="4"/>
  <c r="AD964" i="4"/>
  <c r="AD965" i="4"/>
  <c r="AD966" i="4"/>
  <c r="AD967" i="4"/>
  <c r="AD968" i="4"/>
  <c r="AD969" i="4"/>
  <c r="AD970" i="4"/>
  <c r="AD971" i="4"/>
  <c r="AD972" i="4"/>
  <c r="AD973" i="4"/>
  <c r="AD974" i="4"/>
  <c r="AD975" i="4"/>
  <c r="AD976" i="4"/>
  <c r="AD977" i="4"/>
  <c r="AD978" i="4"/>
  <c r="AD979" i="4"/>
  <c r="AD980" i="4"/>
  <c r="AD981" i="4"/>
  <c r="AD982" i="4"/>
  <c r="AD983" i="4"/>
  <c r="AD984" i="4"/>
  <c r="AD985" i="4"/>
  <c r="AD986" i="4"/>
  <c r="AD987" i="4"/>
  <c r="AD988" i="4"/>
  <c r="AD989" i="4"/>
  <c r="AD990" i="4"/>
  <c r="AD991" i="4"/>
  <c r="AD992" i="4"/>
  <c r="AD993" i="4"/>
  <c r="AD994" i="4"/>
  <c r="AD995" i="4"/>
  <c r="AD996" i="4"/>
  <c r="AD997" i="4"/>
  <c r="AD998" i="4"/>
  <c r="AD999" i="4"/>
  <c r="AD1000" i="4"/>
  <c r="AD1001" i="4"/>
  <c r="AD1002" i="4"/>
  <c r="AD1003" i="4"/>
  <c r="AD1004" i="4"/>
  <c r="AD1005" i="4"/>
  <c r="AD1006" i="4"/>
  <c r="AD1007" i="4"/>
  <c r="AD1008" i="4"/>
  <c r="AD1009" i="4"/>
  <c r="AD1010" i="4"/>
  <c r="AD1011" i="4"/>
  <c r="AD1012" i="4"/>
  <c r="AD1013" i="4"/>
  <c r="AD1014" i="4"/>
  <c r="AD1015" i="4"/>
  <c r="AD1016" i="4"/>
  <c r="AD1017" i="4"/>
  <c r="AD1018" i="4"/>
  <c r="AD1019" i="4"/>
  <c r="AD1020" i="4"/>
  <c r="AD1021" i="4"/>
  <c r="AD1022" i="4"/>
  <c r="AD1023" i="4"/>
  <c r="AD1024" i="4"/>
  <c r="AD1025" i="4"/>
  <c r="AD1026" i="4"/>
  <c r="AD1027" i="4"/>
  <c r="AD1028" i="4"/>
  <c r="AD1029" i="4"/>
  <c r="AD1030" i="4"/>
  <c r="AD1031" i="4"/>
  <c r="AD1032" i="4"/>
  <c r="AD1033" i="4"/>
  <c r="AD1034" i="4"/>
  <c r="AD1035" i="4"/>
  <c r="AD1036" i="4"/>
  <c r="AD1037" i="4"/>
  <c r="AD1038" i="4"/>
  <c r="AD1039" i="4"/>
  <c r="AD1040" i="4"/>
  <c r="AD1041" i="4"/>
  <c r="AD1042" i="4"/>
  <c r="AD1043" i="4"/>
  <c r="AD1044" i="4"/>
  <c r="AD1045" i="4"/>
  <c r="AD1046" i="4"/>
  <c r="AD1047" i="4"/>
  <c r="AD1048" i="4"/>
  <c r="AD1049" i="4"/>
  <c r="AD1050" i="4"/>
  <c r="AD1051" i="4"/>
  <c r="AD1052" i="4"/>
  <c r="AD1053" i="4"/>
  <c r="AD1054" i="4"/>
  <c r="AD1055" i="4"/>
  <c r="AD1056" i="4"/>
  <c r="AD1057" i="4"/>
  <c r="AD1058" i="4"/>
  <c r="AD1059" i="4"/>
  <c r="AD1060" i="4"/>
  <c r="AD1061" i="4"/>
  <c r="AD1062" i="4"/>
  <c r="AD1063" i="4"/>
  <c r="AD1064" i="4"/>
  <c r="AD1065" i="4"/>
  <c r="AD1066" i="4"/>
  <c r="AD1067" i="4"/>
  <c r="AD1068" i="4"/>
  <c r="AD1069" i="4"/>
  <c r="AD1070" i="4"/>
  <c r="AD1071" i="4"/>
  <c r="AD1072" i="4"/>
  <c r="AD1073" i="4"/>
  <c r="AD1074" i="4"/>
  <c r="AD1075" i="4"/>
  <c r="AD1076" i="4"/>
  <c r="AD1077" i="4"/>
  <c r="AD1078" i="4"/>
  <c r="AD1079" i="4"/>
  <c r="AD1080" i="4"/>
  <c r="AD1081" i="4"/>
  <c r="AD1082" i="4"/>
  <c r="AD1083" i="4"/>
  <c r="AD1084" i="4"/>
  <c r="AD1085" i="4"/>
  <c r="AD1086" i="4"/>
  <c r="AD1087" i="4"/>
  <c r="AD1088" i="4"/>
  <c r="AD1089" i="4"/>
  <c r="AD1090" i="4"/>
  <c r="AD1091" i="4"/>
  <c r="AD1092" i="4"/>
  <c r="AD1093" i="4"/>
  <c r="AD1094" i="4"/>
  <c r="AD1095" i="4"/>
  <c r="AD1096" i="4"/>
  <c r="AD1097" i="4"/>
  <c r="AD1098" i="4"/>
  <c r="AD1099" i="4"/>
  <c r="AD1100" i="4"/>
  <c r="AD1101" i="4"/>
  <c r="AD1102" i="4"/>
  <c r="AD1103" i="4"/>
  <c r="AD1104" i="4"/>
  <c r="AD1105" i="4"/>
  <c r="AD1120" i="4"/>
  <c r="AD1121" i="4"/>
  <c r="AD1122" i="4"/>
  <c r="AD1123" i="4"/>
  <c r="AD1124" i="4"/>
  <c r="AD1125" i="4"/>
  <c r="AD1126" i="4"/>
  <c r="AD1127" i="4"/>
  <c r="AD1128" i="4"/>
  <c r="AD1129" i="4"/>
  <c r="AD1144" i="4"/>
  <c r="AD1145" i="4"/>
  <c r="AD1146" i="4"/>
  <c r="AD1147" i="4"/>
  <c r="AD1148" i="4"/>
  <c r="AD1149" i="4"/>
  <c r="AD1150" i="4"/>
  <c r="AD1151" i="4"/>
  <c r="AD1152" i="4"/>
  <c r="AD1153" i="4"/>
  <c r="AD1154" i="4"/>
  <c r="AD1155" i="4"/>
  <c r="AD1156" i="4"/>
  <c r="AD1157" i="4"/>
  <c r="AD1158" i="4"/>
  <c r="AD1159" i="4"/>
  <c r="AD1160" i="4"/>
  <c r="AD1161" i="4"/>
  <c r="AD1162" i="4"/>
  <c r="AD1163" i="4"/>
  <c r="AD1164" i="4"/>
  <c r="AD1165" i="4"/>
  <c r="AD1166" i="4"/>
  <c r="AD1167" i="4"/>
  <c r="AD1168" i="4"/>
  <c r="AD1169" i="4"/>
  <c r="AD1170" i="4"/>
  <c r="AD1171" i="4"/>
  <c r="AD1172" i="4"/>
  <c r="AD1173" i="4"/>
  <c r="AD1174" i="4"/>
  <c r="AD1175" i="4"/>
  <c r="AD1176" i="4"/>
  <c r="AD1177" i="4"/>
  <c r="AD1178" i="4"/>
  <c r="AD1179" i="4"/>
  <c r="AD1180" i="4"/>
  <c r="AD1181" i="4"/>
  <c r="AD751" i="4"/>
  <c r="AD642" i="4"/>
  <c r="AD643" i="4"/>
  <c r="AD644" i="4"/>
  <c r="AD645" i="4"/>
  <c r="AD646" i="4"/>
  <c r="AD647" i="4"/>
  <c r="AD648" i="4"/>
  <c r="AD649" i="4"/>
  <c r="AD650" i="4"/>
  <c r="AD651" i="4"/>
  <c r="AD652" i="4"/>
  <c r="AD653" i="4"/>
  <c r="AD654" i="4"/>
  <c r="AD655" i="4"/>
  <c r="AD656" i="4"/>
  <c r="AD657" i="4"/>
  <c r="AD658" i="4"/>
  <c r="AD659" i="4"/>
  <c r="AD660" i="4"/>
  <c r="AD661" i="4"/>
  <c r="AD662" i="4"/>
  <c r="AD663" i="4"/>
  <c r="AD664" i="4"/>
  <c r="AD665" i="4"/>
  <c r="AD666" i="4"/>
  <c r="AD667" i="4"/>
  <c r="AD668" i="4"/>
  <c r="AD669" i="4"/>
  <c r="AD670" i="4"/>
  <c r="AD671" i="4"/>
  <c r="AD672" i="4"/>
  <c r="AD673" i="4"/>
  <c r="AD674" i="4"/>
  <c r="AD675" i="4"/>
  <c r="AD676" i="4"/>
  <c r="AD677" i="4"/>
  <c r="AD678" i="4"/>
  <c r="AD679" i="4"/>
  <c r="AD680" i="4"/>
  <c r="AD681" i="4"/>
  <c r="AD682" i="4"/>
  <c r="AD683" i="4"/>
  <c r="AD684" i="4"/>
  <c r="AD685" i="4"/>
  <c r="AD686" i="4"/>
  <c r="AD687" i="4"/>
  <c r="AD688" i="4"/>
  <c r="AD689" i="4"/>
  <c r="AD690" i="4"/>
  <c r="AD691" i="4"/>
  <c r="AD692" i="4"/>
  <c r="AD693" i="4"/>
  <c r="AD694" i="4"/>
  <c r="AD695" i="4"/>
  <c r="AD696" i="4"/>
  <c r="AD697" i="4"/>
  <c r="AD698" i="4"/>
  <c r="AD699" i="4"/>
  <c r="AD700" i="4"/>
  <c r="AD701" i="4"/>
  <c r="AD702" i="4"/>
  <c r="AD703" i="4"/>
  <c r="AD704" i="4"/>
  <c r="AD641"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55" i="4"/>
  <c r="L1502" i="4" l="1"/>
  <c r="M1502" i="4" s="1"/>
  <c r="E1502" i="4"/>
  <c r="D1502" i="4"/>
  <c r="M1474" i="4"/>
  <c r="E1474" i="4"/>
  <c r="D1474" i="4"/>
  <c r="M1473" i="4"/>
  <c r="E1473" i="4"/>
  <c r="D1473" i="4"/>
  <c r="M1472" i="4"/>
  <c r="E1472" i="4"/>
  <c r="D1472" i="4"/>
  <c r="M1471" i="4"/>
  <c r="E1471" i="4"/>
  <c r="D1471" i="4"/>
  <c r="M1470" i="4"/>
  <c r="E1470" i="4"/>
  <c r="D1470" i="4"/>
  <c r="M1469" i="4"/>
  <c r="E1469" i="4"/>
  <c r="D1469" i="4"/>
  <c r="M1468" i="4"/>
  <c r="E1468" i="4"/>
  <c r="D1468" i="4"/>
  <c r="M1467" i="4"/>
  <c r="E1467" i="4"/>
  <c r="D1467" i="4"/>
  <c r="L1446" i="4"/>
  <c r="M1446" i="4" s="1"/>
  <c r="L1445" i="4"/>
  <c r="M1445" i="4" s="1"/>
  <c r="L1444" i="4"/>
  <c r="M1444" i="4" s="1"/>
  <c r="L1443" i="4"/>
  <c r="M1443" i="4" s="1"/>
  <c r="L1442" i="4"/>
  <c r="M1442" i="4" s="1"/>
  <c r="L1441" i="4"/>
  <c r="M1441" i="4" s="1"/>
  <c r="L1440" i="4"/>
  <c r="M1440" i="4" s="1"/>
  <c r="AA384" i="4" l="1"/>
  <c r="AF384" i="4" s="1"/>
  <c r="AA385" i="4"/>
  <c r="AF385" i="4" s="1"/>
  <c r="AA386" i="4"/>
  <c r="AF386" i="4" s="1"/>
  <c r="AA387" i="4"/>
  <c r="AF387" i="4" s="1"/>
  <c r="AA388" i="4"/>
  <c r="AF388" i="4" s="1"/>
  <c r="AA389" i="4"/>
  <c r="AF389" i="4" s="1"/>
  <c r="AA390" i="4"/>
  <c r="AF390" i="4" s="1"/>
  <c r="AA391" i="4"/>
  <c r="AF391" i="4" s="1"/>
  <c r="AA392" i="4"/>
  <c r="AF392" i="4" s="1"/>
  <c r="AA393" i="4"/>
  <c r="AF393" i="4" s="1"/>
  <c r="AA394" i="4"/>
  <c r="AF394" i="4" s="1"/>
  <c r="AA395" i="4"/>
  <c r="AF395" i="4" s="1"/>
  <c r="AA396" i="4"/>
  <c r="AF396" i="4" s="1"/>
  <c r="AA383" i="4"/>
  <c r="AF383" i="4" s="1"/>
  <c r="L396" i="4"/>
  <c r="M396" i="4" s="1"/>
  <c r="L395" i="4"/>
  <c r="M395" i="4" s="1"/>
  <c r="L394" i="4"/>
  <c r="M394" i="4" s="1"/>
  <c r="L393" i="4"/>
  <c r="M393" i="4" s="1"/>
  <c r="L392" i="4"/>
  <c r="M392" i="4" s="1"/>
  <c r="L391" i="4"/>
  <c r="M391" i="4" s="1"/>
  <c r="L390" i="4"/>
  <c r="M390" i="4" s="1"/>
  <c r="L389" i="4"/>
  <c r="M389" i="4" s="1"/>
  <c r="L388" i="4"/>
  <c r="M388" i="4" s="1"/>
  <c r="L387" i="4"/>
  <c r="M387" i="4" s="1"/>
  <c r="L386" i="4"/>
  <c r="M386" i="4" s="1"/>
  <c r="L385" i="4"/>
  <c r="M385" i="4" s="1"/>
  <c r="L384" i="4"/>
  <c r="M384" i="4" s="1"/>
  <c r="L383" i="4"/>
  <c r="M383" i="4" s="1"/>
  <c r="L382" i="4"/>
  <c r="M382" i="4" s="1"/>
  <c r="L381" i="4"/>
  <c r="M381" i="4" s="1"/>
  <c r="L380" i="4"/>
  <c r="M380" i="4" s="1"/>
  <c r="L379" i="4"/>
  <c r="M379" i="4" s="1"/>
  <c r="L378" i="4"/>
  <c r="M378" i="4" s="1"/>
  <c r="L377" i="4"/>
  <c r="M377" i="4" s="1"/>
  <c r="L376" i="4"/>
  <c r="M376" i="4" s="1"/>
  <c r="L375" i="4"/>
  <c r="M375" i="4" s="1"/>
  <c r="L374" i="4"/>
  <c r="M374" i="4" s="1"/>
  <c r="L373" i="4"/>
  <c r="M373" i="4" s="1"/>
  <c r="L372" i="4"/>
  <c r="M372" i="4" s="1"/>
  <c r="L371" i="4"/>
  <c r="M371" i="4" s="1"/>
  <c r="L370" i="4"/>
  <c r="M370" i="4" s="1"/>
  <c r="L369" i="4"/>
  <c r="M369" i="4" s="1"/>
  <c r="L368" i="4"/>
  <c r="M368" i="4" s="1"/>
  <c r="L367" i="4"/>
  <c r="M367" i="4" s="1"/>
  <c r="L366" i="4"/>
  <c r="M366" i="4" s="1"/>
  <c r="L365" i="4"/>
  <c r="M365" i="4" s="1"/>
  <c r="L364" i="4"/>
  <c r="M364" i="4" s="1"/>
  <c r="L363" i="4"/>
  <c r="M363" i="4" s="1"/>
  <c r="L362" i="4"/>
  <c r="M362" i="4" s="1"/>
  <c r="L361" i="4"/>
  <c r="M361" i="4" s="1"/>
  <c r="L360" i="4"/>
  <c r="M360" i="4" s="1"/>
  <c r="L359" i="4"/>
  <c r="M359" i="4" s="1"/>
  <c r="L358" i="4"/>
  <c r="M358" i="4" s="1"/>
  <c r="L357" i="4"/>
  <c r="M357" i="4" s="1"/>
  <c r="L356" i="4"/>
  <c r="M356" i="4" s="1"/>
  <c r="L355" i="4"/>
  <c r="M355" i="4" s="1"/>
  <c r="L354" i="4"/>
  <c r="M354" i="4" s="1"/>
  <c r="L353" i="4"/>
  <c r="M353" i="4" s="1"/>
  <c r="L352" i="4"/>
  <c r="M352" i="4" s="1"/>
  <c r="L351" i="4"/>
  <c r="M351" i="4" s="1"/>
  <c r="L350" i="4"/>
  <c r="M350" i="4" s="1"/>
  <c r="AF350" i="4"/>
  <c r="AF351" i="4"/>
  <c r="AF352" i="4"/>
  <c r="AF353" i="4"/>
  <c r="AF354" i="4"/>
  <c r="AF355" i="4"/>
  <c r="AF356" i="4"/>
  <c r="AF357" i="4"/>
  <c r="AF358" i="4"/>
  <c r="AF359" i="4"/>
  <c r="AF360" i="4"/>
  <c r="AF361" i="4"/>
  <c r="AF362" i="4"/>
  <c r="AF363" i="4"/>
  <c r="AF364" i="4"/>
  <c r="AF365" i="4"/>
  <c r="AF366" i="4"/>
  <c r="AF367" i="4"/>
  <c r="AF368" i="4"/>
  <c r="AF369" i="4"/>
  <c r="AF370" i="4"/>
  <c r="AF371" i="4"/>
  <c r="AF372" i="4"/>
  <c r="AF373" i="4"/>
  <c r="AF374" i="4"/>
  <c r="AF375" i="4"/>
  <c r="AF376" i="4"/>
  <c r="AF377" i="4"/>
  <c r="AF378" i="4"/>
  <c r="AF379" i="4"/>
  <c r="AF380" i="4"/>
  <c r="AF381" i="4"/>
  <c r="AF382" i="4"/>
  <c r="AF349" i="4"/>
  <c r="L349" i="4"/>
  <c r="M349" i="4" s="1"/>
  <c r="E1412" i="4" l="1"/>
  <c r="D1412" i="4"/>
  <c r="E1411" i="4"/>
  <c r="D1411" i="4"/>
  <c r="E1410" i="4"/>
  <c r="D1410" i="4"/>
  <c r="E1409" i="4"/>
  <c r="D1409" i="4"/>
  <c r="E1408" i="4"/>
  <c r="D1408" i="4"/>
  <c r="E1407" i="4"/>
  <c r="D1407" i="4"/>
  <c r="E1406" i="4"/>
  <c r="D1406" i="4"/>
  <c r="E1405" i="4"/>
  <c r="D1405" i="4"/>
  <c r="E1404" i="4"/>
  <c r="D1404" i="4"/>
  <c r="E1403" i="4"/>
  <c r="D1403" i="4"/>
  <c r="F1413" i="4"/>
  <c r="F1418" i="4"/>
  <c r="F1417" i="4"/>
  <c r="F1416" i="4"/>
  <c r="F1415" i="4"/>
  <c r="F1414" i="4"/>
  <c r="G1418" i="4"/>
  <c r="G1417" i="4"/>
  <c r="G1416" i="4"/>
  <c r="G1415" i="4"/>
  <c r="G1414" i="4"/>
  <c r="G1413" i="4"/>
  <c r="E1418" i="4"/>
  <c r="D1418" i="4"/>
  <c r="E1417" i="4"/>
  <c r="D1417" i="4"/>
  <c r="E1416" i="4"/>
  <c r="D1416" i="4"/>
  <c r="E1415" i="4"/>
  <c r="D1415" i="4"/>
  <c r="E1414" i="4"/>
  <c r="D1414" i="4"/>
  <c r="E1413" i="4"/>
  <c r="D1413" i="4"/>
  <c r="L1418" i="4"/>
  <c r="L1417" i="4"/>
  <c r="L1416" i="4"/>
  <c r="L1415" i="4"/>
  <c r="L1414" i="4"/>
  <c r="L1413" i="4"/>
  <c r="W1418" i="4"/>
  <c r="W1417" i="4"/>
  <c r="W1416" i="4"/>
  <c r="W1415" i="4"/>
  <c r="W1414" i="4"/>
  <c r="W1413" i="4"/>
  <c r="AA1418" i="4"/>
  <c r="AF1418" i="4" s="1"/>
  <c r="AA1417" i="4"/>
  <c r="AF1417" i="4" s="1"/>
  <c r="AA1416" i="4"/>
  <c r="AF1416" i="4" s="1"/>
  <c r="AA1415" i="4"/>
  <c r="AF1415" i="4" s="1"/>
  <c r="AA1414" i="4"/>
  <c r="AF1414" i="4" s="1"/>
  <c r="AA1413" i="4"/>
  <c r="AF1413" i="4" s="1"/>
  <c r="AD1412" i="4"/>
  <c r="AD1411" i="4"/>
  <c r="AD1410" i="4"/>
  <c r="AD1409" i="4"/>
  <c r="AD1408" i="4"/>
  <c r="AD1407" i="4"/>
  <c r="AD1406" i="4"/>
  <c r="AD1405" i="4"/>
  <c r="AD1404" i="4"/>
  <c r="AD1403" i="4"/>
  <c r="AA1362" i="4"/>
  <c r="AF1362" i="4" s="1"/>
  <c r="AA1363" i="4"/>
  <c r="AF1363" i="4" s="1"/>
  <c r="AA1364" i="4"/>
  <c r="AF1364" i="4" s="1"/>
  <c r="AA1365" i="4"/>
  <c r="AF1365" i="4" s="1"/>
  <c r="AA1366" i="4"/>
  <c r="AF1366" i="4" s="1"/>
  <c r="AA1367" i="4"/>
  <c r="AF1367" i="4" s="1"/>
  <c r="AA1368" i="4"/>
  <c r="AF1368" i="4" s="1"/>
  <c r="AA1369" i="4"/>
  <c r="AF1369" i="4" s="1"/>
  <c r="AA1370" i="4"/>
  <c r="AF1370" i="4" s="1"/>
  <c r="AA1371" i="4"/>
  <c r="AF1371" i="4" s="1"/>
  <c r="AA1372" i="4"/>
  <c r="AF1372" i="4" s="1"/>
  <c r="AA1373" i="4"/>
  <c r="AF1373" i="4" s="1"/>
  <c r="AA1374" i="4"/>
  <c r="AF1374" i="4" s="1"/>
  <c r="AA1375" i="4"/>
  <c r="AF1375" i="4" s="1"/>
  <c r="AA1376" i="4"/>
  <c r="AF1376" i="4" s="1"/>
  <c r="AA1377" i="4"/>
  <c r="AF1377" i="4" s="1"/>
  <c r="AA1378" i="4"/>
  <c r="AF1378" i="4" s="1"/>
  <c r="AA1379" i="4"/>
  <c r="AF1379" i="4" s="1"/>
  <c r="AA1403" i="4"/>
  <c r="AF1403" i="4" s="1"/>
  <c r="AA1404" i="4"/>
  <c r="AF1404" i="4" s="1"/>
  <c r="AA1405" i="4"/>
  <c r="AF1405" i="4" s="1"/>
  <c r="AA1406" i="4"/>
  <c r="AF1406" i="4" s="1"/>
  <c r="AA1407" i="4"/>
  <c r="AF1407" i="4" s="1"/>
  <c r="AA1408" i="4"/>
  <c r="AF1408" i="4" s="1"/>
  <c r="AA1409" i="4"/>
  <c r="AF1409" i="4" s="1"/>
  <c r="AA1410" i="4"/>
  <c r="AF1410" i="4" s="1"/>
  <c r="AA1411" i="4"/>
  <c r="AF1411" i="4" s="1"/>
  <c r="AA1412" i="4"/>
  <c r="AF1412" i="4" s="1"/>
  <c r="AA1382" i="4"/>
  <c r="AF1382" i="4" s="1"/>
  <c r="AA1383" i="4"/>
  <c r="AF1383" i="4" s="1"/>
  <c r="AA1384" i="4"/>
  <c r="AF1384" i="4" s="1"/>
  <c r="AA1385" i="4"/>
  <c r="AF1385" i="4" s="1"/>
  <c r="AA1386" i="4"/>
  <c r="AF1386" i="4" s="1"/>
  <c r="AA1387" i="4"/>
  <c r="AF1387" i="4" s="1"/>
  <c r="AA1388" i="4"/>
  <c r="AF1388" i="4" s="1"/>
  <c r="AA1389" i="4"/>
  <c r="AF1389" i="4" s="1"/>
  <c r="AA1390" i="4"/>
  <c r="AF1390" i="4" s="1"/>
  <c r="AA1391" i="4"/>
  <c r="AF1391" i="4" s="1"/>
  <c r="AA1392" i="4"/>
  <c r="AF1392" i="4" s="1"/>
  <c r="AA1393" i="4"/>
  <c r="AF1393" i="4" s="1"/>
  <c r="AA1394" i="4"/>
  <c r="AF1394" i="4" s="1"/>
  <c r="AA1395" i="4"/>
  <c r="AF1395" i="4" s="1"/>
  <c r="AA1396" i="4"/>
  <c r="AF1396" i="4" s="1"/>
  <c r="AA1397" i="4"/>
  <c r="AF1397" i="4" s="1"/>
  <c r="AA1398" i="4"/>
  <c r="AF1398" i="4" s="1"/>
  <c r="AA1399" i="4"/>
  <c r="AF1399" i="4" s="1"/>
  <c r="AA1400" i="4"/>
  <c r="AF1400" i="4" s="1"/>
  <c r="AA1401" i="4"/>
  <c r="AF1401" i="4" s="1"/>
  <c r="AA1402" i="4"/>
  <c r="AF1402" i="4" s="1"/>
  <c r="AA1381" i="4"/>
  <c r="AF1381" i="4" s="1"/>
  <c r="AA1380" i="4"/>
  <c r="AF1380" i="4" s="1"/>
  <c r="M1412" i="4"/>
  <c r="M1411" i="4"/>
  <c r="M1410" i="4"/>
  <c r="M1409" i="4"/>
  <c r="M1408" i="4"/>
  <c r="M1407" i="4"/>
  <c r="M1406" i="4"/>
  <c r="M1405" i="4"/>
  <c r="M1404" i="4"/>
  <c r="M1403" i="4"/>
  <c r="M1402" i="4"/>
  <c r="M1401" i="4"/>
  <c r="M1400" i="4"/>
  <c r="M1399" i="4"/>
  <c r="M1398" i="4"/>
  <c r="M1397" i="4"/>
  <c r="M1396" i="4"/>
  <c r="M1395" i="4"/>
  <c r="M1394" i="4"/>
  <c r="M1393" i="4"/>
  <c r="M1392" i="4"/>
  <c r="M1391" i="4"/>
  <c r="M1390" i="4"/>
  <c r="M1389" i="4"/>
  <c r="M1388" i="4"/>
  <c r="M1387" i="4"/>
  <c r="M1386" i="4"/>
  <c r="M1385" i="4"/>
  <c r="M1384" i="4"/>
  <c r="M1383" i="4"/>
  <c r="M1382" i="4"/>
  <c r="M1381" i="4"/>
  <c r="M1380" i="4"/>
  <c r="D1381" i="4"/>
  <c r="E1381" i="4"/>
  <c r="D1382" i="4"/>
  <c r="E1382" i="4"/>
  <c r="D1383" i="4"/>
  <c r="E1383" i="4"/>
  <c r="D1384" i="4"/>
  <c r="E1384" i="4"/>
  <c r="D1385" i="4"/>
  <c r="E1385" i="4"/>
  <c r="D1386" i="4"/>
  <c r="E1386" i="4"/>
  <c r="D1387" i="4"/>
  <c r="E1387" i="4"/>
  <c r="D1388" i="4"/>
  <c r="E1388" i="4"/>
  <c r="D1389" i="4"/>
  <c r="E1389" i="4"/>
  <c r="D1390" i="4"/>
  <c r="E1390" i="4"/>
  <c r="D1391" i="4"/>
  <c r="E1391" i="4"/>
  <c r="D1392" i="4"/>
  <c r="E1392" i="4"/>
  <c r="D1393" i="4"/>
  <c r="E1393" i="4"/>
  <c r="D1394" i="4"/>
  <c r="E1394" i="4"/>
  <c r="D1395" i="4"/>
  <c r="E1395" i="4"/>
  <c r="D1396" i="4"/>
  <c r="E1396" i="4"/>
  <c r="D1397" i="4"/>
  <c r="E1397" i="4"/>
  <c r="D1398" i="4"/>
  <c r="E1398" i="4"/>
  <c r="D1399" i="4"/>
  <c r="E1399" i="4"/>
  <c r="D1400" i="4"/>
  <c r="E1400" i="4"/>
  <c r="D1401" i="4"/>
  <c r="E1401" i="4"/>
  <c r="D1402" i="4"/>
  <c r="E1402" i="4"/>
  <c r="D1380" i="4"/>
  <c r="E1380" i="4"/>
  <c r="G1381" i="4"/>
  <c r="G1382" i="4"/>
  <c r="G1383" i="4"/>
  <c r="G1384" i="4"/>
  <c r="G1385" i="4"/>
  <c r="G1386" i="4"/>
  <c r="G1387" i="4"/>
  <c r="G1388" i="4"/>
  <c r="G1389" i="4"/>
  <c r="G1390" i="4"/>
  <c r="G1391" i="4"/>
  <c r="G1392" i="4"/>
  <c r="G1393" i="4"/>
  <c r="G1394" i="4"/>
  <c r="G1395" i="4"/>
  <c r="G1396" i="4"/>
  <c r="G1397" i="4"/>
  <c r="G1398" i="4"/>
  <c r="G1399" i="4"/>
  <c r="G1400" i="4"/>
  <c r="G1401" i="4"/>
  <c r="G1402" i="4"/>
  <c r="G1380" i="4"/>
  <c r="L1379" i="4"/>
  <c r="L1378" i="4"/>
  <c r="L1377" i="4"/>
  <c r="L1376" i="4"/>
  <c r="L1375" i="4"/>
  <c r="L1374" i="4"/>
  <c r="L1373" i="4"/>
  <c r="L1372" i="4"/>
  <c r="L1371" i="4"/>
  <c r="L1370" i="4"/>
  <c r="L1369" i="4"/>
  <c r="L1368" i="4"/>
  <c r="L1367" i="4"/>
  <c r="L1366" i="4"/>
  <c r="L1365" i="4"/>
  <c r="L1364" i="4"/>
  <c r="L1363" i="4"/>
  <c r="L1362" i="4"/>
  <c r="L1500" i="4"/>
  <c r="G1363" i="4"/>
  <c r="G1364" i="4"/>
  <c r="G1365" i="4"/>
  <c r="G1366" i="4"/>
  <c r="G1367" i="4"/>
  <c r="G1368" i="4"/>
  <c r="G1369" i="4"/>
  <c r="G1370" i="4"/>
  <c r="G1371" i="4"/>
  <c r="G1372" i="4"/>
  <c r="G1373" i="4"/>
  <c r="G1374" i="4"/>
  <c r="G1375" i="4"/>
  <c r="G1376" i="4"/>
  <c r="G1377" i="4"/>
  <c r="G1378" i="4"/>
  <c r="G1379" i="4"/>
  <c r="G1362" i="4"/>
  <c r="F1379" i="4"/>
  <c r="F1378" i="4"/>
  <c r="F1377" i="4"/>
  <c r="F1376" i="4"/>
  <c r="F1375" i="4"/>
  <c r="F1374" i="4"/>
  <c r="F1373" i="4"/>
  <c r="F1372" i="4"/>
  <c r="F1371" i="4"/>
  <c r="F1370" i="4"/>
  <c r="F1369" i="4"/>
  <c r="F1368" i="4"/>
  <c r="F1367" i="4"/>
  <c r="F1366" i="4"/>
  <c r="F1365" i="4"/>
  <c r="F1364" i="4"/>
  <c r="F1363" i="4"/>
  <c r="F1362" i="4"/>
  <c r="AD1362" i="4"/>
  <c r="AD1363" i="4"/>
  <c r="AD1364" i="4"/>
  <c r="AD1365" i="4"/>
  <c r="AD1366" i="4"/>
  <c r="AD1367" i="4"/>
  <c r="AD1368" i="4"/>
  <c r="AD1369" i="4"/>
  <c r="AD1370" i="4"/>
  <c r="AD1371" i="4"/>
  <c r="AD1372" i="4"/>
  <c r="AD1373" i="4"/>
  <c r="AD1374" i="4"/>
  <c r="AD1375" i="4"/>
  <c r="AD1376" i="4"/>
  <c r="AD1377" i="4"/>
  <c r="AD1378" i="4"/>
  <c r="AD1379" i="4"/>
  <c r="AA1181" i="4"/>
  <c r="AA1163" i="4"/>
  <c r="AA1164" i="4"/>
  <c r="AA1165" i="4"/>
  <c r="AA1166" i="4"/>
  <c r="AA1167" i="4"/>
  <c r="AA1168" i="4"/>
  <c r="AA1169" i="4"/>
  <c r="AA1170" i="4"/>
  <c r="AA1171" i="4"/>
  <c r="AA1172" i="4"/>
  <c r="AA1173" i="4"/>
  <c r="AA1174" i="4"/>
  <c r="AA1175" i="4"/>
  <c r="AA1176" i="4"/>
  <c r="AA1177" i="4"/>
  <c r="AA1178" i="4"/>
  <c r="AA1179" i="4"/>
  <c r="AA1180" i="4"/>
  <c r="AA1162" i="4"/>
  <c r="AA1155" i="4"/>
  <c r="AA1156" i="4"/>
  <c r="AA1157" i="4"/>
  <c r="AA1158" i="4"/>
  <c r="AA1159" i="4"/>
  <c r="AA1160" i="4"/>
  <c r="AA1161" i="4"/>
  <c r="AA1154" i="4"/>
  <c r="AA4" i="4"/>
  <c r="M1368" i="4" l="1"/>
  <c r="M1372" i="4"/>
  <c r="M1378" i="4"/>
  <c r="M1379" i="4"/>
  <c r="M1413" i="4"/>
  <c r="M1365" i="4"/>
  <c r="M1377" i="4"/>
  <c r="M1367" i="4"/>
  <c r="M1373" i="4"/>
  <c r="M1370" i="4"/>
  <c r="M1415" i="4"/>
  <c r="M1369" i="4"/>
  <c r="M1417" i="4"/>
  <c r="M1416" i="4"/>
  <c r="M1414" i="4"/>
  <c r="M1418" i="4"/>
  <c r="M1364" i="4"/>
  <c r="M1376" i="4"/>
  <c r="M1362" i="4"/>
  <c r="M1366" i="4"/>
  <c r="M1374" i="4"/>
  <c r="M1363" i="4"/>
  <c r="M1371" i="4"/>
  <c r="M1375" i="4"/>
  <c r="AD1361" i="4"/>
  <c r="AD1360" i="4"/>
  <c r="AD1359" i="4"/>
  <c r="L1361" i="4"/>
  <c r="M1361" i="4" s="1"/>
  <c r="L1360" i="4"/>
  <c r="M1360" i="4" s="1"/>
  <c r="L1359" i="4"/>
  <c r="M1359" i="4" s="1"/>
  <c r="M1358" i="4"/>
  <c r="M1357" i="4"/>
  <c r="M1356" i="4"/>
  <c r="M1355" i="4"/>
  <c r="AC405" i="4" l="1"/>
  <c r="AC404" i="4"/>
  <c r="AC403" i="4"/>
  <c r="AC402" i="4"/>
  <c r="AF402" i="4"/>
  <c r="AA405" i="4"/>
  <c r="AF405" i="4" s="1"/>
  <c r="AA404" i="4"/>
  <c r="AF404" i="4" s="1"/>
  <c r="AA403" i="4"/>
  <c r="AF403" i="4" s="1"/>
  <c r="M405" i="4"/>
  <c r="M404" i="4"/>
  <c r="M403" i="4"/>
  <c r="L54" i="4"/>
  <c r="M54" i="4" s="1"/>
  <c r="L53" i="4"/>
  <c r="M53" i="4" s="1"/>
  <c r="L1354" i="4" l="1"/>
  <c r="M1354" i="4" s="1"/>
  <c r="L1353" i="4"/>
  <c r="M1353" i="4" s="1"/>
  <c r="L1352" i="4"/>
  <c r="M1352" i="4" s="1"/>
  <c r="L1351" i="4"/>
  <c r="M1351" i="4" s="1"/>
  <c r="L1350" i="4"/>
  <c r="M1350" i="4" s="1"/>
  <c r="L1349" i="4"/>
  <c r="M1349" i="4" s="1"/>
  <c r="L1348" i="4"/>
  <c r="M1348" i="4" s="1"/>
  <c r="L1347" i="4"/>
  <c r="M1347" i="4" s="1"/>
  <c r="L1346" i="4"/>
  <c r="M1346" i="4" s="1"/>
  <c r="L1345" i="4"/>
  <c r="M1345" i="4" s="1"/>
  <c r="L1344" i="4"/>
  <c r="M1344" i="4" s="1"/>
  <c r="L1343" i="4"/>
  <c r="M1343" i="4" s="1"/>
  <c r="L1342" i="4"/>
  <c r="M1342" i="4" s="1"/>
  <c r="L1341" i="4"/>
  <c r="M1341" i="4" s="1"/>
  <c r="L1340" i="4"/>
  <c r="M1340" i="4" s="1"/>
  <c r="L1339" i="4"/>
  <c r="M1339" i="4" s="1"/>
  <c r="L1338" i="4"/>
  <c r="M1338" i="4" s="1"/>
  <c r="L1337" i="4"/>
  <c r="M1337" i="4" s="1"/>
  <c r="L1419" i="4"/>
  <c r="M1419" i="4" s="1"/>
  <c r="L1420" i="4"/>
  <c r="M1420" i="4" s="1"/>
  <c r="AA134" i="4" l="1"/>
  <c r="L134" i="4"/>
  <c r="M134" i="4" s="1"/>
  <c r="E134" i="4"/>
  <c r="D134" i="4"/>
  <c r="AD348" i="4" l="1"/>
  <c r="AD347" i="4"/>
  <c r="AD346" i="4"/>
  <c r="AD345" i="4"/>
  <c r="AD344" i="4"/>
  <c r="AD343" i="4"/>
  <c r="AD342" i="4"/>
  <c r="AD341" i="4"/>
  <c r="AD340" i="4"/>
  <c r="AD339" i="4"/>
  <c r="AD338" i="4"/>
  <c r="AD337" i="4"/>
  <c r="AD336" i="4"/>
  <c r="AD335" i="4"/>
  <c r="AD334" i="4"/>
  <c r="AD333" i="4"/>
  <c r="AD332" i="4"/>
  <c r="M348" i="4"/>
  <c r="M347" i="4"/>
  <c r="M346" i="4"/>
  <c r="M345" i="4"/>
  <c r="M344" i="4"/>
  <c r="M343" i="4"/>
  <c r="M342" i="4"/>
  <c r="M341" i="4"/>
  <c r="M340" i="4"/>
  <c r="M339" i="4"/>
  <c r="M338" i="4"/>
  <c r="M337" i="4"/>
  <c r="M336" i="4"/>
  <c r="M335" i="4"/>
  <c r="M334" i="4"/>
  <c r="M333" i="4"/>
  <c r="M332" i="4"/>
  <c r="E336" i="4"/>
  <c r="D336" i="4"/>
  <c r="E335" i="4"/>
  <c r="D335" i="4"/>
  <c r="E334" i="4"/>
  <c r="D334" i="4"/>
  <c r="E333" i="4"/>
  <c r="D333" i="4"/>
  <c r="E341" i="4"/>
  <c r="D341" i="4"/>
  <c r="E340" i="4"/>
  <c r="D340" i="4"/>
  <c r="E339" i="4"/>
  <c r="D339" i="4"/>
  <c r="E338" i="4"/>
  <c r="D338" i="4"/>
  <c r="E345" i="4"/>
  <c r="D345" i="4"/>
  <c r="E344" i="4"/>
  <c r="D344" i="4"/>
  <c r="E343" i="4"/>
  <c r="D343" i="4"/>
  <c r="E348" i="4"/>
  <c r="D348" i="4"/>
  <c r="E347" i="4"/>
  <c r="D347" i="4"/>
  <c r="E346" i="4"/>
  <c r="D346" i="4"/>
  <c r="E342" i="4"/>
  <c r="D342" i="4"/>
  <c r="E337" i="4"/>
  <c r="D337" i="4"/>
  <c r="E332" i="4"/>
  <c r="D332" i="4"/>
  <c r="AF348" i="4"/>
  <c r="AF347" i="4"/>
  <c r="AF346" i="4"/>
  <c r="AF345" i="4"/>
  <c r="AF344" i="4"/>
  <c r="AF343" i="4"/>
  <c r="AF342" i="4"/>
  <c r="AF341" i="4"/>
  <c r="AF340" i="4"/>
  <c r="AF339" i="4"/>
  <c r="AF338" i="4"/>
  <c r="AF337" i="4"/>
  <c r="AF336" i="4"/>
  <c r="AF335" i="4"/>
  <c r="AF334" i="4"/>
  <c r="AF333" i="4"/>
  <c r="AF332" i="4"/>
  <c r="M397" i="4"/>
  <c r="W397" i="4" l="1"/>
  <c r="AC397" i="4"/>
  <c r="AF397" i="4"/>
  <c r="AC401" i="4"/>
  <c r="AC400" i="4"/>
  <c r="AC399" i="4"/>
  <c r="AC398" i="4"/>
  <c r="AF399" i="4"/>
  <c r="W399" i="4"/>
  <c r="L399" i="4"/>
  <c r="G399" i="4"/>
  <c r="F399" i="4"/>
  <c r="AF398" i="4"/>
  <c r="W398" i="4"/>
  <c r="L398" i="4"/>
  <c r="G398" i="4"/>
  <c r="F398" i="4"/>
  <c r="M398" i="4" l="1"/>
  <c r="M399" i="4"/>
  <c r="L1501" i="4"/>
  <c r="M1501" i="4" s="1"/>
  <c r="E1501" i="4"/>
  <c r="D1501" i="4"/>
  <c r="M1500" i="4"/>
  <c r="E1500" i="4"/>
  <c r="D1500" i="4"/>
  <c r="L1499" i="4"/>
  <c r="M1499" i="4" s="1"/>
  <c r="E1499" i="4"/>
  <c r="D1499" i="4"/>
  <c r="L1498" i="4"/>
  <c r="M1498" i="4" s="1"/>
  <c r="E1498" i="4"/>
  <c r="D1498" i="4"/>
  <c r="L1497" i="4"/>
  <c r="M1497" i="4" s="1"/>
  <c r="E1497" i="4"/>
  <c r="D1497" i="4"/>
  <c r="L1496" i="4"/>
  <c r="M1496" i="4" s="1"/>
  <c r="E1496" i="4"/>
  <c r="D1496" i="4"/>
  <c r="L1495" i="4"/>
  <c r="M1495" i="4" s="1"/>
  <c r="E1495" i="4"/>
  <c r="D1495" i="4"/>
  <c r="L1494" i="4"/>
  <c r="M1494" i="4" s="1"/>
  <c r="E1494" i="4"/>
  <c r="D1494" i="4"/>
  <c r="L1493" i="4"/>
  <c r="M1493" i="4" s="1"/>
  <c r="E1493" i="4"/>
  <c r="D1493" i="4"/>
  <c r="L1492" i="4"/>
  <c r="M1492" i="4" s="1"/>
  <c r="E1492" i="4"/>
  <c r="D1492" i="4"/>
  <c r="L1491" i="4"/>
  <c r="M1491" i="4" s="1"/>
  <c r="E1491" i="4"/>
  <c r="D1491" i="4"/>
  <c r="L1490" i="4"/>
  <c r="M1490" i="4" s="1"/>
  <c r="E1490" i="4"/>
  <c r="D1490" i="4"/>
  <c r="L1489" i="4"/>
  <c r="M1489" i="4" s="1"/>
  <c r="E1489" i="4"/>
  <c r="D1489" i="4"/>
  <c r="L1488" i="4"/>
  <c r="M1488" i="4" s="1"/>
  <c r="E1488" i="4"/>
  <c r="D1488" i="4"/>
  <c r="L1487" i="4"/>
  <c r="M1487" i="4" s="1"/>
  <c r="E1487" i="4"/>
  <c r="D1487" i="4"/>
  <c r="L1486" i="4"/>
  <c r="M1486" i="4" s="1"/>
  <c r="E1486" i="4"/>
  <c r="D1486" i="4"/>
  <c r="L1485" i="4"/>
  <c r="M1485" i="4" s="1"/>
  <c r="E1485" i="4"/>
  <c r="D1485" i="4"/>
  <c r="L1484" i="4"/>
  <c r="M1484" i="4" s="1"/>
  <c r="E1484" i="4"/>
  <c r="D1484" i="4"/>
  <c r="L1483" i="4"/>
  <c r="M1483" i="4" s="1"/>
  <c r="E1483" i="4"/>
  <c r="D1483" i="4"/>
  <c r="L1482" i="4"/>
  <c r="M1482" i="4" s="1"/>
  <c r="E1482" i="4"/>
  <c r="D1482" i="4"/>
  <c r="L1481" i="4"/>
  <c r="M1481" i="4" s="1"/>
  <c r="E1481" i="4"/>
  <c r="D1481" i="4"/>
  <c r="L1480" i="4"/>
  <c r="M1480" i="4" s="1"/>
  <c r="E1480" i="4"/>
  <c r="D1480" i="4"/>
  <c r="L1479" i="4"/>
  <c r="M1479" i="4" s="1"/>
  <c r="E1479" i="4"/>
  <c r="D1479" i="4"/>
  <c r="L1478" i="4"/>
  <c r="M1478" i="4" s="1"/>
  <c r="E1478" i="4"/>
  <c r="D1478" i="4"/>
  <c r="L1477" i="4"/>
  <c r="M1477" i="4" s="1"/>
  <c r="E1477" i="4"/>
  <c r="D1477" i="4"/>
  <c r="L1476" i="4"/>
  <c r="M1476" i="4" s="1"/>
  <c r="E1476" i="4"/>
  <c r="D1476" i="4"/>
  <c r="L1475" i="4"/>
  <c r="M1475" i="4" s="1"/>
  <c r="E1475" i="4"/>
  <c r="D1475" i="4"/>
  <c r="M1466" i="4"/>
  <c r="E1466" i="4"/>
  <c r="D1466" i="4"/>
  <c r="M1465" i="4"/>
  <c r="E1465" i="4"/>
  <c r="D1465" i="4"/>
  <c r="M1464" i="4"/>
  <c r="E1464" i="4"/>
  <c r="D1464" i="4"/>
  <c r="M1463" i="4"/>
  <c r="E1463" i="4"/>
  <c r="D1463" i="4"/>
  <c r="M1462" i="4"/>
  <c r="E1462" i="4"/>
  <c r="D1462" i="4"/>
  <c r="M1461" i="4"/>
  <c r="E1461" i="4"/>
  <c r="D1461" i="4"/>
  <c r="M1460" i="4"/>
  <c r="E1460" i="4"/>
  <c r="D1460" i="4"/>
  <c r="M1459" i="4"/>
  <c r="E1459" i="4"/>
  <c r="D1459" i="4"/>
  <c r="M1458" i="4"/>
  <c r="E1458" i="4"/>
  <c r="D1458" i="4"/>
  <c r="M1457" i="4"/>
  <c r="E1457" i="4"/>
  <c r="D1457" i="4"/>
  <c r="M1456" i="4"/>
  <c r="E1456" i="4"/>
  <c r="D1456" i="4"/>
  <c r="M1455" i="4"/>
  <c r="E1455" i="4"/>
  <c r="D1455" i="4"/>
  <c r="M1454" i="4"/>
  <c r="E1454" i="4"/>
  <c r="D1454" i="4"/>
  <c r="M1453" i="4"/>
  <c r="E1453" i="4"/>
  <c r="D1453" i="4"/>
  <c r="M1452" i="4"/>
  <c r="E1452" i="4"/>
  <c r="D1452" i="4"/>
  <c r="M1451" i="4"/>
  <c r="E1451" i="4"/>
  <c r="D1451" i="4"/>
  <c r="M1450" i="4"/>
  <c r="E1450" i="4"/>
  <c r="D1450" i="4"/>
  <c r="M1449" i="4"/>
  <c r="E1449" i="4"/>
  <c r="D1449" i="4"/>
  <c r="M1448" i="4"/>
  <c r="E1448" i="4"/>
  <c r="D1448" i="4"/>
  <c r="M1447" i="4"/>
  <c r="E1447" i="4"/>
  <c r="D1447" i="4"/>
  <c r="L1439" i="4"/>
  <c r="M1439" i="4" s="1"/>
  <c r="L1438" i="4"/>
  <c r="M1438" i="4" s="1"/>
  <c r="L1421" i="4"/>
  <c r="M1421" i="4" s="1"/>
  <c r="L1437" i="4"/>
  <c r="M1437" i="4" s="1"/>
  <c r="L1436" i="4"/>
  <c r="M1436" i="4" s="1"/>
  <c r="L1435" i="4"/>
  <c r="M1435" i="4" s="1"/>
  <c r="L1434" i="4"/>
  <c r="M1434" i="4" s="1"/>
  <c r="L1433" i="4"/>
  <c r="M1433" i="4" s="1"/>
  <c r="L1432" i="4"/>
  <c r="M1432" i="4" s="1"/>
  <c r="L1431" i="4"/>
  <c r="M1431" i="4" s="1"/>
  <c r="L1430" i="4"/>
  <c r="M1430" i="4" s="1"/>
  <c r="L1429" i="4"/>
  <c r="M1429" i="4" s="1"/>
  <c r="L1428" i="4"/>
  <c r="M1428" i="4" s="1"/>
  <c r="L1427" i="4"/>
  <c r="M1427" i="4" s="1"/>
  <c r="L1426" i="4"/>
  <c r="M1426" i="4" s="1"/>
  <c r="L1425" i="4"/>
  <c r="M1425" i="4" s="1"/>
  <c r="L1424" i="4"/>
  <c r="M1424" i="4" s="1"/>
  <c r="L1423" i="4"/>
  <c r="M1423" i="4" s="1"/>
  <c r="L1422" i="4"/>
  <c r="M1422" i="4" s="1"/>
  <c r="M1336" i="4"/>
  <c r="M1335" i="4"/>
  <c r="M1334" i="4"/>
  <c r="M1333" i="4"/>
  <c r="M1332" i="4"/>
  <c r="M1331" i="4"/>
  <c r="M1330" i="4"/>
  <c r="L1329" i="4"/>
  <c r="M1329" i="4" s="1"/>
  <c r="L1328" i="4"/>
  <c r="M1328" i="4" s="1"/>
  <c r="L1327" i="4"/>
  <c r="M1327" i="4" s="1"/>
  <c r="L1326" i="4"/>
  <c r="M1326" i="4" s="1"/>
  <c r="L1325" i="4"/>
  <c r="M1325" i="4" s="1"/>
  <c r="L1324" i="4"/>
  <c r="M1324" i="4" s="1"/>
  <c r="AA1323" i="4"/>
  <c r="L1323" i="4"/>
  <c r="M1323" i="4" s="1"/>
  <c r="AA1322" i="4"/>
  <c r="L1322" i="4"/>
  <c r="M1322" i="4" s="1"/>
  <c r="AA1321" i="4"/>
  <c r="L1321" i="4"/>
  <c r="M1321" i="4" s="1"/>
  <c r="AA1320" i="4"/>
  <c r="L1320" i="4"/>
  <c r="M1320" i="4" s="1"/>
  <c r="AA1319" i="4"/>
  <c r="L1319" i="4"/>
  <c r="M1319" i="4" s="1"/>
  <c r="AA1318" i="4"/>
  <c r="L1318" i="4"/>
  <c r="M1318" i="4" s="1"/>
  <c r="AA1317" i="4"/>
  <c r="L1317" i="4"/>
  <c r="M1317" i="4" s="1"/>
  <c r="AA1316" i="4"/>
  <c r="L1316" i="4"/>
  <c r="M1316" i="4" s="1"/>
  <c r="AA1315" i="4"/>
  <c r="L1315" i="4"/>
  <c r="M1315" i="4" s="1"/>
  <c r="AA1314" i="4"/>
  <c r="L1314" i="4"/>
  <c r="M1314" i="4" s="1"/>
  <c r="AA1313" i="4"/>
  <c r="L1313" i="4"/>
  <c r="M1313" i="4" s="1"/>
  <c r="AA1312" i="4"/>
  <c r="L1312" i="4"/>
  <c r="M1312" i="4" s="1"/>
  <c r="AA1311" i="4"/>
  <c r="L1311" i="4"/>
  <c r="M1311" i="4" s="1"/>
  <c r="AA1310" i="4"/>
  <c r="L1310" i="4"/>
  <c r="M1310" i="4" s="1"/>
  <c r="AA1309" i="4"/>
  <c r="L1309" i="4"/>
  <c r="M1309" i="4" s="1"/>
  <c r="AA1308" i="4"/>
  <c r="L1308" i="4"/>
  <c r="M1308" i="4" s="1"/>
  <c r="AA1307" i="4"/>
  <c r="L1307" i="4"/>
  <c r="M1307" i="4" s="1"/>
  <c r="AA1306" i="4"/>
  <c r="L1306" i="4"/>
  <c r="M1306" i="4" s="1"/>
  <c r="AA1305" i="4"/>
  <c r="L1305" i="4"/>
  <c r="M1305" i="4" s="1"/>
  <c r="AA1304" i="4"/>
  <c r="L1304" i="4"/>
  <c r="M1304" i="4" s="1"/>
  <c r="AA1303" i="4"/>
  <c r="L1303" i="4"/>
  <c r="M1303" i="4" s="1"/>
  <c r="AA1302" i="4"/>
  <c r="L1302" i="4"/>
  <c r="M1302" i="4" s="1"/>
  <c r="AA1301" i="4"/>
  <c r="L1301" i="4"/>
  <c r="M1301" i="4" s="1"/>
  <c r="AA1300" i="4"/>
  <c r="L1300" i="4"/>
  <c r="M1300" i="4" s="1"/>
  <c r="AA1299" i="4"/>
  <c r="L1299" i="4"/>
  <c r="M1299" i="4" s="1"/>
  <c r="AA1298" i="4"/>
  <c r="L1298" i="4"/>
  <c r="M1298" i="4" s="1"/>
  <c r="AA1297" i="4"/>
  <c r="L1297" i="4"/>
  <c r="M1297" i="4" s="1"/>
  <c r="AA1296" i="4"/>
  <c r="L1296" i="4"/>
  <c r="M1296" i="4" s="1"/>
  <c r="AA1295" i="4"/>
  <c r="L1295" i="4"/>
  <c r="M1295" i="4" s="1"/>
  <c r="AA1294" i="4"/>
  <c r="L1294" i="4"/>
  <c r="M1294" i="4" s="1"/>
  <c r="AA1293" i="4"/>
  <c r="L1293" i="4"/>
  <c r="M1293" i="4" s="1"/>
  <c r="AA1292" i="4"/>
  <c r="L1292" i="4"/>
  <c r="M1292" i="4" s="1"/>
  <c r="AA1291" i="4"/>
  <c r="L1291" i="4"/>
  <c r="M1291" i="4" s="1"/>
  <c r="AA1290" i="4"/>
  <c r="L1290" i="4"/>
  <c r="M1290" i="4" s="1"/>
  <c r="AA1289" i="4"/>
  <c r="L1289" i="4"/>
  <c r="M1289" i="4" s="1"/>
  <c r="AA1288" i="4"/>
  <c r="L1288" i="4"/>
  <c r="M1288" i="4" s="1"/>
  <c r="AA1287" i="4"/>
  <c r="L1287" i="4"/>
  <c r="M1287" i="4" s="1"/>
  <c r="AA1286" i="4"/>
  <c r="L1286" i="4"/>
  <c r="M1286" i="4" s="1"/>
  <c r="AA1285" i="4"/>
  <c r="L1285" i="4"/>
  <c r="M1285" i="4" s="1"/>
  <c r="AA1284" i="4"/>
  <c r="L1284" i="4"/>
  <c r="M1284" i="4" s="1"/>
  <c r="AF1283" i="4"/>
  <c r="M1283" i="4"/>
  <c r="E1283" i="4"/>
  <c r="D1283" i="4"/>
  <c r="AF1282" i="4"/>
  <c r="M1282" i="4"/>
  <c r="E1282" i="4"/>
  <c r="D1282" i="4"/>
  <c r="AF1281" i="4"/>
  <c r="M1281" i="4"/>
  <c r="E1281" i="4"/>
  <c r="D1281" i="4"/>
  <c r="AF1280" i="4"/>
  <c r="M1280" i="4"/>
  <c r="E1280" i="4"/>
  <c r="D1280" i="4"/>
  <c r="AF1279" i="4"/>
  <c r="M1279" i="4"/>
  <c r="E1279" i="4"/>
  <c r="D1279" i="4"/>
  <c r="AF1278" i="4"/>
  <c r="M1278" i="4"/>
  <c r="E1278" i="4"/>
  <c r="D1278" i="4"/>
  <c r="AF1277" i="4"/>
  <c r="M1277" i="4"/>
  <c r="E1277" i="4"/>
  <c r="D1277" i="4"/>
  <c r="AF1276" i="4"/>
  <c r="M1276" i="4"/>
  <c r="E1276" i="4"/>
  <c r="D1276" i="4"/>
  <c r="AF1275" i="4"/>
  <c r="M1275" i="4"/>
  <c r="E1275" i="4"/>
  <c r="D1275" i="4"/>
  <c r="AF1274" i="4"/>
  <c r="M1274" i="4"/>
  <c r="E1274" i="4"/>
  <c r="D1274" i="4"/>
  <c r="AF1273" i="4"/>
  <c r="M1273" i="4"/>
  <c r="E1273" i="4"/>
  <c r="D1273" i="4"/>
  <c r="AF1272" i="4"/>
  <c r="M1272" i="4"/>
  <c r="E1272" i="4"/>
  <c r="D1272" i="4"/>
  <c r="AF1271" i="4"/>
  <c r="M1271" i="4"/>
  <c r="E1271" i="4"/>
  <c r="D1271" i="4"/>
  <c r="AF1270" i="4"/>
  <c r="M1270" i="4"/>
  <c r="E1270" i="4"/>
  <c r="D1270" i="4"/>
  <c r="AF1269" i="4"/>
  <c r="M1269" i="4"/>
  <c r="E1269" i="4"/>
  <c r="D1269" i="4"/>
  <c r="AF1268" i="4"/>
  <c r="M1268" i="4"/>
  <c r="E1268" i="4"/>
  <c r="D1268" i="4"/>
  <c r="AF1267" i="4"/>
  <c r="M1267" i="4"/>
  <c r="E1267" i="4"/>
  <c r="D1267" i="4"/>
  <c r="AF1266" i="4"/>
  <c r="M1266" i="4"/>
  <c r="E1266" i="4"/>
  <c r="D1266" i="4"/>
  <c r="AF1265" i="4"/>
  <c r="M1265" i="4"/>
  <c r="E1265" i="4"/>
  <c r="D1265" i="4"/>
  <c r="AF1264" i="4"/>
  <c r="M1264" i="4"/>
  <c r="E1264" i="4"/>
  <c r="D1264" i="4"/>
  <c r="AF1263" i="4"/>
  <c r="M1263" i="4"/>
  <c r="E1263" i="4"/>
  <c r="D1263" i="4"/>
  <c r="AF1262" i="4"/>
  <c r="M1262" i="4"/>
  <c r="E1262" i="4"/>
  <c r="D1262" i="4"/>
  <c r="AF1261" i="4"/>
  <c r="M1261" i="4"/>
  <c r="E1261" i="4"/>
  <c r="D1261" i="4"/>
  <c r="AF1260" i="4"/>
  <c r="M1260" i="4"/>
  <c r="E1260" i="4"/>
  <c r="D1260" i="4"/>
  <c r="AF1259" i="4"/>
  <c r="M1259" i="4"/>
  <c r="E1259" i="4"/>
  <c r="D1259" i="4"/>
  <c r="AF1258" i="4"/>
  <c r="M1258" i="4"/>
  <c r="E1258" i="4"/>
  <c r="D1258" i="4"/>
  <c r="AF1257" i="4"/>
  <c r="M1257" i="4"/>
  <c r="E1257" i="4"/>
  <c r="D1257" i="4"/>
  <c r="AF1256" i="4"/>
  <c r="M1256" i="4"/>
  <c r="E1256" i="4"/>
  <c r="D1256" i="4"/>
  <c r="AF1255" i="4"/>
  <c r="M1255" i="4"/>
  <c r="E1255" i="4"/>
  <c r="D1255" i="4"/>
  <c r="AF1254" i="4"/>
  <c r="M1254" i="4"/>
  <c r="E1254" i="4"/>
  <c r="D1254" i="4"/>
  <c r="AF1253" i="4"/>
  <c r="M1253" i="4"/>
  <c r="E1253" i="4"/>
  <c r="D1253" i="4"/>
  <c r="AF1252" i="4"/>
  <c r="M1252" i="4"/>
  <c r="E1252" i="4"/>
  <c r="D1252" i="4"/>
  <c r="AF1251" i="4"/>
  <c r="M1251" i="4"/>
  <c r="E1251" i="4"/>
  <c r="D1251" i="4"/>
  <c r="AF1250" i="4"/>
  <c r="M1250" i="4"/>
  <c r="E1250" i="4"/>
  <c r="D1250" i="4"/>
  <c r="AF1249" i="4"/>
  <c r="M1249" i="4"/>
  <c r="E1249" i="4"/>
  <c r="D1249" i="4"/>
  <c r="AF1248" i="4"/>
  <c r="M1248" i="4"/>
  <c r="E1248" i="4"/>
  <c r="D1248" i="4"/>
  <c r="AF1247" i="4"/>
  <c r="M1247" i="4"/>
  <c r="E1247" i="4"/>
  <c r="D1247" i="4"/>
  <c r="AF1246" i="4"/>
  <c r="M1246" i="4"/>
  <c r="E1246" i="4"/>
  <c r="D1246" i="4"/>
  <c r="AF1245" i="4"/>
  <c r="M1245" i="4"/>
  <c r="E1245" i="4"/>
  <c r="D1245" i="4"/>
  <c r="AF1244" i="4"/>
  <c r="M1244" i="4"/>
  <c r="E1244" i="4"/>
  <c r="D1244" i="4"/>
  <c r="AF1243" i="4"/>
  <c r="M1243" i="4"/>
  <c r="E1243" i="4"/>
  <c r="D1243" i="4"/>
  <c r="AF1242" i="4"/>
  <c r="M1242" i="4"/>
  <c r="E1242" i="4"/>
  <c r="D1242" i="4"/>
  <c r="AF1241" i="4"/>
  <c r="M1241" i="4"/>
  <c r="E1241" i="4"/>
  <c r="D1241" i="4"/>
  <c r="AF1240" i="4"/>
  <c r="M1240" i="4"/>
  <c r="E1240" i="4"/>
  <c r="D1240" i="4"/>
  <c r="AF1239" i="4"/>
  <c r="M1239" i="4"/>
  <c r="E1239" i="4"/>
  <c r="D1239" i="4"/>
  <c r="AF1238" i="4"/>
  <c r="M1238" i="4"/>
  <c r="E1238" i="4"/>
  <c r="D1238" i="4"/>
  <c r="AF1237" i="4"/>
  <c r="M1237" i="4"/>
  <c r="E1237" i="4"/>
  <c r="D1237" i="4"/>
  <c r="AF1236" i="4"/>
  <c r="M1236" i="4"/>
  <c r="E1236" i="4"/>
  <c r="D1236" i="4"/>
  <c r="AF1235" i="4"/>
  <c r="M1235" i="4"/>
  <c r="E1235" i="4"/>
  <c r="D1235" i="4"/>
  <c r="AF1234" i="4"/>
  <c r="M1234" i="4"/>
  <c r="E1234" i="4"/>
  <c r="D1234" i="4"/>
  <c r="AF1233" i="4"/>
  <c r="M1233" i="4"/>
  <c r="E1233" i="4"/>
  <c r="D1233" i="4"/>
  <c r="AF1232" i="4"/>
  <c r="M1232" i="4"/>
  <c r="E1232" i="4"/>
  <c r="D1232" i="4"/>
  <c r="AF1231" i="4"/>
  <c r="M1231" i="4"/>
  <c r="E1231" i="4"/>
  <c r="D1231" i="4"/>
  <c r="AF1230" i="4"/>
  <c r="M1230" i="4"/>
  <c r="E1230" i="4"/>
  <c r="D1230" i="4"/>
  <c r="AF1229" i="4"/>
  <c r="M1229" i="4"/>
  <c r="E1229" i="4"/>
  <c r="D1229" i="4"/>
  <c r="AF1228" i="4"/>
  <c r="M1228" i="4"/>
  <c r="E1228" i="4"/>
  <c r="D1228" i="4"/>
  <c r="AF1227" i="4"/>
  <c r="M1227" i="4"/>
  <c r="E1227" i="4"/>
  <c r="D1227" i="4"/>
  <c r="AF1226" i="4"/>
  <c r="M1226" i="4"/>
  <c r="E1226" i="4"/>
  <c r="D1226" i="4"/>
  <c r="AF1225" i="4"/>
  <c r="M1225" i="4"/>
  <c r="E1225" i="4"/>
  <c r="D1225" i="4"/>
  <c r="AF1224" i="4"/>
  <c r="M1224" i="4"/>
  <c r="E1224" i="4"/>
  <c r="D1224" i="4"/>
  <c r="AF1223" i="4"/>
  <c r="M1223" i="4"/>
  <c r="E1223" i="4"/>
  <c r="D1223" i="4"/>
  <c r="AF1222" i="4"/>
  <c r="M1222" i="4"/>
  <c r="E1222" i="4"/>
  <c r="D1222" i="4"/>
  <c r="AF1221" i="4"/>
  <c r="M1221" i="4"/>
  <c r="E1221" i="4"/>
  <c r="D1221" i="4"/>
  <c r="AF1220" i="4"/>
  <c r="M1220" i="4"/>
  <c r="E1220" i="4"/>
  <c r="D1220" i="4"/>
  <c r="AF1219" i="4"/>
  <c r="M1219" i="4"/>
  <c r="E1219" i="4"/>
  <c r="D1219" i="4"/>
  <c r="AF1218" i="4"/>
  <c r="M1218" i="4"/>
  <c r="E1218" i="4"/>
  <c r="D1218" i="4"/>
  <c r="AF1217" i="4"/>
  <c r="M1217" i="4"/>
  <c r="E1217" i="4"/>
  <c r="D1217" i="4"/>
  <c r="AF1216" i="4"/>
  <c r="M1216" i="4"/>
  <c r="E1216" i="4"/>
  <c r="D1216" i="4"/>
  <c r="AF1215" i="4"/>
  <c r="M1215" i="4"/>
  <c r="E1215" i="4"/>
  <c r="D1215" i="4"/>
  <c r="AF1214" i="4"/>
  <c r="M1214" i="4"/>
  <c r="E1214" i="4"/>
  <c r="D1214" i="4"/>
  <c r="AF1213" i="4"/>
  <c r="M1213" i="4"/>
  <c r="E1213" i="4"/>
  <c r="D1213" i="4"/>
  <c r="AF1212" i="4"/>
  <c r="M1212" i="4"/>
  <c r="E1212" i="4"/>
  <c r="D1212" i="4"/>
  <c r="AF1211" i="4"/>
  <c r="M1211" i="4"/>
  <c r="E1211" i="4"/>
  <c r="D1211" i="4"/>
  <c r="AF1210" i="4"/>
  <c r="M1210" i="4"/>
  <c r="E1210" i="4"/>
  <c r="D1210" i="4"/>
  <c r="AF1209" i="4"/>
  <c r="M1209" i="4"/>
  <c r="E1209" i="4"/>
  <c r="D1209" i="4"/>
  <c r="AF1208" i="4"/>
  <c r="M1208" i="4"/>
  <c r="E1208" i="4"/>
  <c r="D1208" i="4"/>
  <c r="AF1207" i="4"/>
  <c r="M1207" i="4"/>
  <c r="E1207" i="4"/>
  <c r="D1207" i="4"/>
  <c r="AF1206" i="4"/>
  <c r="M1206" i="4"/>
  <c r="E1206" i="4"/>
  <c r="D1206" i="4"/>
  <c r="AF1205" i="4"/>
  <c r="M1205" i="4"/>
  <c r="E1205" i="4"/>
  <c r="D1205" i="4"/>
  <c r="AF1204" i="4"/>
  <c r="M1204" i="4"/>
  <c r="E1204" i="4"/>
  <c r="D1204" i="4"/>
  <c r="AF1203" i="4"/>
  <c r="M1203" i="4"/>
  <c r="E1203" i="4"/>
  <c r="D1203" i="4"/>
  <c r="AF1202" i="4"/>
  <c r="M1202" i="4"/>
  <c r="E1202" i="4"/>
  <c r="D1202" i="4"/>
  <c r="AF1201" i="4"/>
  <c r="M1201" i="4"/>
  <c r="E1201" i="4"/>
  <c r="D1201" i="4"/>
  <c r="AF1200" i="4"/>
  <c r="M1200" i="4"/>
  <c r="E1200" i="4"/>
  <c r="D1200" i="4"/>
  <c r="AF1199" i="4"/>
  <c r="M1199" i="4"/>
  <c r="E1199" i="4"/>
  <c r="D1199" i="4"/>
  <c r="AF1198" i="4"/>
  <c r="M1198" i="4"/>
  <c r="E1198" i="4"/>
  <c r="D1198" i="4"/>
  <c r="AF1197" i="4"/>
  <c r="M1197" i="4"/>
  <c r="E1197" i="4"/>
  <c r="D1197" i="4"/>
  <c r="AF1196" i="4"/>
  <c r="M1196" i="4"/>
  <c r="E1196" i="4"/>
  <c r="D1196" i="4"/>
  <c r="AF1195" i="4"/>
  <c r="M1195" i="4"/>
  <c r="E1195" i="4"/>
  <c r="D1195" i="4"/>
  <c r="AF1194" i="4"/>
  <c r="M1194" i="4"/>
  <c r="E1194" i="4"/>
  <c r="D1194" i="4"/>
  <c r="AF1193" i="4"/>
  <c r="M1193" i="4"/>
  <c r="E1193" i="4"/>
  <c r="D1193" i="4"/>
  <c r="AF1192" i="4"/>
  <c r="M1192" i="4"/>
  <c r="E1192" i="4"/>
  <c r="D1192" i="4"/>
  <c r="AF1191" i="4"/>
  <c r="M1191" i="4"/>
  <c r="E1191" i="4"/>
  <c r="D1191" i="4"/>
  <c r="AF1190" i="4"/>
  <c r="M1190" i="4"/>
  <c r="E1190" i="4"/>
  <c r="D1190" i="4"/>
  <c r="AF1189" i="4"/>
  <c r="M1189" i="4"/>
  <c r="E1189" i="4"/>
  <c r="D1189" i="4"/>
  <c r="AF1188" i="4"/>
  <c r="M1188" i="4"/>
  <c r="E1188" i="4"/>
  <c r="D1188" i="4"/>
  <c r="AF1187" i="4"/>
  <c r="M1187" i="4"/>
  <c r="E1187" i="4"/>
  <c r="D1187" i="4"/>
  <c r="AF1186" i="4"/>
  <c r="M1186" i="4"/>
  <c r="E1186" i="4"/>
  <c r="D1186" i="4"/>
  <c r="AF1185" i="4"/>
  <c r="M1185" i="4"/>
  <c r="E1185" i="4"/>
  <c r="D1185" i="4"/>
  <c r="AF1184" i="4"/>
  <c r="M1184" i="4"/>
  <c r="E1184" i="4"/>
  <c r="D1184" i="4"/>
  <c r="AF1183" i="4"/>
  <c r="M1183" i="4"/>
  <c r="E1183" i="4"/>
  <c r="D1183" i="4"/>
  <c r="AF1182" i="4"/>
  <c r="M1182" i="4"/>
  <c r="E1182" i="4"/>
  <c r="D1182" i="4"/>
  <c r="L1181" i="4"/>
  <c r="M1181" i="4" s="1"/>
  <c r="L1180" i="4"/>
  <c r="M1180" i="4" s="1"/>
  <c r="L1179" i="4"/>
  <c r="M1179" i="4" s="1"/>
  <c r="L1178" i="4"/>
  <c r="M1178" i="4" s="1"/>
  <c r="L1177" i="4"/>
  <c r="M1177" i="4" s="1"/>
  <c r="L1176" i="4"/>
  <c r="M1176" i="4" s="1"/>
  <c r="L1175" i="4"/>
  <c r="M1175" i="4" s="1"/>
  <c r="L1174" i="4"/>
  <c r="M1174" i="4" s="1"/>
  <c r="L1173" i="4"/>
  <c r="M1173" i="4" s="1"/>
  <c r="L1172" i="4"/>
  <c r="M1172" i="4" s="1"/>
  <c r="L1171" i="4"/>
  <c r="M1171" i="4" s="1"/>
  <c r="L1170" i="4"/>
  <c r="M1170" i="4" s="1"/>
  <c r="L1169" i="4"/>
  <c r="M1169" i="4" s="1"/>
  <c r="L1168" i="4"/>
  <c r="M1168" i="4" s="1"/>
  <c r="L1167" i="4"/>
  <c r="M1167" i="4" s="1"/>
  <c r="L1166" i="4"/>
  <c r="M1166" i="4" s="1"/>
  <c r="L1165" i="4"/>
  <c r="M1165" i="4" s="1"/>
  <c r="L1164" i="4"/>
  <c r="M1164" i="4" s="1"/>
  <c r="L1163" i="4"/>
  <c r="M1163" i="4" s="1"/>
  <c r="L1162" i="4"/>
  <c r="M1162" i="4" s="1"/>
  <c r="L1161" i="4"/>
  <c r="M1161" i="4" s="1"/>
  <c r="L1160" i="4"/>
  <c r="M1160" i="4" s="1"/>
  <c r="L1159" i="4"/>
  <c r="M1159" i="4" s="1"/>
  <c r="L1158" i="4"/>
  <c r="M1158" i="4" s="1"/>
  <c r="L1157" i="4"/>
  <c r="M1157" i="4" s="1"/>
  <c r="L1156" i="4"/>
  <c r="M1156" i="4" s="1"/>
  <c r="L1155" i="4"/>
  <c r="M1155" i="4" s="1"/>
  <c r="L1154" i="4"/>
  <c r="M1154" i="4" s="1"/>
  <c r="L1153" i="4"/>
  <c r="M1153" i="4" s="1"/>
  <c r="E1153" i="4"/>
  <c r="D1153" i="4"/>
  <c r="L1152" i="4"/>
  <c r="M1152" i="4" s="1"/>
  <c r="E1152" i="4"/>
  <c r="D1152" i="4"/>
  <c r="L1151" i="4"/>
  <c r="M1151" i="4" s="1"/>
  <c r="E1151" i="4"/>
  <c r="D1151" i="4"/>
  <c r="L1150" i="4"/>
  <c r="M1150" i="4" s="1"/>
  <c r="E1150" i="4"/>
  <c r="D1150" i="4"/>
  <c r="L1149" i="4"/>
  <c r="M1149" i="4" s="1"/>
  <c r="E1149" i="4"/>
  <c r="D1149" i="4"/>
  <c r="L1148" i="4"/>
  <c r="M1148" i="4" s="1"/>
  <c r="E1148" i="4"/>
  <c r="D1148" i="4"/>
  <c r="L1147" i="4"/>
  <c r="M1147" i="4" s="1"/>
  <c r="E1147" i="4"/>
  <c r="D1147" i="4"/>
  <c r="L1146" i="4"/>
  <c r="M1146" i="4" s="1"/>
  <c r="E1146" i="4"/>
  <c r="D1146" i="4"/>
  <c r="L1145" i="4"/>
  <c r="M1145" i="4" s="1"/>
  <c r="E1145" i="4"/>
  <c r="D1145" i="4"/>
  <c r="L1144" i="4"/>
  <c r="M1144" i="4" s="1"/>
  <c r="E1144" i="4"/>
  <c r="D1144" i="4"/>
  <c r="W1143" i="4"/>
  <c r="AD1143" i="4" s="1"/>
  <c r="L1143" i="4"/>
  <c r="M1143" i="4" s="1"/>
  <c r="E1143" i="4"/>
  <c r="D1143" i="4"/>
  <c r="W1142" i="4"/>
  <c r="AD1142" i="4" s="1"/>
  <c r="L1142" i="4"/>
  <c r="M1142" i="4" s="1"/>
  <c r="E1142" i="4"/>
  <c r="D1142" i="4"/>
  <c r="W1141" i="4"/>
  <c r="AD1141" i="4" s="1"/>
  <c r="L1141" i="4"/>
  <c r="M1141" i="4" s="1"/>
  <c r="E1141" i="4"/>
  <c r="D1141" i="4"/>
  <c r="W1140" i="4"/>
  <c r="AD1140" i="4" s="1"/>
  <c r="L1140" i="4"/>
  <c r="M1140" i="4" s="1"/>
  <c r="E1140" i="4"/>
  <c r="D1140" i="4"/>
  <c r="W1139" i="4"/>
  <c r="AD1139" i="4" s="1"/>
  <c r="L1139" i="4"/>
  <c r="M1139" i="4" s="1"/>
  <c r="E1139" i="4"/>
  <c r="D1139" i="4"/>
  <c r="W1138" i="4"/>
  <c r="AD1138" i="4" s="1"/>
  <c r="L1138" i="4"/>
  <c r="M1138" i="4" s="1"/>
  <c r="E1138" i="4"/>
  <c r="D1138" i="4"/>
  <c r="W1137" i="4"/>
  <c r="AD1137" i="4" s="1"/>
  <c r="L1137" i="4"/>
  <c r="M1137" i="4" s="1"/>
  <c r="E1137" i="4"/>
  <c r="D1137" i="4"/>
  <c r="W1136" i="4"/>
  <c r="AD1136" i="4" s="1"/>
  <c r="L1136" i="4"/>
  <c r="M1136" i="4" s="1"/>
  <c r="E1136" i="4"/>
  <c r="D1136" i="4"/>
  <c r="W1135" i="4"/>
  <c r="AD1135" i="4" s="1"/>
  <c r="L1135" i="4"/>
  <c r="M1135" i="4" s="1"/>
  <c r="E1135" i="4"/>
  <c r="D1135" i="4"/>
  <c r="W1134" i="4"/>
  <c r="AD1134" i="4" s="1"/>
  <c r="L1134" i="4"/>
  <c r="M1134" i="4" s="1"/>
  <c r="E1134" i="4"/>
  <c r="D1134" i="4"/>
  <c r="W1133" i="4"/>
  <c r="AD1133" i="4" s="1"/>
  <c r="L1133" i="4"/>
  <c r="M1133" i="4" s="1"/>
  <c r="E1133" i="4"/>
  <c r="D1133" i="4"/>
  <c r="W1132" i="4"/>
  <c r="AD1132" i="4" s="1"/>
  <c r="L1132" i="4"/>
  <c r="M1132" i="4" s="1"/>
  <c r="E1132" i="4"/>
  <c r="D1132" i="4"/>
  <c r="W1131" i="4"/>
  <c r="AD1131" i="4" s="1"/>
  <c r="L1131" i="4"/>
  <c r="M1131" i="4" s="1"/>
  <c r="E1131" i="4"/>
  <c r="D1131" i="4"/>
  <c r="W1130" i="4"/>
  <c r="AD1130" i="4" s="1"/>
  <c r="L1130" i="4"/>
  <c r="M1130" i="4" s="1"/>
  <c r="E1130" i="4"/>
  <c r="D1130" i="4"/>
  <c r="L1129" i="4"/>
  <c r="M1129" i="4" s="1"/>
  <c r="E1129" i="4"/>
  <c r="D1129" i="4"/>
  <c r="L1128" i="4"/>
  <c r="M1128" i="4" s="1"/>
  <c r="E1128" i="4"/>
  <c r="D1128" i="4"/>
  <c r="L1127" i="4"/>
  <c r="M1127" i="4" s="1"/>
  <c r="E1127" i="4"/>
  <c r="D1127" i="4"/>
  <c r="L1126" i="4"/>
  <c r="M1126" i="4" s="1"/>
  <c r="E1126" i="4"/>
  <c r="D1126" i="4"/>
  <c r="L1125" i="4"/>
  <c r="M1125" i="4" s="1"/>
  <c r="E1125" i="4"/>
  <c r="D1125" i="4"/>
  <c r="L1124" i="4"/>
  <c r="M1124" i="4" s="1"/>
  <c r="E1124" i="4"/>
  <c r="D1124" i="4"/>
  <c r="L1123" i="4"/>
  <c r="M1123" i="4" s="1"/>
  <c r="E1123" i="4"/>
  <c r="D1123" i="4"/>
  <c r="L1122" i="4"/>
  <c r="M1122" i="4" s="1"/>
  <c r="E1122" i="4"/>
  <c r="D1122" i="4"/>
  <c r="L1121" i="4"/>
  <c r="M1121" i="4" s="1"/>
  <c r="E1121" i="4"/>
  <c r="D1121" i="4"/>
  <c r="L1120" i="4"/>
  <c r="M1120" i="4" s="1"/>
  <c r="E1120" i="4"/>
  <c r="D1120" i="4"/>
  <c r="W1119" i="4"/>
  <c r="AD1119" i="4" s="1"/>
  <c r="L1119" i="4"/>
  <c r="M1119" i="4" s="1"/>
  <c r="E1119" i="4"/>
  <c r="D1119" i="4"/>
  <c r="W1118" i="4"/>
  <c r="AD1118" i="4" s="1"/>
  <c r="L1118" i="4"/>
  <c r="M1118" i="4" s="1"/>
  <c r="E1118" i="4"/>
  <c r="D1118" i="4"/>
  <c r="W1117" i="4"/>
  <c r="AD1117" i="4" s="1"/>
  <c r="L1117" i="4"/>
  <c r="M1117" i="4" s="1"/>
  <c r="E1117" i="4"/>
  <c r="D1117" i="4"/>
  <c r="W1116" i="4"/>
  <c r="AD1116" i="4" s="1"/>
  <c r="L1116" i="4"/>
  <c r="M1116" i="4" s="1"/>
  <c r="E1116" i="4"/>
  <c r="D1116" i="4"/>
  <c r="W1115" i="4"/>
  <c r="AD1115" i="4" s="1"/>
  <c r="L1115" i="4"/>
  <c r="M1115" i="4" s="1"/>
  <c r="E1115" i="4"/>
  <c r="D1115" i="4"/>
  <c r="W1114" i="4"/>
  <c r="AD1114" i="4" s="1"/>
  <c r="L1114" i="4"/>
  <c r="M1114" i="4" s="1"/>
  <c r="E1114" i="4"/>
  <c r="D1114" i="4"/>
  <c r="W1113" i="4"/>
  <c r="AD1113" i="4" s="1"/>
  <c r="L1113" i="4"/>
  <c r="M1113" i="4" s="1"/>
  <c r="E1113" i="4"/>
  <c r="D1113" i="4"/>
  <c r="W1112" i="4"/>
  <c r="AD1112" i="4" s="1"/>
  <c r="L1112" i="4"/>
  <c r="M1112" i="4" s="1"/>
  <c r="E1112" i="4"/>
  <c r="D1112" i="4"/>
  <c r="W1111" i="4"/>
  <c r="AD1111" i="4" s="1"/>
  <c r="L1111" i="4"/>
  <c r="M1111" i="4" s="1"/>
  <c r="E1111" i="4"/>
  <c r="D1111" i="4"/>
  <c r="W1110" i="4"/>
  <c r="AD1110" i="4" s="1"/>
  <c r="L1110" i="4"/>
  <c r="M1110" i="4" s="1"/>
  <c r="E1110" i="4"/>
  <c r="D1110" i="4"/>
  <c r="W1109" i="4"/>
  <c r="AD1109" i="4" s="1"/>
  <c r="L1109" i="4"/>
  <c r="M1109" i="4" s="1"/>
  <c r="E1109" i="4"/>
  <c r="D1109" i="4"/>
  <c r="W1108" i="4"/>
  <c r="AD1108" i="4" s="1"/>
  <c r="L1108" i="4"/>
  <c r="M1108" i="4" s="1"/>
  <c r="E1108" i="4"/>
  <c r="D1108" i="4"/>
  <c r="W1107" i="4"/>
  <c r="AD1107" i="4" s="1"/>
  <c r="L1107" i="4"/>
  <c r="M1107" i="4" s="1"/>
  <c r="E1107" i="4"/>
  <c r="D1107" i="4"/>
  <c r="W1106" i="4"/>
  <c r="AD1106" i="4" s="1"/>
  <c r="L1106" i="4"/>
  <c r="M1106" i="4" s="1"/>
  <c r="E1106" i="4"/>
  <c r="D1106" i="4"/>
  <c r="AF1105" i="4"/>
  <c r="L1105" i="4"/>
  <c r="M1105" i="4" s="1"/>
  <c r="E1105" i="4"/>
  <c r="D1105" i="4"/>
  <c r="AF1104" i="4"/>
  <c r="L1104" i="4"/>
  <c r="M1104" i="4" s="1"/>
  <c r="E1104" i="4"/>
  <c r="D1104" i="4"/>
  <c r="AF1103" i="4"/>
  <c r="L1103" i="4"/>
  <c r="M1103" i="4" s="1"/>
  <c r="E1103" i="4"/>
  <c r="D1103" i="4"/>
  <c r="AF1102" i="4"/>
  <c r="L1102" i="4"/>
  <c r="M1102" i="4" s="1"/>
  <c r="E1102" i="4"/>
  <c r="D1102" i="4"/>
  <c r="AF1101" i="4"/>
  <c r="L1101" i="4"/>
  <c r="M1101" i="4" s="1"/>
  <c r="E1101" i="4"/>
  <c r="D1101" i="4"/>
  <c r="AF1100" i="4"/>
  <c r="L1100" i="4"/>
  <c r="M1100" i="4" s="1"/>
  <c r="E1100" i="4"/>
  <c r="D1100" i="4"/>
  <c r="AF1099" i="4"/>
  <c r="L1099" i="4"/>
  <c r="M1099" i="4" s="1"/>
  <c r="E1099" i="4"/>
  <c r="D1099" i="4"/>
  <c r="AF1098" i="4"/>
  <c r="L1098" i="4"/>
  <c r="M1098" i="4" s="1"/>
  <c r="E1098" i="4"/>
  <c r="D1098" i="4"/>
  <c r="AF1097" i="4"/>
  <c r="L1097" i="4"/>
  <c r="M1097" i="4" s="1"/>
  <c r="E1097" i="4"/>
  <c r="D1097" i="4"/>
  <c r="AF1096" i="4"/>
  <c r="L1096" i="4"/>
  <c r="M1096" i="4" s="1"/>
  <c r="E1096" i="4"/>
  <c r="D1096" i="4"/>
  <c r="AF1095" i="4"/>
  <c r="L1095" i="4"/>
  <c r="M1095" i="4" s="1"/>
  <c r="E1095" i="4"/>
  <c r="D1095" i="4"/>
  <c r="AF1094" i="4"/>
  <c r="L1094" i="4"/>
  <c r="M1094" i="4" s="1"/>
  <c r="E1094" i="4"/>
  <c r="D1094" i="4"/>
  <c r="AF1093" i="4"/>
  <c r="L1093" i="4"/>
  <c r="M1093" i="4" s="1"/>
  <c r="E1093" i="4"/>
  <c r="D1093" i="4"/>
  <c r="AF1092" i="4"/>
  <c r="L1092" i="4"/>
  <c r="M1092" i="4" s="1"/>
  <c r="E1092" i="4"/>
  <c r="D1092" i="4"/>
  <c r="AF1091" i="4"/>
  <c r="L1091" i="4"/>
  <c r="M1091" i="4" s="1"/>
  <c r="E1091" i="4"/>
  <c r="D1091" i="4"/>
  <c r="AF1090" i="4"/>
  <c r="L1090" i="4"/>
  <c r="M1090" i="4" s="1"/>
  <c r="E1090" i="4"/>
  <c r="D1090" i="4"/>
  <c r="AF1089" i="4"/>
  <c r="L1089" i="4"/>
  <c r="M1089" i="4" s="1"/>
  <c r="E1089" i="4"/>
  <c r="D1089" i="4"/>
  <c r="AF1088" i="4"/>
  <c r="L1088" i="4"/>
  <c r="M1088" i="4" s="1"/>
  <c r="E1088" i="4"/>
  <c r="D1088" i="4"/>
  <c r="AF1087" i="4"/>
  <c r="L1087" i="4"/>
  <c r="M1087" i="4" s="1"/>
  <c r="E1087" i="4"/>
  <c r="D1087" i="4"/>
  <c r="AF1086" i="4"/>
  <c r="L1086" i="4"/>
  <c r="M1086" i="4" s="1"/>
  <c r="E1086" i="4"/>
  <c r="D1086" i="4"/>
  <c r="AF1085" i="4"/>
  <c r="L1085" i="4"/>
  <c r="M1085" i="4" s="1"/>
  <c r="E1085" i="4"/>
  <c r="D1085" i="4"/>
  <c r="AF1084" i="4"/>
  <c r="L1084" i="4"/>
  <c r="M1084" i="4" s="1"/>
  <c r="E1084" i="4"/>
  <c r="D1084" i="4"/>
  <c r="AF1083" i="4"/>
  <c r="L1083" i="4"/>
  <c r="M1083" i="4" s="1"/>
  <c r="E1083" i="4"/>
  <c r="D1083" i="4"/>
  <c r="AF1082" i="4"/>
  <c r="L1082" i="4"/>
  <c r="M1082" i="4" s="1"/>
  <c r="E1082" i="4"/>
  <c r="D1082" i="4"/>
  <c r="AF1081" i="4"/>
  <c r="L1081" i="4"/>
  <c r="M1081" i="4" s="1"/>
  <c r="E1081" i="4"/>
  <c r="D1081" i="4"/>
  <c r="AF1080" i="4"/>
  <c r="L1080" i="4"/>
  <c r="M1080" i="4" s="1"/>
  <c r="E1080" i="4"/>
  <c r="D1080" i="4"/>
  <c r="AF1079" i="4"/>
  <c r="L1079" i="4"/>
  <c r="M1079" i="4" s="1"/>
  <c r="E1079" i="4"/>
  <c r="D1079" i="4"/>
  <c r="AF1078" i="4"/>
  <c r="L1078" i="4"/>
  <c r="M1078" i="4" s="1"/>
  <c r="E1078" i="4"/>
  <c r="D1078" i="4"/>
  <c r="AF1077" i="4"/>
  <c r="L1077" i="4"/>
  <c r="M1077" i="4" s="1"/>
  <c r="E1077" i="4"/>
  <c r="D1077" i="4"/>
  <c r="AF1076" i="4"/>
  <c r="L1076" i="4"/>
  <c r="M1076" i="4" s="1"/>
  <c r="E1076" i="4"/>
  <c r="D1076" i="4"/>
  <c r="AF1075" i="4"/>
  <c r="L1075" i="4"/>
  <c r="M1075" i="4" s="1"/>
  <c r="E1075" i="4"/>
  <c r="D1075" i="4"/>
  <c r="AF1074" i="4"/>
  <c r="L1074" i="4"/>
  <c r="M1074" i="4" s="1"/>
  <c r="E1074" i="4"/>
  <c r="D1074" i="4"/>
  <c r="AF1073" i="4"/>
  <c r="L1073" i="4"/>
  <c r="M1073" i="4" s="1"/>
  <c r="E1073" i="4"/>
  <c r="D1073" i="4"/>
  <c r="AF1072" i="4"/>
  <c r="L1072" i="4"/>
  <c r="M1072" i="4" s="1"/>
  <c r="E1072" i="4"/>
  <c r="D1072" i="4"/>
  <c r="AF1071" i="4"/>
  <c r="L1071" i="4"/>
  <c r="M1071" i="4" s="1"/>
  <c r="E1071" i="4"/>
  <c r="D1071" i="4"/>
  <c r="AF1070" i="4"/>
  <c r="L1070" i="4"/>
  <c r="M1070" i="4" s="1"/>
  <c r="E1070" i="4"/>
  <c r="D1070" i="4"/>
  <c r="AF1069" i="4"/>
  <c r="L1069" i="4"/>
  <c r="M1069" i="4" s="1"/>
  <c r="E1069" i="4"/>
  <c r="D1069" i="4"/>
  <c r="AF1068" i="4"/>
  <c r="L1068" i="4"/>
  <c r="M1068" i="4" s="1"/>
  <c r="E1068" i="4"/>
  <c r="D1068" i="4"/>
  <c r="AF1067" i="4"/>
  <c r="L1067" i="4"/>
  <c r="M1067" i="4" s="1"/>
  <c r="E1067" i="4"/>
  <c r="D1067" i="4"/>
  <c r="AF1066" i="4"/>
  <c r="L1066" i="4"/>
  <c r="M1066" i="4" s="1"/>
  <c r="E1066" i="4"/>
  <c r="D1066" i="4"/>
  <c r="AF1065" i="4"/>
  <c r="L1065" i="4"/>
  <c r="M1065" i="4" s="1"/>
  <c r="E1065" i="4"/>
  <c r="D1065" i="4"/>
  <c r="AF1064" i="4"/>
  <c r="L1064" i="4"/>
  <c r="M1064" i="4" s="1"/>
  <c r="E1064" i="4"/>
  <c r="D1064" i="4"/>
  <c r="AF1063" i="4"/>
  <c r="L1063" i="4"/>
  <c r="M1063" i="4" s="1"/>
  <c r="E1063" i="4"/>
  <c r="D1063" i="4"/>
  <c r="AF1062" i="4"/>
  <c r="L1062" i="4"/>
  <c r="M1062" i="4" s="1"/>
  <c r="E1062" i="4"/>
  <c r="D1062" i="4"/>
  <c r="AF1061" i="4"/>
  <c r="L1061" i="4"/>
  <c r="M1061" i="4" s="1"/>
  <c r="E1061" i="4"/>
  <c r="D1061" i="4"/>
  <c r="AF1060" i="4"/>
  <c r="L1060" i="4"/>
  <c r="M1060" i="4" s="1"/>
  <c r="E1060" i="4"/>
  <c r="D1060" i="4"/>
  <c r="AF1059" i="4"/>
  <c r="L1059" i="4"/>
  <c r="M1059" i="4" s="1"/>
  <c r="E1059" i="4"/>
  <c r="D1059" i="4"/>
  <c r="AF1058" i="4"/>
  <c r="L1058" i="4"/>
  <c r="M1058" i="4" s="1"/>
  <c r="E1058" i="4"/>
  <c r="D1058" i="4"/>
  <c r="AF1057" i="4"/>
  <c r="L1057" i="4"/>
  <c r="M1057" i="4" s="1"/>
  <c r="E1057" i="4"/>
  <c r="D1057" i="4"/>
  <c r="AF1056" i="4"/>
  <c r="L1056" i="4"/>
  <c r="M1056" i="4" s="1"/>
  <c r="E1056" i="4"/>
  <c r="D1056" i="4"/>
  <c r="AF1055" i="4"/>
  <c r="L1055" i="4"/>
  <c r="M1055" i="4" s="1"/>
  <c r="E1055" i="4"/>
  <c r="D1055" i="4"/>
  <c r="AF1054" i="4"/>
  <c r="L1054" i="4"/>
  <c r="M1054" i="4" s="1"/>
  <c r="E1054" i="4"/>
  <c r="D1054" i="4"/>
  <c r="AF1053" i="4"/>
  <c r="L1053" i="4"/>
  <c r="M1053" i="4" s="1"/>
  <c r="E1053" i="4"/>
  <c r="D1053" i="4"/>
  <c r="AF1052" i="4"/>
  <c r="L1052" i="4"/>
  <c r="M1052" i="4" s="1"/>
  <c r="E1052" i="4"/>
  <c r="D1052" i="4"/>
  <c r="AF1051" i="4"/>
  <c r="L1051" i="4"/>
  <c r="M1051" i="4" s="1"/>
  <c r="E1051" i="4"/>
  <c r="D1051" i="4"/>
  <c r="AF1050" i="4"/>
  <c r="L1050" i="4"/>
  <c r="M1050" i="4" s="1"/>
  <c r="E1050" i="4"/>
  <c r="D1050" i="4"/>
  <c r="AF1049" i="4"/>
  <c r="L1049" i="4"/>
  <c r="M1049" i="4" s="1"/>
  <c r="E1049" i="4"/>
  <c r="D1049" i="4"/>
  <c r="AF1048" i="4"/>
  <c r="L1048" i="4"/>
  <c r="M1048" i="4" s="1"/>
  <c r="E1048" i="4"/>
  <c r="D1048" i="4"/>
  <c r="AF1047" i="4"/>
  <c r="L1047" i="4"/>
  <c r="M1047" i="4" s="1"/>
  <c r="E1047" i="4"/>
  <c r="D1047" i="4"/>
  <c r="AF1046" i="4"/>
  <c r="L1046" i="4"/>
  <c r="M1046" i="4" s="1"/>
  <c r="E1046" i="4"/>
  <c r="D1046" i="4"/>
  <c r="AF1045" i="4"/>
  <c r="L1045" i="4"/>
  <c r="M1045" i="4" s="1"/>
  <c r="E1045" i="4"/>
  <c r="D1045" i="4"/>
  <c r="AF1044" i="4"/>
  <c r="L1044" i="4"/>
  <c r="M1044" i="4" s="1"/>
  <c r="E1044" i="4"/>
  <c r="D1044" i="4"/>
  <c r="AF1043" i="4"/>
  <c r="L1043" i="4"/>
  <c r="M1043" i="4" s="1"/>
  <c r="E1043" i="4"/>
  <c r="D1043" i="4"/>
  <c r="AF1042" i="4"/>
  <c r="L1042" i="4"/>
  <c r="M1042" i="4" s="1"/>
  <c r="E1042" i="4"/>
  <c r="D1042" i="4"/>
  <c r="AF1041" i="4"/>
  <c r="L1041" i="4"/>
  <c r="M1041" i="4" s="1"/>
  <c r="E1041" i="4"/>
  <c r="D1041" i="4"/>
  <c r="AF1040" i="4"/>
  <c r="L1040" i="4"/>
  <c r="M1040" i="4" s="1"/>
  <c r="E1040" i="4"/>
  <c r="D1040" i="4"/>
  <c r="AF1039" i="4"/>
  <c r="L1039" i="4"/>
  <c r="M1039" i="4" s="1"/>
  <c r="E1039" i="4"/>
  <c r="D1039" i="4"/>
  <c r="AF1038" i="4"/>
  <c r="L1038" i="4"/>
  <c r="M1038" i="4" s="1"/>
  <c r="E1038" i="4"/>
  <c r="D1038" i="4"/>
  <c r="AF1037" i="4"/>
  <c r="L1037" i="4"/>
  <c r="M1037" i="4" s="1"/>
  <c r="E1037" i="4"/>
  <c r="D1037" i="4"/>
  <c r="AF1036" i="4"/>
  <c r="L1036" i="4"/>
  <c r="M1036" i="4" s="1"/>
  <c r="E1036" i="4"/>
  <c r="D1036" i="4"/>
  <c r="AF1035" i="4"/>
  <c r="L1035" i="4"/>
  <c r="M1035" i="4" s="1"/>
  <c r="E1035" i="4"/>
  <c r="D1035" i="4"/>
  <c r="AF1034" i="4"/>
  <c r="L1034" i="4"/>
  <c r="M1034" i="4" s="1"/>
  <c r="E1034" i="4"/>
  <c r="D1034" i="4"/>
  <c r="AF1033" i="4"/>
  <c r="L1033" i="4"/>
  <c r="M1033" i="4" s="1"/>
  <c r="E1033" i="4"/>
  <c r="D1033" i="4"/>
  <c r="AF1032" i="4"/>
  <c r="L1032" i="4"/>
  <c r="M1032" i="4" s="1"/>
  <c r="E1032" i="4"/>
  <c r="D1032" i="4"/>
  <c r="AF1031" i="4"/>
  <c r="L1031" i="4"/>
  <c r="M1031" i="4" s="1"/>
  <c r="E1031" i="4"/>
  <c r="D1031" i="4"/>
  <c r="AF1030" i="4"/>
  <c r="L1030" i="4"/>
  <c r="M1030" i="4" s="1"/>
  <c r="E1030" i="4"/>
  <c r="D1030" i="4"/>
  <c r="AF1029" i="4"/>
  <c r="L1029" i="4"/>
  <c r="M1029" i="4" s="1"/>
  <c r="E1029" i="4"/>
  <c r="D1029" i="4"/>
  <c r="AF1028" i="4"/>
  <c r="L1028" i="4"/>
  <c r="M1028" i="4" s="1"/>
  <c r="E1028" i="4"/>
  <c r="D1028" i="4"/>
  <c r="AF1027" i="4"/>
  <c r="L1027" i="4"/>
  <c r="M1027" i="4" s="1"/>
  <c r="E1027" i="4"/>
  <c r="D1027" i="4"/>
  <c r="AF1026" i="4"/>
  <c r="L1026" i="4"/>
  <c r="M1026" i="4" s="1"/>
  <c r="E1026" i="4"/>
  <c r="D1026" i="4"/>
  <c r="AF1025" i="4"/>
  <c r="L1025" i="4"/>
  <c r="M1025" i="4" s="1"/>
  <c r="E1025" i="4"/>
  <c r="D1025" i="4"/>
  <c r="AF1024" i="4"/>
  <c r="L1024" i="4"/>
  <c r="M1024" i="4" s="1"/>
  <c r="E1024" i="4"/>
  <c r="D1024" i="4"/>
  <c r="AF1023" i="4"/>
  <c r="L1023" i="4"/>
  <c r="M1023" i="4" s="1"/>
  <c r="E1023" i="4"/>
  <c r="D1023" i="4"/>
  <c r="AF1022" i="4"/>
  <c r="L1022" i="4"/>
  <c r="M1022" i="4" s="1"/>
  <c r="E1022" i="4"/>
  <c r="D1022" i="4"/>
  <c r="AF1021" i="4"/>
  <c r="L1021" i="4"/>
  <c r="M1021" i="4" s="1"/>
  <c r="E1021" i="4"/>
  <c r="D1021" i="4"/>
  <c r="AF1020" i="4"/>
  <c r="L1020" i="4"/>
  <c r="M1020" i="4" s="1"/>
  <c r="E1020" i="4"/>
  <c r="D1020" i="4"/>
  <c r="AF1019" i="4"/>
  <c r="L1019" i="4"/>
  <c r="M1019" i="4" s="1"/>
  <c r="E1019" i="4"/>
  <c r="D1019" i="4"/>
  <c r="AF1018" i="4"/>
  <c r="L1018" i="4"/>
  <c r="M1018" i="4" s="1"/>
  <c r="E1018" i="4"/>
  <c r="D1018" i="4"/>
  <c r="AF1017" i="4"/>
  <c r="L1017" i="4"/>
  <c r="M1017" i="4" s="1"/>
  <c r="E1017" i="4"/>
  <c r="D1017" i="4"/>
  <c r="AF1016" i="4"/>
  <c r="L1016" i="4"/>
  <c r="M1016" i="4" s="1"/>
  <c r="E1016" i="4"/>
  <c r="D1016" i="4"/>
  <c r="AF1015" i="4"/>
  <c r="L1015" i="4"/>
  <c r="M1015" i="4" s="1"/>
  <c r="E1015" i="4"/>
  <c r="D1015" i="4"/>
  <c r="AF1014" i="4"/>
  <c r="L1014" i="4"/>
  <c r="M1014" i="4" s="1"/>
  <c r="E1014" i="4"/>
  <c r="D1014" i="4"/>
  <c r="AF1013" i="4"/>
  <c r="L1013" i="4"/>
  <c r="M1013" i="4" s="1"/>
  <c r="E1013" i="4"/>
  <c r="D1013" i="4"/>
  <c r="AF1012" i="4"/>
  <c r="L1012" i="4"/>
  <c r="M1012" i="4" s="1"/>
  <c r="E1012" i="4"/>
  <c r="D1012" i="4"/>
  <c r="AF1011" i="4"/>
  <c r="L1011" i="4"/>
  <c r="M1011" i="4" s="1"/>
  <c r="E1011" i="4"/>
  <c r="D1011" i="4"/>
  <c r="AF1010" i="4"/>
  <c r="L1010" i="4"/>
  <c r="M1010" i="4" s="1"/>
  <c r="E1010" i="4"/>
  <c r="D1010" i="4"/>
  <c r="AF1009" i="4"/>
  <c r="L1009" i="4"/>
  <c r="M1009" i="4" s="1"/>
  <c r="E1009" i="4"/>
  <c r="D1009" i="4"/>
  <c r="AF1008" i="4"/>
  <c r="L1008" i="4"/>
  <c r="M1008" i="4" s="1"/>
  <c r="E1008" i="4"/>
  <c r="D1008" i="4"/>
  <c r="AF1007" i="4"/>
  <c r="L1007" i="4"/>
  <c r="M1007" i="4" s="1"/>
  <c r="E1007" i="4"/>
  <c r="D1007" i="4"/>
  <c r="AF1006" i="4"/>
  <c r="L1006" i="4"/>
  <c r="M1006" i="4" s="1"/>
  <c r="E1006" i="4"/>
  <c r="D1006" i="4"/>
  <c r="AF1005" i="4"/>
  <c r="L1005" i="4"/>
  <c r="M1005" i="4" s="1"/>
  <c r="E1005" i="4"/>
  <c r="D1005" i="4"/>
  <c r="AF1004" i="4"/>
  <c r="L1004" i="4"/>
  <c r="M1004" i="4" s="1"/>
  <c r="E1004" i="4"/>
  <c r="D1004" i="4"/>
  <c r="AF1003" i="4"/>
  <c r="L1003" i="4"/>
  <c r="M1003" i="4" s="1"/>
  <c r="E1003" i="4"/>
  <c r="D1003" i="4"/>
  <c r="AF1002" i="4"/>
  <c r="L1002" i="4"/>
  <c r="M1002" i="4" s="1"/>
  <c r="E1002" i="4"/>
  <c r="D1002" i="4"/>
  <c r="AF1001" i="4"/>
  <c r="L1001" i="4"/>
  <c r="M1001" i="4" s="1"/>
  <c r="E1001" i="4"/>
  <c r="D1001" i="4"/>
  <c r="AF1000" i="4"/>
  <c r="L1000" i="4"/>
  <c r="M1000" i="4" s="1"/>
  <c r="E1000" i="4"/>
  <c r="D1000" i="4"/>
  <c r="AF999" i="4"/>
  <c r="L999" i="4"/>
  <c r="M999" i="4" s="1"/>
  <c r="E999" i="4"/>
  <c r="D999" i="4"/>
  <c r="AF998" i="4"/>
  <c r="L998" i="4"/>
  <c r="M998" i="4" s="1"/>
  <c r="E998" i="4"/>
  <c r="D998" i="4"/>
  <c r="AF997" i="4"/>
  <c r="L997" i="4"/>
  <c r="M997" i="4" s="1"/>
  <c r="E997" i="4"/>
  <c r="D997" i="4"/>
  <c r="AF996" i="4"/>
  <c r="L996" i="4"/>
  <c r="M996" i="4" s="1"/>
  <c r="E996" i="4"/>
  <c r="D996" i="4"/>
  <c r="AF995" i="4"/>
  <c r="L995" i="4"/>
  <c r="M995" i="4" s="1"/>
  <c r="E995" i="4"/>
  <c r="D995" i="4"/>
  <c r="AF994" i="4"/>
  <c r="L994" i="4"/>
  <c r="M994" i="4" s="1"/>
  <c r="E994" i="4"/>
  <c r="D994" i="4"/>
  <c r="AF993" i="4"/>
  <c r="L993" i="4"/>
  <c r="M993" i="4" s="1"/>
  <c r="E993" i="4"/>
  <c r="D993" i="4"/>
  <c r="AF992" i="4"/>
  <c r="L992" i="4"/>
  <c r="M992" i="4" s="1"/>
  <c r="E992" i="4"/>
  <c r="D992" i="4"/>
  <c r="AF991" i="4"/>
  <c r="L991" i="4"/>
  <c r="M991" i="4" s="1"/>
  <c r="E991" i="4"/>
  <c r="D991" i="4"/>
  <c r="L990" i="4"/>
  <c r="M990" i="4" s="1"/>
  <c r="M989" i="4"/>
  <c r="M988" i="4"/>
  <c r="M987" i="4"/>
  <c r="M986" i="4"/>
  <c r="M985" i="4"/>
  <c r="M984" i="4"/>
  <c r="M983" i="4"/>
  <c r="M982" i="4"/>
  <c r="M981" i="4"/>
  <c r="L980" i="4"/>
  <c r="M980" i="4" s="1"/>
  <c r="M979" i="4"/>
  <c r="M978" i="4"/>
  <c r="M977" i="4"/>
  <c r="M976" i="4"/>
  <c r="M975" i="4"/>
  <c r="M974" i="4"/>
  <c r="M973" i="4"/>
  <c r="M972" i="4"/>
  <c r="M971" i="4"/>
  <c r="L970" i="4"/>
  <c r="M970" i="4" s="1"/>
  <c r="M969" i="4"/>
  <c r="M968" i="4"/>
  <c r="M967" i="4"/>
  <c r="M966" i="4"/>
  <c r="M965" i="4"/>
  <c r="M964" i="4"/>
  <c r="M963" i="4"/>
  <c r="M962" i="4"/>
  <c r="M961" i="4"/>
  <c r="L960" i="4"/>
  <c r="M960" i="4" s="1"/>
  <c r="M959" i="4"/>
  <c r="M958" i="4"/>
  <c r="M957" i="4"/>
  <c r="M956" i="4"/>
  <c r="M955" i="4"/>
  <c r="M954" i="4"/>
  <c r="M953" i="4"/>
  <c r="M952" i="4"/>
  <c r="M951" i="4"/>
  <c r="L950" i="4"/>
  <c r="M950" i="4" s="1"/>
  <c r="M949" i="4"/>
  <c r="M948" i="4"/>
  <c r="M947" i="4"/>
  <c r="M946" i="4"/>
  <c r="M945" i="4"/>
  <c r="M944" i="4"/>
  <c r="M943" i="4"/>
  <c r="M942" i="4"/>
  <c r="M941" i="4"/>
  <c r="L940" i="4"/>
  <c r="M940" i="4" s="1"/>
  <c r="M939" i="4"/>
  <c r="M938" i="4"/>
  <c r="M937" i="4"/>
  <c r="M936" i="4"/>
  <c r="M935" i="4"/>
  <c r="M934" i="4"/>
  <c r="M933" i="4"/>
  <c r="M932" i="4"/>
  <c r="M931" i="4"/>
  <c r="L930" i="4"/>
  <c r="M930" i="4" s="1"/>
  <c r="M929" i="4"/>
  <c r="M928" i="4"/>
  <c r="M927" i="4"/>
  <c r="M926" i="4"/>
  <c r="M925" i="4"/>
  <c r="M924" i="4"/>
  <c r="M923" i="4"/>
  <c r="M922" i="4"/>
  <c r="M921" i="4"/>
  <c r="L920" i="4"/>
  <c r="M920" i="4" s="1"/>
  <c r="M919" i="4"/>
  <c r="M918" i="4"/>
  <c r="M917" i="4"/>
  <c r="M916" i="4"/>
  <c r="M915" i="4"/>
  <c r="M914" i="4"/>
  <c r="M913" i="4"/>
  <c r="M912" i="4"/>
  <c r="M911" i="4"/>
  <c r="L910" i="4"/>
  <c r="M910" i="4" s="1"/>
  <c r="M909" i="4"/>
  <c r="M908" i="4"/>
  <c r="M907" i="4"/>
  <c r="M906" i="4"/>
  <c r="M905" i="4"/>
  <c r="M904" i="4"/>
  <c r="M903" i="4"/>
  <c r="M902" i="4"/>
  <c r="M901" i="4"/>
  <c r="L900" i="4"/>
  <c r="M900" i="4" s="1"/>
  <c r="M899" i="4"/>
  <c r="M898" i="4"/>
  <c r="M897" i="4"/>
  <c r="M896" i="4"/>
  <c r="M895" i="4"/>
  <c r="M894" i="4"/>
  <c r="M893" i="4"/>
  <c r="M892" i="4"/>
  <c r="M891" i="4"/>
  <c r="L890" i="4"/>
  <c r="M890" i="4" s="1"/>
  <c r="M889" i="4"/>
  <c r="M888" i="4"/>
  <c r="M887" i="4"/>
  <c r="M886" i="4"/>
  <c r="M885" i="4"/>
  <c r="M884" i="4"/>
  <c r="M883" i="4"/>
  <c r="M882" i="4"/>
  <c r="M881" i="4"/>
  <c r="L880" i="4"/>
  <c r="M880" i="4" s="1"/>
  <c r="M879" i="4"/>
  <c r="M878" i="4"/>
  <c r="M877" i="4"/>
  <c r="M876" i="4"/>
  <c r="M875" i="4"/>
  <c r="M874" i="4"/>
  <c r="M873" i="4"/>
  <c r="M872" i="4"/>
  <c r="M871" i="4"/>
  <c r="L870" i="4"/>
  <c r="M870" i="4" s="1"/>
  <c r="M869" i="4"/>
  <c r="M868" i="4"/>
  <c r="M867" i="4"/>
  <c r="M866" i="4"/>
  <c r="M865" i="4"/>
  <c r="M864" i="4"/>
  <c r="M863" i="4"/>
  <c r="M862" i="4"/>
  <c r="M861" i="4"/>
  <c r="L860" i="4"/>
  <c r="M860" i="4" s="1"/>
  <c r="M859" i="4"/>
  <c r="M858" i="4"/>
  <c r="M857" i="4"/>
  <c r="M856" i="4"/>
  <c r="M855" i="4"/>
  <c r="M854" i="4"/>
  <c r="M853" i="4"/>
  <c r="M852" i="4"/>
  <c r="M851" i="4"/>
  <c r="L850" i="4"/>
  <c r="M850" i="4" s="1"/>
  <c r="M849" i="4"/>
  <c r="M848" i="4"/>
  <c r="M847" i="4"/>
  <c r="M846" i="4"/>
  <c r="M845" i="4"/>
  <c r="M844" i="4"/>
  <c r="M843" i="4"/>
  <c r="M842" i="4"/>
  <c r="M841" i="4"/>
  <c r="L840" i="4"/>
  <c r="M840" i="4" s="1"/>
  <c r="M839" i="4"/>
  <c r="M838" i="4"/>
  <c r="M837" i="4"/>
  <c r="M836" i="4"/>
  <c r="M835" i="4"/>
  <c r="M834" i="4"/>
  <c r="M833" i="4"/>
  <c r="M832" i="4"/>
  <c r="M831" i="4"/>
  <c r="L830" i="4"/>
  <c r="M830" i="4" s="1"/>
  <c r="M829" i="4"/>
  <c r="M828" i="4"/>
  <c r="M827" i="4"/>
  <c r="M826" i="4"/>
  <c r="M825" i="4"/>
  <c r="M824" i="4"/>
  <c r="M823" i="4"/>
  <c r="M822" i="4"/>
  <c r="M821" i="4"/>
  <c r="L820" i="4"/>
  <c r="M820" i="4" s="1"/>
  <c r="M819" i="4"/>
  <c r="M818" i="4"/>
  <c r="M817" i="4"/>
  <c r="M816" i="4"/>
  <c r="M815" i="4"/>
  <c r="M814" i="4"/>
  <c r="M813" i="4"/>
  <c r="M812" i="4"/>
  <c r="M811" i="4"/>
  <c r="L810" i="4"/>
  <c r="M810" i="4" s="1"/>
  <c r="M809" i="4"/>
  <c r="M808" i="4"/>
  <c r="M807" i="4"/>
  <c r="M806" i="4"/>
  <c r="M805" i="4"/>
  <c r="M804" i="4"/>
  <c r="M803" i="4"/>
  <c r="M802" i="4"/>
  <c r="M801" i="4"/>
  <c r="L800" i="4"/>
  <c r="M800" i="4" s="1"/>
  <c r="M799" i="4"/>
  <c r="M798" i="4"/>
  <c r="M797" i="4"/>
  <c r="M796" i="4"/>
  <c r="M795" i="4"/>
  <c r="M794" i="4"/>
  <c r="M793" i="4"/>
  <c r="M792" i="4"/>
  <c r="M791" i="4"/>
  <c r="L790" i="4"/>
  <c r="M790" i="4" s="1"/>
  <c r="M789" i="4"/>
  <c r="M788" i="4"/>
  <c r="M787" i="4"/>
  <c r="M786" i="4"/>
  <c r="M785" i="4"/>
  <c r="M784" i="4"/>
  <c r="M783" i="4"/>
  <c r="M782" i="4"/>
  <c r="M781" i="4"/>
  <c r="L780" i="4"/>
  <c r="M780" i="4" s="1"/>
  <c r="M779" i="4"/>
  <c r="M778" i="4"/>
  <c r="M777" i="4"/>
  <c r="M776" i="4"/>
  <c r="M775" i="4"/>
  <c r="M774" i="4"/>
  <c r="M773" i="4"/>
  <c r="M772" i="4"/>
  <c r="M771" i="4"/>
  <c r="L770" i="4"/>
  <c r="M770" i="4" s="1"/>
  <c r="M769" i="4"/>
  <c r="M768" i="4"/>
  <c r="M767" i="4"/>
  <c r="M766" i="4"/>
  <c r="M765" i="4"/>
  <c r="M764" i="4"/>
  <c r="M763" i="4"/>
  <c r="M762" i="4"/>
  <c r="M761" i="4"/>
  <c r="L760" i="4"/>
  <c r="M760" i="4" s="1"/>
  <c r="M759" i="4"/>
  <c r="M758" i="4"/>
  <c r="M757" i="4"/>
  <c r="M756" i="4"/>
  <c r="M755" i="4"/>
  <c r="M754" i="4"/>
  <c r="M753" i="4"/>
  <c r="M752" i="4"/>
  <c r="M751" i="4"/>
  <c r="L750" i="4"/>
  <c r="M750" i="4" s="1"/>
  <c r="L749" i="4"/>
  <c r="M749" i="4" s="1"/>
  <c r="L748" i="4"/>
  <c r="M748" i="4" s="1"/>
  <c r="L747" i="4"/>
  <c r="M747" i="4" s="1"/>
  <c r="L746" i="4"/>
  <c r="M746" i="4" s="1"/>
  <c r="L745" i="4"/>
  <c r="M745" i="4" s="1"/>
  <c r="L744" i="4"/>
  <c r="M744" i="4" s="1"/>
  <c r="L743" i="4"/>
  <c r="M743" i="4" s="1"/>
  <c r="L742" i="4"/>
  <c r="M742" i="4" s="1"/>
  <c r="L741" i="4"/>
  <c r="M741" i="4" s="1"/>
  <c r="L740" i="4"/>
  <c r="M740" i="4" s="1"/>
  <c r="L739" i="4"/>
  <c r="M739" i="4" s="1"/>
  <c r="L738" i="4"/>
  <c r="M738" i="4" s="1"/>
  <c r="L737" i="4"/>
  <c r="M737" i="4" s="1"/>
  <c r="L736" i="4"/>
  <c r="M736" i="4" s="1"/>
  <c r="L735" i="4"/>
  <c r="M735" i="4" s="1"/>
  <c r="L734" i="4"/>
  <c r="M734" i="4" s="1"/>
  <c r="L733" i="4"/>
  <c r="M733" i="4" s="1"/>
  <c r="L732" i="4"/>
  <c r="M732" i="4" s="1"/>
  <c r="L731" i="4"/>
  <c r="M731" i="4" s="1"/>
  <c r="L730" i="4"/>
  <c r="M730" i="4" s="1"/>
  <c r="L729" i="4"/>
  <c r="M729" i="4" s="1"/>
  <c r="AF728" i="4"/>
  <c r="AD728" i="4"/>
  <c r="M728" i="4"/>
  <c r="AF727" i="4"/>
  <c r="AD727" i="4"/>
  <c r="M727" i="4"/>
  <c r="AF726" i="4"/>
  <c r="AD726" i="4"/>
  <c r="M726" i="4"/>
  <c r="AF725" i="4"/>
  <c r="AD725" i="4"/>
  <c r="M725" i="4"/>
  <c r="AF724" i="4"/>
  <c r="AD724" i="4"/>
  <c r="M724" i="4"/>
  <c r="AF723" i="4"/>
  <c r="AD723" i="4"/>
  <c r="M723" i="4"/>
  <c r="AF722" i="4"/>
  <c r="AD722" i="4"/>
  <c r="M722" i="4"/>
  <c r="AF721" i="4"/>
  <c r="AD721" i="4"/>
  <c r="M721" i="4"/>
  <c r="AF720" i="4"/>
  <c r="AD720" i="4"/>
  <c r="M720" i="4"/>
  <c r="AF719" i="4"/>
  <c r="AD719" i="4"/>
  <c r="M719" i="4"/>
  <c r="AF718" i="4"/>
  <c r="AD718" i="4"/>
  <c r="M718" i="4"/>
  <c r="AF717" i="4"/>
  <c r="AD717" i="4"/>
  <c r="M717" i="4"/>
  <c r="AF716" i="4"/>
  <c r="AD716" i="4"/>
  <c r="M716" i="4"/>
  <c r="AF715" i="4"/>
  <c r="AD715" i="4"/>
  <c r="M715" i="4"/>
  <c r="AF714" i="4"/>
  <c r="AD714" i="4"/>
  <c r="M714" i="4"/>
  <c r="AF713" i="4"/>
  <c r="AD713" i="4"/>
  <c r="M713" i="4"/>
  <c r="AF712" i="4"/>
  <c r="AD712" i="4"/>
  <c r="M712" i="4"/>
  <c r="AF711" i="4"/>
  <c r="AD711" i="4"/>
  <c r="M711" i="4"/>
  <c r="AF710" i="4"/>
  <c r="AD710" i="4"/>
  <c r="M710" i="4"/>
  <c r="AF709" i="4"/>
  <c r="AD709" i="4"/>
  <c r="M709" i="4"/>
  <c r="AF708" i="4"/>
  <c r="AD708" i="4"/>
  <c r="M708" i="4"/>
  <c r="AF707" i="4"/>
  <c r="AD707" i="4"/>
  <c r="M707" i="4"/>
  <c r="AF706" i="4"/>
  <c r="AD706" i="4"/>
  <c r="M706" i="4"/>
  <c r="AF705" i="4"/>
  <c r="AD705" i="4"/>
  <c r="M705" i="4"/>
  <c r="AF704" i="4"/>
  <c r="M704" i="4"/>
  <c r="AF703" i="4"/>
  <c r="M703" i="4"/>
  <c r="AF702" i="4"/>
  <c r="M702" i="4"/>
  <c r="AF701" i="4"/>
  <c r="M701" i="4"/>
  <c r="AF700" i="4"/>
  <c r="M700" i="4"/>
  <c r="AF699" i="4"/>
  <c r="M699" i="4"/>
  <c r="AF698" i="4"/>
  <c r="M698" i="4"/>
  <c r="AF697" i="4"/>
  <c r="M697" i="4"/>
  <c r="AF696" i="4"/>
  <c r="M696" i="4"/>
  <c r="AF695" i="4"/>
  <c r="M695" i="4"/>
  <c r="AF694" i="4"/>
  <c r="M694" i="4"/>
  <c r="AF693" i="4"/>
  <c r="M693" i="4"/>
  <c r="AF692" i="4"/>
  <c r="M692" i="4"/>
  <c r="AF691" i="4"/>
  <c r="M691" i="4"/>
  <c r="AF690" i="4"/>
  <c r="M690" i="4"/>
  <c r="AF689" i="4"/>
  <c r="M689" i="4"/>
  <c r="AF688" i="4"/>
  <c r="M688" i="4"/>
  <c r="AF687" i="4"/>
  <c r="M687" i="4"/>
  <c r="AF686" i="4"/>
  <c r="M686" i="4"/>
  <c r="AF685" i="4"/>
  <c r="M685" i="4"/>
  <c r="AF684" i="4"/>
  <c r="M684" i="4"/>
  <c r="E684" i="4"/>
  <c r="D684" i="4"/>
  <c r="AF683" i="4"/>
  <c r="M683" i="4"/>
  <c r="E683" i="4"/>
  <c r="D683" i="4"/>
  <c r="AF682" i="4"/>
  <c r="M682" i="4"/>
  <c r="E682" i="4"/>
  <c r="D682" i="4"/>
  <c r="AF681" i="4"/>
  <c r="M681" i="4"/>
  <c r="E681" i="4"/>
  <c r="D681" i="4"/>
  <c r="AF680" i="4"/>
  <c r="M680" i="4"/>
  <c r="E680" i="4"/>
  <c r="D680" i="4"/>
  <c r="AF679" i="4"/>
  <c r="M679" i="4"/>
  <c r="E679" i="4"/>
  <c r="D679" i="4"/>
  <c r="AF678" i="4"/>
  <c r="M678" i="4"/>
  <c r="E678" i="4"/>
  <c r="D678" i="4"/>
  <c r="AF677" i="4"/>
  <c r="M677" i="4"/>
  <c r="E677" i="4"/>
  <c r="D677" i="4"/>
  <c r="AF676" i="4"/>
  <c r="M676" i="4"/>
  <c r="E676" i="4"/>
  <c r="D676" i="4"/>
  <c r="AF675" i="4"/>
  <c r="M675" i="4"/>
  <c r="E675" i="4"/>
  <c r="D675" i="4"/>
  <c r="AF674" i="4"/>
  <c r="M674" i="4"/>
  <c r="E674" i="4"/>
  <c r="D674" i="4"/>
  <c r="AF673" i="4"/>
  <c r="M673" i="4"/>
  <c r="E673" i="4"/>
  <c r="D673" i="4"/>
  <c r="AF672" i="4"/>
  <c r="M672" i="4"/>
  <c r="E672" i="4"/>
  <c r="D672" i="4"/>
  <c r="AF671" i="4"/>
  <c r="M671" i="4"/>
  <c r="E671" i="4"/>
  <c r="D671" i="4"/>
  <c r="AF670" i="4"/>
  <c r="M670" i="4"/>
  <c r="E670" i="4"/>
  <c r="D670" i="4"/>
  <c r="AF669" i="4"/>
  <c r="M669" i="4"/>
  <c r="E669" i="4"/>
  <c r="D669" i="4"/>
  <c r="AF668" i="4"/>
  <c r="M668" i="4"/>
  <c r="E668" i="4"/>
  <c r="D668" i="4"/>
  <c r="AF667" i="4"/>
  <c r="M667" i="4"/>
  <c r="E667" i="4"/>
  <c r="D667" i="4"/>
  <c r="AF666" i="4"/>
  <c r="M666" i="4"/>
  <c r="E666" i="4"/>
  <c r="D666" i="4"/>
  <c r="AF665" i="4"/>
  <c r="M665" i="4"/>
  <c r="E665" i="4"/>
  <c r="D665" i="4"/>
  <c r="AF664" i="4"/>
  <c r="M664" i="4"/>
  <c r="E664" i="4"/>
  <c r="D664" i="4"/>
  <c r="AF663" i="4"/>
  <c r="M663" i="4"/>
  <c r="E663" i="4"/>
  <c r="D663" i="4"/>
  <c r="AF662" i="4"/>
  <c r="M662" i="4"/>
  <c r="E662" i="4"/>
  <c r="D662" i="4"/>
  <c r="AF661" i="4"/>
  <c r="M661" i="4"/>
  <c r="E661" i="4"/>
  <c r="D661" i="4"/>
  <c r="AF660" i="4"/>
  <c r="M660" i="4"/>
  <c r="E660" i="4"/>
  <c r="D660" i="4"/>
  <c r="AF659" i="4"/>
  <c r="M659" i="4"/>
  <c r="E659" i="4"/>
  <c r="D659" i="4"/>
  <c r="AF658" i="4"/>
  <c r="M658" i="4"/>
  <c r="E658" i="4"/>
  <c r="D658" i="4"/>
  <c r="AF657" i="4"/>
  <c r="M657" i="4"/>
  <c r="E657" i="4"/>
  <c r="D657" i="4"/>
  <c r="AF656" i="4"/>
  <c r="M656" i="4"/>
  <c r="E656" i="4"/>
  <c r="D656" i="4"/>
  <c r="AF655" i="4"/>
  <c r="M655" i="4"/>
  <c r="E655" i="4"/>
  <c r="D655" i="4"/>
  <c r="AF654" i="4"/>
  <c r="M654" i="4"/>
  <c r="E654" i="4"/>
  <c r="D654" i="4"/>
  <c r="AF653" i="4"/>
  <c r="M653" i="4"/>
  <c r="E653" i="4"/>
  <c r="D653" i="4"/>
  <c r="AF652" i="4"/>
  <c r="M652" i="4"/>
  <c r="E652" i="4"/>
  <c r="D652" i="4"/>
  <c r="AF651" i="4"/>
  <c r="M651" i="4"/>
  <c r="E651" i="4"/>
  <c r="D651" i="4"/>
  <c r="AF650" i="4"/>
  <c r="M650" i="4"/>
  <c r="E650" i="4"/>
  <c r="D650" i="4"/>
  <c r="AF649" i="4"/>
  <c r="M649" i="4"/>
  <c r="E649" i="4"/>
  <c r="D649" i="4"/>
  <c r="AF648" i="4"/>
  <c r="M648" i="4"/>
  <c r="E648" i="4"/>
  <c r="D648" i="4"/>
  <c r="AF647" i="4"/>
  <c r="M647" i="4"/>
  <c r="E647" i="4"/>
  <c r="D647" i="4"/>
  <c r="AF646" i="4"/>
  <c r="M646" i="4"/>
  <c r="E646" i="4"/>
  <c r="D646" i="4"/>
  <c r="AF645" i="4"/>
  <c r="M645" i="4"/>
  <c r="E645" i="4"/>
  <c r="D645" i="4"/>
  <c r="AF644" i="4"/>
  <c r="M644" i="4"/>
  <c r="E644" i="4"/>
  <c r="D644" i="4"/>
  <c r="AF643" i="4"/>
  <c r="M643" i="4"/>
  <c r="E643" i="4"/>
  <c r="D643" i="4"/>
  <c r="AF642" i="4"/>
  <c r="M642" i="4"/>
  <c r="E642" i="4"/>
  <c r="D642" i="4"/>
  <c r="AF641" i="4"/>
  <c r="M641" i="4"/>
  <c r="E641" i="4"/>
  <c r="D641" i="4"/>
  <c r="AD640" i="4"/>
  <c r="L640" i="4"/>
  <c r="M640" i="4" s="1"/>
  <c r="AD639" i="4"/>
  <c r="L639" i="4"/>
  <c r="M639" i="4" s="1"/>
  <c r="AD638" i="4"/>
  <c r="L638" i="4"/>
  <c r="M638" i="4" s="1"/>
  <c r="AD637" i="4"/>
  <c r="L637" i="4"/>
  <c r="M637" i="4" s="1"/>
  <c r="AD636" i="4"/>
  <c r="L636" i="4"/>
  <c r="M636" i="4" s="1"/>
  <c r="AD635" i="4"/>
  <c r="L635" i="4"/>
  <c r="M635" i="4" s="1"/>
  <c r="AD634" i="4"/>
  <c r="L634" i="4"/>
  <c r="M634" i="4" s="1"/>
  <c r="AD633" i="4"/>
  <c r="L633" i="4"/>
  <c r="M633" i="4" s="1"/>
  <c r="AD632" i="4"/>
  <c r="L632" i="4"/>
  <c r="M632" i="4" s="1"/>
  <c r="AD631" i="4"/>
  <c r="L631" i="4"/>
  <c r="M631" i="4" s="1"/>
  <c r="AD630" i="4"/>
  <c r="L630" i="4"/>
  <c r="M630" i="4" s="1"/>
  <c r="AD629" i="4"/>
  <c r="L629" i="4"/>
  <c r="M629" i="4" s="1"/>
  <c r="AD628" i="4"/>
  <c r="L628" i="4"/>
  <c r="M628" i="4" s="1"/>
  <c r="AD627" i="4"/>
  <c r="L627" i="4"/>
  <c r="M627" i="4" s="1"/>
  <c r="AD626" i="4"/>
  <c r="L626" i="4"/>
  <c r="M626" i="4" s="1"/>
  <c r="AD625" i="4"/>
  <c r="L625" i="4"/>
  <c r="M625" i="4" s="1"/>
  <c r="AD624" i="4"/>
  <c r="L624" i="4"/>
  <c r="M624" i="4" s="1"/>
  <c r="AD623" i="4"/>
  <c r="L623" i="4"/>
  <c r="M623" i="4" s="1"/>
  <c r="AD622" i="4"/>
  <c r="L622" i="4"/>
  <c r="M622" i="4" s="1"/>
  <c r="AD621" i="4"/>
  <c r="L621" i="4"/>
  <c r="M621" i="4" s="1"/>
  <c r="AD620" i="4"/>
  <c r="L620" i="4"/>
  <c r="M620" i="4" s="1"/>
  <c r="AD619" i="4"/>
  <c r="L619" i="4"/>
  <c r="M619" i="4" s="1"/>
  <c r="AD618" i="4"/>
  <c r="L618" i="4"/>
  <c r="M618" i="4" s="1"/>
  <c r="AD617" i="4"/>
  <c r="L617" i="4"/>
  <c r="M617" i="4" s="1"/>
  <c r="AD616" i="4"/>
  <c r="L616" i="4"/>
  <c r="M616" i="4" s="1"/>
  <c r="AD615" i="4"/>
  <c r="L615" i="4"/>
  <c r="M615" i="4" s="1"/>
  <c r="AD614" i="4"/>
  <c r="L614" i="4"/>
  <c r="M614" i="4" s="1"/>
  <c r="AD613" i="4"/>
  <c r="L613" i="4"/>
  <c r="M613" i="4" s="1"/>
  <c r="AD612" i="4"/>
  <c r="L612" i="4"/>
  <c r="M612" i="4" s="1"/>
  <c r="AD611" i="4"/>
  <c r="L611" i="4"/>
  <c r="M611" i="4" s="1"/>
  <c r="AD610" i="4"/>
  <c r="L610" i="4"/>
  <c r="M610" i="4" s="1"/>
  <c r="AD609" i="4"/>
  <c r="L609" i="4"/>
  <c r="M609" i="4" s="1"/>
  <c r="AD608" i="4"/>
  <c r="L608" i="4"/>
  <c r="M608" i="4" s="1"/>
  <c r="AD607" i="4"/>
  <c r="L607" i="4"/>
  <c r="M607" i="4" s="1"/>
  <c r="AD606" i="4"/>
  <c r="L606" i="4"/>
  <c r="M606" i="4" s="1"/>
  <c r="AD605" i="4"/>
  <c r="L605" i="4"/>
  <c r="M605" i="4" s="1"/>
  <c r="AD604" i="4"/>
  <c r="M604" i="4"/>
  <c r="E604" i="4"/>
  <c r="D604" i="4"/>
  <c r="AD603" i="4"/>
  <c r="M603" i="4"/>
  <c r="E603" i="4"/>
  <c r="D603" i="4"/>
  <c r="AD602" i="4"/>
  <c r="M602" i="4"/>
  <c r="E602" i="4"/>
  <c r="D602" i="4"/>
  <c r="AD601" i="4"/>
  <c r="M601" i="4"/>
  <c r="E601" i="4"/>
  <c r="D601" i="4"/>
  <c r="AD600" i="4"/>
  <c r="M600" i="4"/>
  <c r="E600" i="4"/>
  <c r="D600" i="4"/>
  <c r="AD599" i="4"/>
  <c r="M599" i="4"/>
  <c r="E599" i="4"/>
  <c r="D599" i="4"/>
  <c r="AD598" i="4"/>
  <c r="M598" i="4"/>
  <c r="E598" i="4"/>
  <c r="D598" i="4"/>
  <c r="AD597" i="4"/>
  <c r="M597" i="4"/>
  <c r="E597" i="4"/>
  <c r="D597" i="4"/>
  <c r="AD596" i="4"/>
  <c r="M596" i="4"/>
  <c r="E596" i="4"/>
  <c r="D596" i="4"/>
  <c r="AD595" i="4"/>
  <c r="M595" i="4"/>
  <c r="E595" i="4"/>
  <c r="D595" i="4"/>
  <c r="AD594" i="4"/>
  <c r="M594" i="4"/>
  <c r="E594" i="4"/>
  <c r="D594" i="4"/>
  <c r="AD593" i="4"/>
  <c r="M593" i="4"/>
  <c r="E593" i="4"/>
  <c r="D593" i="4"/>
  <c r="AD592" i="4"/>
  <c r="M592" i="4"/>
  <c r="E592" i="4"/>
  <c r="D592" i="4"/>
  <c r="AD591" i="4"/>
  <c r="M591" i="4"/>
  <c r="E591" i="4"/>
  <c r="D591" i="4"/>
  <c r="AD590" i="4"/>
  <c r="M590" i="4"/>
  <c r="E590" i="4"/>
  <c r="D590" i="4"/>
  <c r="AD589" i="4"/>
  <c r="M589" i="4"/>
  <c r="E589" i="4"/>
  <c r="D589" i="4"/>
  <c r="AD588" i="4"/>
  <c r="M588" i="4"/>
  <c r="E588" i="4"/>
  <c r="D588" i="4"/>
  <c r="AD587" i="4"/>
  <c r="M587" i="4"/>
  <c r="E587" i="4"/>
  <c r="D587" i="4"/>
  <c r="AD586" i="4"/>
  <c r="M586" i="4"/>
  <c r="E586" i="4"/>
  <c r="D586" i="4"/>
  <c r="AD585" i="4"/>
  <c r="M585" i="4"/>
  <c r="E585" i="4"/>
  <c r="D585" i="4"/>
  <c r="AD584" i="4"/>
  <c r="M584" i="4"/>
  <c r="E584" i="4"/>
  <c r="D584" i="4"/>
  <c r="AD583" i="4"/>
  <c r="M583" i="4"/>
  <c r="E583" i="4"/>
  <c r="D583" i="4"/>
  <c r="AD582" i="4"/>
  <c r="M582" i="4"/>
  <c r="E582" i="4"/>
  <c r="D582" i="4"/>
  <c r="AD581" i="4"/>
  <c r="M581" i="4"/>
  <c r="E581" i="4"/>
  <c r="D581" i="4"/>
  <c r="AD580" i="4"/>
  <c r="M580" i="4"/>
  <c r="E580" i="4"/>
  <c r="D580" i="4"/>
  <c r="AD579" i="4"/>
  <c r="M579" i="4"/>
  <c r="E579" i="4"/>
  <c r="D579" i="4"/>
  <c r="AD578" i="4"/>
  <c r="M578" i="4"/>
  <c r="E578" i="4"/>
  <c r="D578" i="4"/>
  <c r="AD577" i="4"/>
  <c r="M577" i="4"/>
  <c r="E577" i="4"/>
  <c r="D577" i="4"/>
  <c r="AD576" i="4"/>
  <c r="M576" i="4"/>
  <c r="E576" i="4"/>
  <c r="D576" i="4"/>
  <c r="AD575" i="4"/>
  <c r="M575" i="4"/>
  <c r="E575" i="4"/>
  <c r="D575" i="4"/>
  <c r="AD574" i="4"/>
  <c r="M574" i="4"/>
  <c r="E574" i="4"/>
  <c r="D574" i="4"/>
  <c r="AD573" i="4"/>
  <c r="M573" i="4"/>
  <c r="E573" i="4"/>
  <c r="D573" i="4"/>
  <c r="AD572" i="4"/>
  <c r="M572" i="4"/>
  <c r="E572" i="4"/>
  <c r="D572" i="4"/>
  <c r="AD571" i="4"/>
  <c r="M571" i="4"/>
  <c r="E571" i="4"/>
  <c r="D571" i="4"/>
  <c r="AD570" i="4"/>
  <c r="M570" i="4"/>
  <c r="E570" i="4"/>
  <c r="D570" i="4"/>
  <c r="AD569" i="4"/>
  <c r="M569" i="4"/>
  <c r="E569" i="4"/>
  <c r="D569" i="4"/>
  <c r="AD568" i="4"/>
  <c r="M568" i="4"/>
  <c r="E568" i="4"/>
  <c r="D568" i="4"/>
  <c r="AD567" i="4"/>
  <c r="M567" i="4"/>
  <c r="E567" i="4"/>
  <c r="D567" i="4"/>
  <c r="AD566" i="4"/>
  <c r="M566" i="4"/>
  <c r="E566" i="4"/>
  <c r="D566" i="4"/>
  <c r="AD565" i="4"/>
  <c r="M565" i="4"/>
  <c r="E565" i="4"/>
  <c r="D565" i="4"/>
  <c r="AD564" i="4"/>
  <c r="M564" i="4"/>
  <c r="E564" i="4"/>
  <c r="D564" i="4"/>
  <c r="AD563" i="4"/>
  <c r="M563" i="4"/>
  <c r="E563" i="4"/>
  <c r="D563" i="4"/>
  <c r="AD562" i="4"/>
  <c r="M562" i="4"/>
  <c r="E562" i="4"/>
  <c r="D562" i="4"/>
  <c r="AD561" i="4"/>
  <c r="M561" i="4"/>
  <c r="E561" i="4"/>
  <c r="D561" i="4"/>
  <c r="AD560" i="4"/>
  <c r="M560" i="4"/>
  <c r="E560" i="4"/>
  <c r="D560" i="4"/>
  <c r="AD559" i="4"/>
  <c r="M559" i="4"/>
  <c r="E559" i="4"/>
  <c r="D559" i="4"/>
  <c r="AD558" i="4"/>
  <c r="M558" i="4"/>
  <c r="E558" i="4"/>
  <c r="D558" i="4"/>
  <c r="AD557" i="4"/>
  <c r="M557" i="4"/>
  <c r="E557" i="4"/>
  <c r="D557" i="4"/>
  <c r="AD556" i="4"/>
  <c r="M556" i="4"/>
  <c r="E556" i="4"/>
  <c r="D556" i="4"/>
  <c r="AD555" i="4"/>
  <c r="M555" i="4"/>
  <c r="E555" i="4"/>
  <c r="D555" i="4"/>
  <c r="AD554" i="4"/>
  <c r="M554" i="4"/>
  <c r="E554" i="4"/>
  <c r="D554" i="4"/>
  <c r="AD553" i="4"/>
  <c r="M553" i="4"/>
  <c r="E553" i="4"/>
  <c r="D553" i="4"/>
  <c r="AD552" i="4"/>
  <c r="M552" i="4"/>
  <c r="E552" i="4"/>
  <c r="D552" i="4"/>
  <c r="AD551" i="4"/>
  <c r="M551" i="4"/>
  <c r="E551" i="4"/>
  <c r="D551" i="4"/>
  <c r="AD550" i="4"/>
  <c r="M550" i="4"/>
  <c r="E550" i="4"/>
  <c r="D550" i="4"/>
  <c r="AD549" i="4"/>
  <c r="M549" i="4"/>
  <c r="E549" i="4"/>
  <c r="D549" i="4"/>
  <c r="AD548" i="4"/>
  <c r="M548" i="4"/>
  <c r="E548" i="4"/>
  <c r="D548" i="4"/>
  <c r="AD547" i="4"/>
  <c r="M547" i="4"/>
  <c r="E547" i="4"/>
  <c r="D547" i="4"/>
  <c r="AD546" i="4"/>
  <c r="M546" i="4"/>
  <c r="E546" i="4"/>
  <c r="D546" i="4"/>
  <c r="AD545" i="4"/>
  <c r="M545" i="4"/>
  <c r="E545" i="4"/>
  <c r="D545" i="4"/>
  <c r="AD544" i="4"/>
  <c r="M544" i="4"/>
  <c r="E544" i="4"/>
  <c r="D544" i="4"/>
  <c r="AD543" i="4"/>
  <c r="M543" i="4"/>
  <c r="E543" i="4"/>
  <c r="D543" i="4"/>
  <c r="AD542" i="4"/>
  <c r="M542" i="4"/>
  <c r="E542" i="4"/>
  <c r="D542" i="4"/>
  <c r="AD541" i="4"/>
  <c r="M541" i="4"/>
  <c r="E541" i="4"/>
  <c r="D541" i="4"/>
  <c r="AD540" i="4"/>
  <c r="M540" i="4"/>
  <c r="E540" i="4"/>
  <c r="D540" i="4"/>
  <c r="AD539" i="4"/>
  <c r="M539" i="4"/>
  <c r="E539" i="4"/>
  <c r="D539" i="4"/>
  <c r="AD538" i="4"/>
  <c r="M538" i="4"/>
  <c r="E538" i="4"/>
  <c r="D538" i="4"/>
  <c r="AD537" i="4"/>
  <c r="M537" i="4"/>
  <c r="E537" i="4"/>
  <c r="D537" i="4"/>
  <c r="AD536" i="4"/>
  <c r="M536" i="4"/>
  <c r="E536" i="4"/>
  <c r="D536" i="4"/>
  <c r="AD535" i="4"/>
  <c r="M535" i="4"/>
  <c r="E535" i="4"/>
  <c r="D535" i="4"/>
  <c r="AD534" i="4"/>
  <c r="M534" i="4"/>
  <c r="E534" i="4"/>
  <c r="D534" i="4"/>
  <c r="AD533" i="4"/>
  <c r="M533" i="4"/>
  <c r="E533" i="4"/>
  <c r="D533" i="4"/>
  <c r="AD532" i="4"/>
  <c r="M532" i="4"/>
  <c r="E532" i="4"/>
  <c r="D532" i="4"/>
  <c r="AD531" i="4"/>
  <c r="M531" i="4"/>
  <c r="E531" i="4"/>
  <c r="D531" i="4"/>
  <c r="AD530" i="4"/>
  <c r="M530" i="4"/>
  <c r="E530" i="4"/>
  <c r="D530" i="4"/>
  <c r="AD529" i="4"/>
  <c r="M529" i="4"/>
  <c r="E529" i="4"/>
  <c r="D529" i="4"/>
  <c r="AD528" i="4"/>
  <c r="M528" i="4"/>
  <c r="E528" i="4"/>
  <c r="D528" i="4"/>
  <c r="AD527" i="4"/>
  <c r="M527" i="4"/>
  <c r="E527" i="4"/>
  <c r="D527" i="4"/>
  <c r="AD526" i="4"/>
  <c r="M526" i="4"/>
  <c r="E526" i="4"/>
  <c r="D526" i="4"/>
  <c r="AD525" i="4"/>
  <c r="M525" i="4"/>
  <c r="E525" i="4"/>
  <c r="D525" i="4"/>
  <c r="AD524" i="4"/>
  <c r="M524" i="4"/>
  <c r="E524" i="4"/>
  <c r="D524" i="4"/>
  <c r="AD523" i="4"/>
  <c r="M523" i="4"/>
  <c r="E523" i="4"/>
  <c r="D523" i="4"/>
  <c r="AD522" i="4"/>
  <c r="M522" i="4"/>
  <c r="E522" i="4"/>
  <c r="D522" i="4"/>
  <c r="AD521" i="4"/>
  <c r="M521" i="4"/>
  <c r="E521" i="4"/>
  <c r="D521" i="4"/>
  <c r="AD520" i="4"/>
  <c r="M520" i="4"/>
  <c r="E520" i="4"/>
  <c r="D520" i="4"/>
  <c r="AD519" i="4"/>
  <c r="M519" i="4"/>
  <c r="E519" i="4"/>
  <c r="D519" i="4"/>
  <c r="AD518" i="4"/>
  <c r="M518" i="4"/>
  <c r="E518" i="4"/>
  <c r="D518" i="4"/>
  <c r="AD517" i="4"/>
  <c r="M517" i="4"/>
  <c r="E517" i="4"/>
  <c r="D517" i="4"/>
  <c r="AD516" i="4"/>
  <c r="M516" i="4"/>
  <c r="E516" i="4"/>
  <c r="D516" i="4"/>
  <c r="AD515" i="4"/>
  <c r="M515" i="4"/>
  <c r="E515" i="4"/>
  <c r="D515" i="4"/>
  <c r="AD514" i="4"/>
  <c r="M514" i="4"/>
  <c r="E514" i="4"/>
  <c r="D514" i="4"/>
  <c r="AD513" i="4"/>
  <c r="M513" i="4"/>
  <c r="E513" i="4"/>
  <c r="D513" i="4"/>
  <c r="AD512" i="4"/>
  <c r="M512" i="4"/>
  <c r="E512" i="4"/>
  <c r="D512" i="4"/>
  <c r="AD511" i="4"/>
  <c r="M511" i="4"/>
  <c r="E511" i="4"/>
  <c r="D511" i="4"/>
  <c r="AD510" i="4"/>
  <c r="M510" i="4"/>
  <c r="E510" i="4"/>
  <c r="D510" i="4"/>
  <c r="AD509" i="4"/>
  <c r="M509" i="4"/>
  <c r="E509" i="4"/>
  <c r="D509" i="4"/>
  <c r="AD508" i="4"/>
  <c r="M508" i="4"/>
  <c r="E508" i="4"/>
  <c r="D508" i="4"/>
  <c r="AD507" i="4"/>
  <c r="M507" i="4"/>
  <c r="E507" i="4"/>
  <c r="D507" i="4"/>
  <c r="AD506" i="4"/>
  <c r="M506" i="4"/>
  <c r="E506" i="4"/>
  <c r="D506" i="4"/>
  <c r="AD505" i="4"/>
  <c r="M505" i="4"/>
  <c r="E505" i="4"/>
  <c r="D505" i="4"/>
  <c r="AD504" i="4"/>
  <c r="M504" i="4"/>
  <c r="E504" i="4"/>
  <c r="D504" i="4"/>
  <c r="AD503" i="4"/>
  <c r="M503" i="4"/>
  <c r="E503" i="4"/>
  <c r="D503" i="4"/>
  <c r="AD502" i="4"/>
  <c r="M502" i="4"/>
  <c r="E502" i="4"/>
  <c r="D502" i="4"/>
  <c r="AD501" i="4"/>
  <c r="M501" i="4"/>
  <c r="E501" i="4"/>
  <c r="D501" i="4"/>
  <c r="AD500" i="4"/>
  <c r="M500" i="4"/>
  <c r="E500" i="4"/>
  <c r="D500" i="4"/>
  <c r="AD499" i="4"/>
  <c r="M499" i="4"/>
  <c r="E499" i="4"/>
  <c r="D499" i="4"/>
  <c r="AD498" i="4"/>
  <c r="M498" i="4"/>
  <c r="E498" i="4"/>
  <c r="D498" i="4"/>
  <c r="AD497" i="4"/>
  <c r="M497" i="4"/>
  <c r="E497" i="4"/>
  <c r="D497" i="4"/>
  <c r="AD496" i="4"/>
  <c r="M496" i="4"/>
  <c r="E496" i="4"/>
  <c r="D496" i="4"/>
  <c r="AD495" i="4"/>
  <c r="M495" i="4"/>
  <c r="E495" i="4"/>
  <c r="D495" i="4"/>
  <c r="AD494" i="4"/>
  <c r="M494" i="4"/>
  <c r="E494" i="4"/>
  <c r="D494" i="4"/>
  <c r="AD493" i="4"/>
  <c r="M493" i="4"/>
  <c r="E493" i="4"/>
  <c r="D493" i="4"/>
  <c r="AD492" i="4"/>
  <c r="M492" i="4"/>
  <c r="E492" i="4"/>
  <c r="D492" i="4"/>
  <c r="L491" i="4"/>
  <c r="M491" i="4" s="1"/>
  <c r="L490" i="4"/>
  <c r="M490" i="4" s="1"/>
  <c r="L489" i="4"/>
  <c r="M489" i="4" s="1"/>
  <c r="L488" i="4"/>
  <c r="M488" i="4" s="1"/>
  <c r="L487" i="4"/>
  <c r="M487" i="4" s="1"/>
  <c r="L486" i="4"/>
  <c r="M486" i="4" s="1"/>
  <c r="L485" i="4"/>
  <c r="M485" i="4" s="1"/>
  <c r="L484" i="4"/>
  <c r="M484" i="4" s="1"/>
  <c r="L483" i="4"/>
  <c r="M483" i="4" s="1"/>
  <c r="L482" i="4"/>
  <c r="M482" i="4" s="1"/>
  <c r="L481" i="4"/>
  <c r="M481" i="4" s="1"/>
  <c r="L480" i="4"/>
  <c r="M480" i="4" s="1"/>
  <c r="L479" i="4"/>
  <c r="M479" i="4" s="1"/>
  <c r="L478" i="4"/>
  <c r="M478" i="4" s="1"/>
  <c r="L477" i="4"/>
  <c r="M477" i="4" s="1"/>
  <c r="L476" i="4"/>
  <c r="M476" i="4" s="1"/>
  <c r="L475" i="4"/>
  <c r="M475" i="4" s="1"/>
  <c r="L474" i="4"/>
  <c r="M474" i="4" s="1"/>
  <c r="L473" i="4"/>
  <c r="M473" i="4" s="1"/>
  <c r="L472" i="4"/>
  <c r="M472" i="4" s="1"/>
  <c r="L471" i="4"/>
  <c r="M471" i="4" s="1"/>
  <c r="L470" i="4"/>
  <c r="M470" i="4" s="1"/>
  <c r="L469" i="4"/>
  <c r="M469" i="4" s="1"/>
  <c r="L468" i="4"/>
  <c r="M468" i="4" s="1"/>
  <c r="L467" i="4"/>
  <c r="M467" i="4" s="1"/>
  <c r="AD466" i="4"/>
  <c r="AC466" i="4"/>
  <c r="AA466" i="4"/>
  <c r="AF466" i="4" s="1"/>
  <c r="L466" i="4"/>
  <c r="M466" i="4" s="1"/>
  <c r="E466" i="4"/>
  <c r="D466" i="4"/>
  <c r="AD465" i="4"/>
  <c r="AC465" i="4"/>
  <c r="AA465" i="4"/>
  <c r="AF465" i="4" s="1"/>
  <c r="L465" i="4"/>
  <c r="M465" i="4" s="1"/>
  <c r="E465" i="4"/>
  <c r="D465" i="4"/>
  <c r="AD464" i="4"/>
  <c r="AC464" i="4"/>
  <c r="AA464" i="4"/>
  <c r="AF464" i="4" s="1"/>
  <c r="L464" i="4"/>
  <c r="M464" i="4" s="1"/>
  <c r="E464" i="4"/>
  <c r="D464" i="4"/>
  <c r="AC463" i="4"/>
  <c r="AA463" i="4"/>
  <c r="AF463" i="4" s="1"/>
  <c r="L463" i="4"/>
  <c r="M463" i="4" s="1"/>
  <c r="E463" i="4"/>
  <c r="D463" i="4"/>
  <c r="AD462" i="4"/>
  <c r="AA462" i="4"/>
  <c r="AF462" i="4" s="1"/>
  <c r="L462" i="4"/>
  <c r="M462" i="4" s="1"/>
  <c r="E462" i="4"/>
  <c r="D462" i="4"/>
  <c r="AD461" i="4"/>
  <c r="AA461" i="4"/>
  <c r="AF461" i="4" s="1"/>
  <c r="L461" i="4"/>
  <c r="M461" i="4" s="1"/>
  <c r="E461" i="4"/>
  <c r="D461" i="4"/>
  <c r="AD460" i="4"/>
  <c r="AA460" i="4"/>
  <c r="AF460" i="4" s="1"/>
  <c r="L460" i="4"/>
  <c r="M460" i="4" s="1"/>
  <c r="E460" i="4"/>
  <c r="D460" i="4"/>
  <c r="AD459" i="4"/>
  <c r="AA459" i="4"/>
  <c r="AF459" i="4" s="1"/>
  <c r="L459" i="4"/>
  <c r="M459" i="4" s="1"/>
  <c r="E459" i="4"/>
  <c r="D459" i="4"/>
  <c r="AD458" i="4"/>
  <c r="AA458" i="4"/>
  <c r="AF458" i="4" s="1"/>
  <c r="L458" i="4"/>
  <c r="M458" i="4" s="1"/>
  <c r="E458" i="4"/>
  <c r="D458" i="4"/>
  <c r="AD457" i="4"/>
  <c r="AA457" i="4"/>
  <c r="AF457" i="4" s="1"/>
  <c r="L457" i="4"/>
  <c r="M457" i="4" s="1"/>
  <c r="E457" i="4"/>
  <c r="D457" i="4"/>
  <c r="AD456" i="4"/>
  <c r="AA456" i="4"/>
  <c r="AF456" i="4" s="1"/>
  <c r="L456" i="4"/>
  <c r="M456" i="4" s="1"/>
  <c r="E456" i="4"/>
  <c r="D456" i="4"/>
  <c r="AD455" i="4"/>
  <c r="AA455" i="4"/>
  <c r="AF455" i="4" s="1"/>
  <c r="L455" i="4"/>
  <c r="M455" i="4" s="1"/>
  <c r="E455" i="4"/>
  <c r="D455" i="4"/>
  <c r="AD454" i="4"/>
  <c r="AA454" i="4"/>
  <c r="AF454" i="4" s="1"/>
  <c r="L454" i="4"/>
  <c r="M454" i="4" s="1"/>
  <c r="E454" i="4"/>
  <c r="D454" i="4"/>
  <c r="AD453" i="4"/>
  <c r="AA453" i="4"/>
  <c r="AF453" i="4" s="1"/>
  <c r="L453" i="4"/>
  <c r="M453" i="4" s="1"/>
  <c r="E453" i="4"/>
  <c r="D453" i="4"/>
  <c r="AD452" i="4"/>
  <c r="AA452" i="4"/>
  <c r="AF452" i="4" s="1"/>
  <c r="L452" i="4"/>
  <c r="M452" i="4" s="1"/>
  <c r="E452" i="4"/>
  <c r="D452" i="4"/>
  <c r="AD451" i="4"/>
  <c r="AA451" i="4"/>
  <c r="AF451" i="4" s="1"/>
  <c r="L451" i="4"/>
  <c r="M451" i="4" s="1"/>
  <c r="E451" i="4"/>
  <c r="D451" i="4"/>
  <c r="AD450" i="4"/>
  <c r="AA450" i="4"/>
  <c r="AF450" i="4" s="1"/>
  <c r="L450" i="4"/>
  <c r="M450" i="4" s="1"/>
  <c r="E450" i="4"/>
  <c r="D450" i="4"/>
  <c r="AD449" i="4"/>
  <c r="AA449" i="4"/>
  <c r="AF449" i="4" s="1"/>
  <c r="L449" i="4"/>
  <c r="M449" i="4" s="1"/>
  <c r="E449" i="4"/>
  <c r="D449" i="4"/>
  <c r="AD448" i="4"/>
  <c r="AA448" i="4"/>
  <c r="AF448" i="4" s="1"/>
  <c r="L448" i="4"/>
  <c r="M448" i="4" s="1"/>
  <c r="E448" i="4"/>
  <c r="D448" i="4"/>
  <c r="AD447" i="4"/>
  <c r="AA447" i="4"/>
  <c r="AF447" i="4" s="1"/>
  <c r="L447" i="4"/>
  <c r="M447" i="4" s="1"/>
  <c r="E447" i="4"/>
  <c r="D447" i="4"/>
  <c r="AD446" i="4"/>
  <c r="AA446" i="4"/>
  <c r="AF446" i="4" s="1"/>
  <c r="L446" i="4"/>
  <c r="M446" i="4" s="1"/>
  <c r="E446" i="4"/>
  <c r="D446" i="4"/>
  <c r="AD445" i="4"/>
  <c r="AA445" i="4"/>
  <c r="AF445" i="4" s="1"/>
  <c r="L445" i="4"/>
  <c r="M445" i="4" s="1"/>
  <c r="E445" i="4"/>
  <c r="D445" i="4"/>
  <c r="AD444" i="4"/>
  <c r="AA444" i="4"/>
  <c r="AF444" i="4" s="1"/>
  <c r="L444" i="4"/>
  <c r="M444" i="4" s="1"/>
  <c r="E444" i="4"/>
  <c r="D444" i="4"/>
  <c r="AD443" i="4"/>
  <c r="AA443" i="4"/>
  <c r="AF443" i="4" s="1"/>
  <c r="L443" i="4"/>
  <c r="M443" i="4" s="1"/>
  <c r="E443" i="4"/>
  <c r="D443" i="4"/>
  <c r="AD442" i="4"/>
  <c r="AA442" i="4"/>
  <c r="AF442" i="4" s="1"/>
  <c r="L442" i="4"/>
  <c r="M442" i="4" s="1"/>
  <c r="E442" i="4"/>
  <c r="D442" i="4"/>
  <c r="AD441" i="4"/>
  <c r="AA441" i="4"/>
  <c r="AF441" i="4" s="1"/>
  <c r="L441" i="4"/>
  <c r="M441" i="4" s="1"/>
  <c r="E441" i="4"/>
  <c r="D441" i="4"/>
  <c r="AD440" i="4"/>
  <c r="AA440" i="4"/>
  <c r="AF440" i="4" s="1"/>
  <c r="L440" i="4"/>
  <c r="M440" i="4" s="1"/>
  <c r="E440" i="4"/>
  <c r="D440" i="4"/>
  <c r="AD439" i="4"/>
  <c r="AA439" i="4"/>
  <c r="AF439" i="4" s="1"/>
  <c r="L439" i="4"/>
  <c r="M439" i="4" s="1"/>
  <c r="E439" i="4"/>
  <c r="D439" i="4"/>
  <c r="AD438" i="4"/>
  <c r="AA438" i="4"/>
  <c r="AF438" i="4" s="1"/>
  <c r="L438" i="4"/>
  <c r="M438" i="4" s="1"/>
  <c r="E438" i="4"/>
  <c r="D438" i="4"/>
  <c r="AD437" i="4"/>
  <c r="AA437" i="4"/>
  <c r="AF437" i="4" s="1"/>
  <c r="L437" i="4"/>
  <c r="M437" i="4" s="1"/>
  <c r="E437" i="4"/>
  <c r="D437" i="4"/>
  <c r="AD436" i="4"/>
  <c r="AA436" i="4"/>
  <c r="AF436" i="4" s="1"/>
  <c r="L436" i="4"/>
  <c r="M436" i="4" s="1"/>
  <c r="E436" i="4"/>
  <c r="D436" i="4"/>
  <c r="AD435" i="4"/>
  <c r="AA435" i="4"/>
  <c r="AF435" i="4" s="1"/>
  <c r="L435" i="4"/>
  <c r="M435" i="4" s="1"/>
  <c r="E435" i="4"/>
  <c r="D435" i="4"/>
  <c r="AD434" i="4"/>
  <c r="AA434" i="4"/>
  <c r="AF434" i="4" s="1"/>
  <c r="L434" i="4"/>
  <c r="M434" i="4" s="1"/>
  <c r="E434" i="4"/>
  <c r="D434" i="4"/>
  <c r="AD433" i="4"/>
  <c r="AA433" i="4"/>
  <c r="AF433" i="4" s="1"/>
  <c r="L433" i="4"/>
  <c r="M433" i="4" s="1"/>
  <c r="E433" i="4"/>
  <c r="D433" i="4"/>
  <c r="AD432" i="4"/>
  <c r="AA432" i="4"/>
  <c r="AF432" i="4" s="1"/>
  <c r="L432" i="4"/>
  <c r="M432" i="4" s="1"/>
  <c r="E432" i="4"/>
  <c r="D432" i="4"/>
  <c r="AD431" i="4"/>
  <c r="AA431" i="4"/>
  <c r="AF431" i="4" s="1"/>
  <c r="L431" i="4"/>
  <c r="M431" i="4" s="1"/>
  <c r="E431" i="4"/>
  <c r="D431" i="4"/>
  <c r="AD430" i="4"/>
  <c r="AA430" i="4"/>
  <c r="AF430" i="4" s="1"/>
  <c r="L430" i="4"/>
  <c r="M430" i="4" s="1"/>
  <c r="E430" i="4"/>
  <c r="D430" i="4"/>
  <c r="AD429" i="4"/>
  <c r="AA429" i="4"/>
  <c r="AF429" i="4" s="1"/>
  <c r="L429" i="4"/>
  <c r="M429" i="4" s="1"/>
  <c r="E429" i="4"/>
  <c r="D429" i="4"/>
  <c r="AD428" i="4"/>
  <c r="AA428" i="4"/>
  <c r="AF428" i="4" s="1"/>
  <c r="L428" i="4"/>
  <c r="M428" i="4" s="1"/>
  <c r="E428" i="4"/>
  <c r="D428" i="4"/>
  <c r="AD427" i="4"/>
  <c r="AA427" i="4"/>
  <c r="AF427" i="4" s="1"/>
  <c r="L427" i="4"/>
  <c r="M427" i="4" s="1"/>
  <c r="E427" i="4"/>
  <c r="D427" i="4"/>
  <c r="AD426" i="4"/>
  <c r="AA426" i="4"/>
  <c r="AF426" i="4" s="1"/>
  <c r="L426" i="4"/>
  <c r="M426" i="4" s="1"/>
  <c r="E426" i="4"/>
  <c r="D426" i="4"/>
  <c r="AD425" i="4"/>
  <c r="AA425" i="4"/>
  <c r="AF425" i="4" s="1"/>
  <c r="L425" i="4"/>
  <c r="M425" i="4" s="1"/>
  <c r="E425" i="4"/>
  <c r="D425" i="4"/>
  <c r="AD424" i="4"/>
  <c r="AA424" i="4"/>
  <c r="AF424" i="4" s="1"/>
  <c r="L424" i="4"/>
  <c r="M424" i="4" s="1"/>
  <c r="E424" i="4"/>
  <c r="D424" i="4"/>
  <c r="AD423" i="4"/>
  <c r="AA423" i="4"/>
  <c r="AF423" i="4" s="1"/>
  <c r="L423" i="4"/>
  <c r="M423" i="4" s="1"/>
  <c r="E423" i="4"/>
  <c r="D423" i="4"/>
  <c r="AD422" i="4"/>
  <c r="AA422" i="4"/>
  <c r="AF422" i="4" s="1"/>
  <c r="L422" i="4"/>
  <c r="M422" i="4" s="1"/>
  <c r="E422" i="4"/>
  <c r="D422" i="4"/>
  <c r="AD421" i="4"/>
  <c r="AA421" i="4"/>
  <c r="AF421" i="4" s="1"/>
  <c r="L421" i="4"/>
  <c r="M421" i="4" s="1"/>
  <c r="E421" i="4"/>
  <c r="D421" i="4"/>
  <c r="AD420" i="4"/>
  <c r="AA420" i="4"/>
  <c r="AF420" i="4" s="1"/>
  <c r="L420" i="4"/>
  <c r="M420" i="4" s="1"/>
  <c r="E420" i="4"/>
  <c r="D420" i="4"/>
  <c r="AD419" i="4"/>
  <c r="AA419" i="4"/>
  <c r="AF419" i="4" s="1"/>
  <c r="L419" i="4"/>
  <c r="M419" i="4" s="1"/>
  <c r="E419" i="4"/>
  <c r="D419" i="4"/>
  <c r="AD418" i="4"/>
  <c r="AA418" i="4"/>
  <c r="AF418" i="4" s="1"/>
  <c r="L418" i="4"/>
  <c r="M418" i="4" s="1"/>
  <c r="E418" i="4"/>
  <c r="D418" i="4"/>
  <c r="AD417" i="4"/>
  <c r="AA417" i="4"/>
  <c r="AF417" i="4" s="1"/>
  <c r="L417" i="4"/>
  <c r="M417" i="4" s="1"/>
  <c r="E417" i="4"/>
  <c r="D417" i="4"/>
  <c r="AD416" i="4"/>
  <c r="AA416" i="4"/>
  <c r="AF416" i="4" s="1"/>
  <c r="L416" i="4"/>
  <c r="M416" i="4" s="1"/>
  <c r="E416" i="4"/>
  <c r="D416" i="4"/>
  <c r="AD415" i="4"/>
  <c r="AA415" i="4"/>
  <c r="AF415" i="4" s="1"/>
  <c r="L415" i="4"/>
  <c r="M415" i="4" s="1"/>
  <c r="E415" i="4"/>
  <c r="D415" i="4"/>
  <c r="AD414" i="4"/>
  <c r="AA414" i="4"/>
  <c r="AF414" i="4" s="1"/>
  <c r="L414" i="4"/>
  <c r="M414" i="4" s="1"/>
  <c r="E414" i="4"/>
  <c r="D414" i="4"/>
  <c r="AD413" i="4"/>
  <c r="AA413" i="4"/>
  <c r="AF413" i="4" s="1"/>
  <c r="L413" i="4"/>
  <c r="M413" i="4" s="1"/>
  <c r="E413" i="4"/>
  <c r="D413" i="4"/>
  <c r="AD412" i="4"/>
  <c r="AA412" i="4"/>
  <c r="AF412" i="4" s="1"/>
  <c r="L412" i="4"/>
  <c r="M412" i="4" s="1"/>
  <c r="E412" i="4"/>
  <c r="D412" i="4"/>
  <c r="AD411" i="4"/>
  <c r="AA411" i="4"/>
  <c r="AF411" i="4" s="1"/>
  <c r="L411" i="4"/>
  <c r="M411" i="4" s="1"/>
  <c r="E411" i="4"/>
  <c r="D411" i="4"/>
  <c r="AD410" i="4"/>
  <c r="AA410" i="4"/>
  <c r="AF410" i="4" s="1"/>
  <c r="L410" i="4"/>
  <c r="M410" i="4" s="1"/>
  <c r="E410" i="4"/>
  <c r="D410" i="4"/>
  <c r="AD409" i="4"/>
  <c r="AA409" i="4"/>
  <c r="AF409" i="4" s="1"/>
  <c r="L409" i="4"/>
  <c r="M409" i="4" s="1"/>
  <c r="E409" i="4"/>
  <c r="D409" i="4"/>
  <c r="AD408" i="4"/>
  <c r="AA408" i="4"/>
  <c r="AF408" i="4" s="1"/>
  <c r="L408" i="4"/>
  <c r="M408" i="4" s="1"/>
  <c r="E408" i="4"/>
  <c r="D408" i="4"/>
  <c r="AD407" i="4"/>
  <c r="AA407" i="4"/>
  <c r="AF407" i="4" s="1"/>
  <c r="L407" i="4"/>
  <c r="M407" i="4" s="1"/>
  <c r="E407" i="4"/>
  <c r="D407" i="4"/>
  <c r="AD406" i="4"/>
  <c r="AA406" i="4"/>
  <c r="AF406" i="4" s="1"/>
  <c r="L406" i="4"/>
  <c r="M406" i="4" s="1"/>
  <c r="E406" i="4"/>
  <c r="D406" i="4"/>
  <c r="P402" i="4"/>
  <c r="M402" i="4"/>
  <c r="AF401" i="4"/>
  <c r="W401" i="4"/>
  <c r="L401" i="4"/>
  <c r="G401" i="4"/>
  <c r="F401" i="4"/>
  <c r="AF400" i="4"/>
  <c r="W400" i="4"/>
  <c r="L400" i="4"/>
  <c r="G400" i="4"/>
  <c r="F400" i="4"/>
  <c r="AF331" i="4"/>
  <c r="AD331" i="4"/>
  <c r="M331" i="4"/>
  <c r="AF330" i="4"/>
  <c r="AD330" i="4"/>
  <c r="M330" i="4"/>
  <c r="AF329" i="4"/>
  <c r="AD329" i="4"/>
  <c r="M329" i="4"/>
  <c r="AF328" i="4"/>
  <c r="AD328" i="4"/>
  <c r="M328" i="4"/>
  <c r="AF327" i="4"/>
  <c r="AD327" i="4"/>
  <c r="M327" i="4"/>
  <c r="AF326" i="4"/>
  <c r="AD326" i="4"/>
  <c r="M326" i="4"/>
  <c r="AF325" i="4"/>
  <c r="AD325" i="4"/>
  <c r="M325" i="4"/>
  <c r="AF324" i="4"/>
  <c r="AD324" i="4"/>
  <c r="M324" i="4"/>
  <c r="AF323" i="4"/>
  <c r="AD323" i="4"/>
  <c r="M323" i="4"/>
  <c r="AF322" i="4"/>
  <c r="AD322" i="4"/>
  <c r="M322" i="4"/>
  <c r="AF321" i="4"/>
  <c r="AD321" i="4"/>
  <c r="M321" i="4"/>
  <c r="AF320" i="4"/>
  <c r="AD320" i="4"/>
  <c r="M320" i="4"/>
  <c r="AF319" i="4"/>
  <c r="AD319" i="4"/>
  <c r="M319" i="4"/>
  <c r="AF318" i="4"/>
  <c r="AD318" i="4"/>
  <c r="M318" i="4"/>
  <c r="AF317" i="4"/>
  <c r="AD317" i="4"/>
  <c r="M317" i="4"/>
  <c r="AF316" i="4"/>
  <c r="AD316" i="4"/>
  <c r="M316" i="4"/>
  <c r="AF315" i="4"/>
  <c r="AD315" i="4"/>
  <c r="M315" i="4"/>
  <c r="AF314" i="4"/>
  <c r="AD314" i="4"/>
  <c r="M314" i="4"/>
  <c r="AF313" i="4"/>
  <c r="AD313" i="4"/>
  <c r="M313" i="4"/>
  <c r="AF312" i="4"/>
  <c r="AD312" i="4"/>
  <c r="M312" i="4"/>
  <c r="AF311" i="4"/>
  <c r="AD311" i="4"/>
  <c r="M311" i="4"/>
  <c r="AF310" i="4"/>
  <c r="AD310" i="4"/>
  <c r="M310" i="4"/>
  <c r="AF309" i="4"/>
  <c r="AD309" i="4"/>
  <c r="M309" i="4"/>
  <c r="AF308" i="4"/>
  <c r="AD308" i="4"/>
  <c r="M308" i="4"/>
  <c r="AF307" i="4"/>
  <c r="AD307" i="4"/>
  <c r="M307" i="4"/>
  <c r="AF306" i="4"/>
  <c r="AD306" i="4"/>
  <c r="M306" i="4"/>
  <c r="AF305" i="4"/>
  <c r="AD305" i="4"/>
  <c r="M305" i="4"/>
  <c r="AF304" i="4"/>
  <c r="AD304" i="4"/>
  <c r="M304" i="4"/>
  <c r="AF303" i="4"/>
  <c r="AD303" i="4"/>
  <c r="M303" i="4"/>
  <c r="AF302" i="4"/>
  <c r="AD302" i="4"/>
  <c r="M302" i="4"/>
  <c r="AA301" i="4"/>
  <c r="AF301" i="4" s="1"/>
  <c r="L301" i="4"/>
  <c r="M301" i="4" s="1"/>
  <c r="AA300" i="4"/>
  <c r="AF300" i="4" s="1"/>
  <c r="L300" i="4"/>
  <c r="M300" i="4" s="1"/>
  <c r="AA299" i="4"/>
  <c r="AF299" i="4" s="1"/>
  <c r="L299" i="4"/>
  <c r="M299" i="4" s="1"/>
  <c r="AA298" i="4"/>
  <c r="AF298" i="4" s="1"/>
  <c r="L298" i="4"/>
  <c r="M298" i="4" s="1"/>
  <c r="AA297" i="4"/>
  <c r="AF297" i="4" s="1"/>
  <c r="L297" i="4"/>
  <c r="M297" i="4" s="1"/>
  <c r="AA296" i="4"/>
  <c r="AF296" i="4" s="1"/>
  <c r="L296" i="4"/>
  <c r="M296" i="4" s="1"/>
  <c r="AA295" i="4"/>
  <c r="AF295" i="4" s="1"/>
  <c r="L295" i="4"/>
  <c r="M295" i="4" s="1"/>
  <c r="AA294" i="4"/>
  <c r="AF294" i="4" s="1"/>
  <c r="L294" i="4"/>
  <c r="M294" i="4" s="1"/>
  <c r="AA293" i="4"/>
  <c r="AF293" i="4" s="1"/>
  <c r="L293" i="4"/>
  <c r="M293" i="4" s="1"/>
  <c r="AA292" i="4"/>
  <c r="AF292" i="4" s="1"/>
  <c r="L292" i="4"/>
  <c r="M292" i="4" s="1"/>
  <c r="AA291" i="4"/>
  <c r="AF291" i="4" s="1"/>
  <c r="L291" i="4"/>
  <c r="M291" i="4" s="1"/>
  <c r="AA290" i="4"/>
  <c r="AF290" i="4" s="1"/>
  <c r="L290" i="4"/>
  <c r="M290" i="4" s="1"/>
  <c r="AA289" i="4"/>
  <c r="AF289" i="4" s="1"/>
  <c r="L289" i="4"/>
  <c r="M289" i="4" s="1"/>
  <c r="AA288" i="4"/>
  <c r="AF288" i="4" s="1"/>
  <c r="L288" i="4"/>
  <c r="M288" i="4" s="1"/>
  <c r="AA287" i="4"/>
  <c r="AF287" i="4" s="1"/>
  <c r="L287" i="4"/>
  <c r="M287" i="4" s="1"/>
  <c r="AA286" i="4"/>
  <c r="AF286" i="4" s="1"/>
  <c r="L286" i="4"/>
  <c r="M286" i="4" s="1"/>
  <c r="AA285" i="4"/>
  <c r="AF285" i="4" s="1"/>
  <c r="L285" i="4"/>
  <c r="M285" i="4" s="1"/>
  <c r="AA284" i="4"/>
  <c r="AF284" i="4" s="1"/>
  <c r="L284" i="4"/>
  <c r="M284" i="4" s="1"/>
  <c r="AA283" i="4"/>
  <c r="AF283" i="4" s="1"/>
  <c r="L283" i="4"/>
  <c r="M283" i="4" s="1"/>
  <c r="AA282" i="4"/>
  <c r="AF282" i="4" s="1"/>
  <c r="L282" i="4"/>
  <c r="M282" i="4" s="1"/>
  <c r="AA281" i="4"/>
  <c r="AF281" i="4" s="1"/>
  <c r="L281" i="4"/>
  <c r="M281" i="4" s="1"/>
  <c r="AA280" i="4"/>
  <c r="AF280" i="4" s="1"/>
  <c r="L280" i="4"/>
  <c r="M280" i="4" s="1"/>
  <c r="AA279" i="4"/>
  <c r="AF279" i="4" s="1"/>
  <c r="L279" i="4"/>
  <c r="M279" i="4" s="1"/>
  <c r="AA278" i="4"/>
  <c r="AF278" i="4" s="1"/>
  <c r="L278" i="4"/>
  <c r="M278" i="4" s="1"/>
  <c r="AA277" i="4"/>
  <c r="AF277" i="4" s="1"/>
  <c r="L277" i="4"/>
  <c r="M277" i="4" s="1"/>
  <c r="AA276" i="4"/>
  <c r="AF276" i="4" s="1"/>
  <c r="L276" i="4"/>
  <c r="M276" i="4" s="1"/>
  <c r="AA275" i="4"/>
  <c r="AF275" i="4" s="1"/>
  <c r="L275" i="4"/>
  <c r="M275" i="4" s="1"/>
  <c r="AA274" i="4"/>
  <c r="AF274" i="4" s="1"/>
  <c r="L274" i="4"/>
  <c r="M274" i="4" s="1"/>
  <c r="AA273" i="4"/>
  <c r="AF273" i="4" s="1"/>
  <c r="L273" i="4"/>
  <c r="M273" i="4" s="1"/>
  <c r="AA272" i="4"/>
  <c r="AF272" i="4" s="1"/>
  <c r="L272" i="4"/>
  <c r="M272" i="4" s="1"/>
  <c r="AA271" i="4"/>
  <c r="AF271" i="4" s="1"/>
  <c r="L271" i="4"/>
  <c r="M271" i="4" s="1"/>
  <c r="AA270" i="4"/>
  <c r="AF270" i="4" s="1"/>
  <c r="L270" i="4"/>
  <c r="M270" i="4" s="1"/>
  <c r="AA269" i="4"/>
  <c r="AF269" i="4" s="1"/>
  <c r="L269" i="4"/>
  <c r="M269" i="4" s="1"/>
  <c r="AA268" i="4"/>
  <c r="AF268" i="4" s="1"/>
  <c r="L268" i="4"/>
  <c r="M268" i="4" s="1"/>
  <c r="AA267" i="4"/>
  <c r="AF267" i="4" s="1"/>
  <c r="L267" i="4"/>
  <c r="M267" i="4" s="1"/>
  <c r="AA266" i="4"/>
  <c r="AF266" i="4" s="1"/>
  <c r="L266" i="4"/>
  <c r="M266" i="4" s="1"/>
  <c r="AA265" i="4"/>
  <c r="AF265" i="4" s="1"/>
  <c r="L265" i="4"/>
  <c r="M265" i="4" s="1"/>
  <c r="AA264" i="4"/>
  <c r="AF264" i="4" s="1"/>
  <c r="L264" i="4"/>
  <c r="M264" i="4" s="1"/>
  <c r="AA263" i="4"/>
  <c r="AF263" i="4" s="1"/>
  <c r="L263" i="4"/>
  <c r="M263" i="4" s="1"/>
  <c r="AA262" i="4"/>
  <c r="AF262" i="4" s="1"/>
  <c r="L262" i="4"/>
  <c r="M262" i="4" s="1"/>
  <c r="AA261" i="4"/>
  <c r="AF261" i="4" s="1"/>
  <c r="L261" i="4"/>
  <c r="M261" i="4" s="1"/>
  <c r="AA260" i="4"/>
  <c r="AF260" i="4" s="1"/>
  <c r="L260" i="4"/>
  <c r="M260" i="4" s="1"/>
  <c r="AA259" i="4"/>
  <c r="AF259" i="4" s="1"/>
  <c r="L259" i="4"/>
  <c r="M259" i="4" s="1"/>
  <c r="AA258" i="4"/>
  <c r="AF258" i="4" s="1"/>
  <c r="L258" i="4"/>
  <c r="M258" i="4" s="1"/>
  <c r="AA257" i="4"/>
  <c r="AF257" i="4" s="1"/>
  <c r="L257" i="4"/>
  <c r="M257" i="4" s="1"/>
  <c r="AA256" i="4"/>
  <c r="AF256" i="4" s="1"/>
  <c r="L256" i="4"/>
  <c r="M256" i="4" s="1"/>
  <c r="AA255" i="4"/>
  <c r="AF255" i="4" s="1"/>
  <c r="L255" i="4"/>
  <c r="M255" i="4" s="1"/>
  <c r="AA254" i="4"/>
  <c r="AF254" i="4" s="1"/>
  <c r="L254" i="4"/>
  <c r="M254" i="4" s="1"/>
  <c r="AA253" i="4"/>
  <c r="AF253" i="4" s="1"/>
  <c r="L253" i="4"/>
  <c r="M253" i="4" s="1"/>
  <c r="AA252" i="4"/>
  <c r="AF252" i="4" s="1"/>
  <c r="L252" i="4"/>
  <c r="M252" i="4" s="1"/>
  <c r="AA251" i="4"/>
  <c r="AF251" i="4" s="1"/>
  <c r="L251" i="4"/>
  <c r="M251" i="4" s="1"/>
  <c r="AA250" i="4"/>
  <c r="AF250" i="4" s="1"/>
  <c r="L250" i="4"/>
  <c r="M250" i="4" s="1"/>
  <c r="AA249" i="4"/>
  <c r="AF249" i="4" s="1"/>
  <c r="L249" i="4"/>
  <c r="M249" i="4" s="1"/>
  <c r="AA248" i="4"/>
  <c r="AF248" i="4" s="1"/>
  <c r="L248" i="4"/>
  <c r="M248" i="4" s="1"/>
  <c r="AA247" i="4"/>
  <c r="AF247" i="4" s="1"/>
  <c r="L247" i="4"/>
  <c r="M247" i="4" s="1"/>
  <c r="AA246" i="4"/>
  <c r="AF246" i="4" s="1"/>
  <c r="L246" i="4"/>
  <c r="M246" i="4" s="1"/>
  <c r="AA245" i="4"/>
  <c r="AF245" i="4" s="1"/>
  <c r="L245" i="4"/>
  <c r="M245" i="4" s="1"/>
  <c r="AA244" i="4"/>
  <c r="AF244" i="4" s="1"/>
  <c r="L244" i="4"/>
  <c r="M244" i="4" s="1"/>
  <c r="AA243" i="4"/>
  <c r="AF243" i="4" s="1"/>
  <c r="L243" i="4"/>
  <c r="M243" i="4" s="1"/>
  <c r="AA242" i="4"/>
  <c r="AF242" i="4" s="1"/>
  <c r="L242" i="4"/>
  <c r="M242" i="4" s="1"/>
  <c r="AA241" i="4"/>
  <c r="AF241" i="4" s="1"/>
  <c r="L241" i="4"/>
  <c r="M241" i="4" s="1"/>
  <c r="AA240" i="4"/>
  <c r="AF240" i="4" s="1"/>
  <c r="L240" i="4"/>
  <c r="M240" i="4" s="1"/>
  <c r="AA239" i="4"/>
  <c r="AF239" i="4" s="1"/>
  <c r="L239" i="4"/>
  <c r="M239" i="4" s="1"/>
  <c r="AA238" i="4"/>
  <c r="AF238" i="4" s="1"/>
  <c r="L238" i="4"/>
  <c r="M238" i="4" s="1"/>
  <c r="AA237" i="4"/>
  <c r="AF237" i="4" s="1"/>
  <c r="L237" i="4"/>
  <c r="M237" i="4" s="1"/>
  <c r="AA236" i="4"/>
  <c r="AF236" i="4" s="1"/>
  <c r="L236" i="4"/>
  <c r="M236" i="4" s="1"/>
  <c r="AA235" i="4"/>
  <c r="AF235" i="4" s="1"/>
  <c r="L235" i="4"/>
  <c r="M235" i="4" s="1"/>
  <c r="AA234" i="4"/>
  <c r="AF234" i="4" s="1"/>
  <c r="L234" i="4"/>
  <c r="M234" i="4" s="1"/>
  <c r="AA233" i="4"/>
  <c r="AF233" i="4" s="1"/>
  <c r="L233" i="4"/>
  <c r="M233" i="4" s="1"/>
  <c r="AA232" i="4"/>
  <c r="AF232" i="4" s="1"/>
  <c r="L232" i="4"/>
  <c r="M232" i="4" s="1"/>
  <c r="AA231" i="4"/>
  <c r="AF231" i="4" s="1"/>
  <c r="L231" i="4"/>
  <c r="M231" i="4" s="1"/>
  <c r="AA230" i="4"/>
  <c r="AF230" i="4" s="1"/>
  <c r="L230" i="4"/>
  <c r="M230" i="4" s="1"/>
  <c r="AA229" i="4"/>
  <c r="AF229" i="4" s="1"/>
  <c r="L229" i="4"/>
  <c r="M229" i="4" s="1"/>
  <c r="AA228" i="4"/>
  <c r="AF228" i="4" s="1"/>
  <c r="L228" i="4"/>
  <c r="M228" i="4" s="1"/>
  <c r="AA227" i="4"/>
  <c r="AF227" i="4" s="1"/>
  <c r="L227" i="4"/>
  <c r="M227" i="4" s="1"/>
  <c r="AA226" i="4"/>
  <c r="AF226" i="4" s="1"/>
  <c r="L226" i="4"/>
  <c r="M226" i="4" s="1"/>
  <c r="AA225" i="4"/>
  <c r="AF225" i="4" s="1"/>
  <c r="L225" i="4"/>
  <c r="M225" i="4" s="1"/>
  <c r="AA224" i="4"/>
  <c r="AF224" i="4" s="1"/>
  <c r="L224" i="4"/>
  <c r="M224" i="4" s="1"/>
  <c r="AA223" i="4"/>
  <c r="AF223" i="4" s="1"/>
  <c r="L223" i="4"/>
  <c r="M223" i="4" s="1"/>
  <c r="AA222" i="4"/>
  <c r="AF222" i="4" s="1"/>
  <c r="L222" i="4"/>
  <c r="M222" i="4" s="1"/>
  <c r="AA221" i="4"/>
  <c r="AF221" i="4" s="1"/>
  <c r="L221" i="4"/>
  <c r="M221" i="4" s="1"/>
  <c r="AA220" i="4"/>
  <c r="AF220" i="4" s="1"/>
  <c r="L220" i="4"/>
  <c r="M220" i="4" s="1"/>
  <c r="AA219" i="4"/>
  <c r="AF219" i="4" s="1"/>
  <c r="L219" i="4"/>
  <c r="M219" i="4" s="1"/>
  <c r="AA218" i="4"/>
  <c r="AF218" i="4" s="1"/>
  <c r="L218" i="4"/>
  <c r="M218" i="4" s="1"/>
  <c r="AA217" i="4"/>
  <c r="AF217" i="4" s="1"/>
  <c r="L217" i="4"/>
  <c r="M217" i="4" s="1"/>
  <c r="AA216" i="4"/>
  <c r="AF216" i="4" s="1"/>
  <c r="L216" i="4"/>
  <c r="M216" i="4" s="1"/>
  <c r="D216" i="4"/>
  <c r="AA215" i="4"/>
  <c r="AF215" i="4" s="1"/>
  <c r="L215" i="4"/>
  <c r="M215" i="4" s="1"/>
  <c r="D215" i="4"/>
  <c r="AA214" i="4"/>
  <c r="AF214" i="4" s="1"/>
  <c r="L214" i="4"/>
  <c r="M214" i="4" s="1"/>
  <c r="D214" i="4"/>
  <c r="AA213" i="4"/>
  <c r="AF213" i="4" s="1"/>
  <c r="L213" i="4"/>
  <c r="M213" i="4" s="1"/>
  <c r="D213" i="4"/>
  <c r="AA212" i="4"/>
  <c r="AF212" i="4" s="1"/>
  <c r="L212" i="4"/>
  <c r="M212" i="4" s="1"/>
  <c r="D212" i="4"/>
  <c r="AA211" i="4"/>
  <c r="AF211" i="4" s="1"/>
  <c r="L211" i="4"/>
  <c r="M211" i="4" s="1"/>
  <c r="D211" i="4"/>
  <c r="AA210" i="4"/>
  <c r="AF210" i="4" s="1"/>
  <c r="L210" i="4"/>
  <c r="M210" i="4" s="1"/>
  <c r="D210" i="4"/>
  <c r="AA209" i="4"/>
  <c r="AF209" i="4" s="1"/>
  <c r="L209" i="4"/>
  <c r="M209" i="4" s="1"/>
  <c r="D209" i="4"/>
  <c r="AA208" i="4"/>
  <c r="AF208" i="4" s="1"/>
  <c r="L208" i="4"/>
  <c r="M208" i="4" s="1"/>
  <c r="D208" i="4"/>
  <c r="AA207" i="4"/>
  <c r="AF207" i="4" s="1"/>
  <c r="L207" i="4"/>
  <c r="M207" i="4" s="1"/>
  <c r="D207" i="4"/>
  <c r="AA206" i="4"/>
  <c r="AF206" i="4" s="1"/>
  <c r="L206" i="4"/>
  <c r="M206" i="4" s="1"/>
  <c r="D206" i="4"/>
  <c r="AA205" i="4"/>
  <c r="AF205" i="4" s="1"/>
  <c r="L205" i="4"/>
  <c r="M205" i="4" s="1"/>
  <c r="D205" i="4"/>
  <c r="AA204" i="4"/>
  <c r="AF204" i="4" s="1"/>
  <c r="L204" i="4"/>
  <c r="M204" i="4" s="1"/>
  <c r="D204" i="4"/>
  <c r="AA203" i="4"/>
  <c r="AF203" i="4" s="1"/>
  <c r="L203" i="4"/>
  <c r="M203" i="4" s="1"/>
  <c r="D203" i="4"/>
  <c r="AA202" i="4"/>
  <c r="AF202" i="4" s="1"/>
  <c r="L202" i="4"/>
  <c r="M202" i="4" s="1"/>
  <c r="D202" i="4"/>
  <c r="AA201" i="4"/>
  <c r="AF201" i="4" s="1"/>
  <c r="L201" i="4"/>
  <c r="M201" i="4" s="1"/>
  <c r="D201" i="4"/>
  <c r="AA200" i="4"/>
  <c r="AF200" i="4" s="1"/>
  <c r="L200" i="4"/>
  <c r="M200" i="4" s="1"/>
  <c r="D200" i="4"/>
  <c r="AA199" i="4"/>
  <c r="AF199" i="4" s="1"/>
  <c r="L199" i="4"/>
  <c r="M199" i="4" s="1"/>
  <c r="D199" i="4"/>
  <c r="AA198" i="4"/>
  <c r="AF198" i="4" s="1"/>
  <c r="L198" i="4"/>
  <c r="M198" i="4" s="1"/>
  <c r="D198" i="4"/>
  <c r="AA197" i="4"/>
  <c r="AF197" i="4" s="1"/>
  <c r="L197" i="4"/>
  <c r="M197" i="4" s="1"/>
  <c r="D197" i="4"/>
  <c r="AA196" i="4"/>
  <c r="AF196" i="4" s="1"/>
  <c r="L196" i="4"/>
  <c r="M196" i="4" s="1"/>
  <c r="D196" i="4"/>
  <c r="AA195" i="4"/>
  <c r="AF195" i="4" s="1"/>
  <c r="L195" i="4"/>
  <c r="M195" i="4" s="1"/>
  <c r="D195" i="4"/>
  <c r="AA194" i="4"/>
  <c r="AF194" i="4" s="1"/>
  <c r="L194" i="4"/>
  <c r="M194" i="4" s="1"/>
  <c r="D194" i="4"/>
  <c r="AA193" i="4"/>
  <c r="AF193" i="4" s="1"/>
  <c r="L193" i="4"/>
  <c r="M193" i="4" s="1"/>
  <c r="D193" i="4"/>
  <c r="AA192" i="4"/>
  <c r="AF192" i="4" s="1"/>
  <c r="L192" i="4"/>
  <c r="M192" i="4" s="1"/>
  <c r="D192" i="4"/>
  <c r="AA191" i="4"/>
  <c r="AF191" i="4" s="1"/>
  <c r="L191" i="4"/>
  <c r="M191" i="4" s="1"/>
  <c r="D191" i="4"/>
  <c r="AA190" i="4"/>
  <c r="AF190" i="4" s="1"/>
  <c r="L190" i="4"/>
  <c r="M190" i="4" s="1"/>
  <c r="D190" i="4"/>
  <c r="AA189" i="4"/>
  <c r="AF189" i="4" s="1"/>
  <c r="L189" i="4"/>
  <c r="M189" i="4" s="1"/>
  <c r="D189" i="4"/>
  <c r="AA188" i="4"/>
  <c r="AF188" i="4" s="1"/>
  <c r="L188" i="4"/>
  <c r="M188" i="4" s="1"/>
  <c r="D188" i="4"/>
  <c r="AA187" i="4"/>
  <c r="AF187" i="4" s="1"/>
  <c r="L187" i="4"/>
  <c r="M187" i="4" s="1"/>
  <c r="D187" i="4"/>
  <c r="AA186" i="4"/>
  <c r="AF186" i="4" s="1"/>
  <c r="L186" i="4"/>
  <c r="M186" i="4" s="1"/>
  <c r="D186" i="4"/>
  <c r="AA185" i="4"/>
  <c r="AF185" i="4" s="1"/>
  <c r="L185" i="4"/>
  <c r="M185" i="4" s="1"/>
  <c r="D185" i="4"/>
  <c r="AA184" i="4"/>
  <c r="AF184" i="4" s="1"/>
  <c r="L184" i="4"/>
  <c r="M184" i="4" s="1"/>
  <c r="D184" i="4"/>
  <c r="AA183" i="4"/>
  <c r="AF183" i="4" s="1"/>
  <c r="L183" i="4"/>
  <c r="M183" i="4" s="1"/>
  <c r="D183" i="4"/>
  <c r="AA182" i="4"/>
  <c r="AF182" i="4" s="1"/>
  <c r="L182" i="4"/>
  <c r="M182" i="4" s="1"/>
  <c r="D182" i="4"/>
  <c r="AA181" i="4"/>
  <c r="AF181" i="4" s="1"/>
  <c r="L181" i="4"/>
  <c r="M181" i="4" s="1"/>
  <c r="D181" i="4"/>
  <c r="AA180" i="4"/>
  <c r="AF180" i="4" s="1"/>
  <c r="L180" i="4"/>
  <c r="M180" i="4" s="1"/>
  <c r="D180" i="4"/>
  <c r="AA179" i="4"/>
  <c r="AF179" i="4" s="1"/>
  <c r="L179" i="4"/>
  <c r="M179" i="4" s="1"/>
  <c r="D179" i="4"/>
  <c r="AA178" i="4"/>
  <c r="AF178" i="4" s="1"/>
  <c r="L178" i="4"/>
  <c r="M178" i="4" s="1"/>
  <c r="D178" i="4"/>
  <c r="AA177" i="4"/>
  <c r="AF177" i="4" s="1"/>
  <c r="L177" i="4"/>
  <c r="M177" i="4" s="1"/>
  <c r="D177" i="4"/>
  <c r="AA176" i="4"/>
  <c r="AF176" i="4" s="1"/>
  <c r="L176" i="4"/>
  <c r="M176" i="4" s="1"/>
  <c r="D176" i="4"/>
  <c r="AA175" i="4"/>
  <c r="AF175" i="4" s="1"/>
  <c r="L175" i="4"/>
  <c r="M175" i="4" s="1"/>
  <c r="D175" i="4"/>
  <c r="AA174" i="4"/>
  <c r="AF174" i="4" s="1"/>
  <c r="L174" i="4"/>
  <c r="M174" i="4" s="1"/>
  <c r="D174" i="4"/>
  <c r="AA173" i="4"/>
  <c r="AF173" i="4" s="1"/>
  <c r="L173" i="4"/>
  <c r="M173" i="4" s="1"/>
  <c r="D173" i="4"/>
  <c r="AA172" i="4"/>
  <c r="AF172" i="4" s="1"/>
  <c r="L172" i="4"/>
  <c r="M172" i="4" s="1"/>
  <c r="D172" i="4"/>
  <c r="AA171" i="4"/>
  <c r="AF171" i="4" s="1"/>
  <c r="L171" i="4"/>
  <c r="M171" i="4" s="1"/>
  <c r="D171" i="4"/>
  <c r="AA170" i="4"/>
  <c r="AF170" i="4" s="1"/>
  <c r="L170" i="4"/>
  <c r="M170" i="4" s="1"/>
  <c r="D170" i="4"/>
  <c r="AA169" i="4"/>
  <c r="AF169" i="4" s="1"/>
  <c r="L169" i="4"/>
  <c r="M169" i="4" s="1"/>
  <c r="E169" i="4"/>
  <c r="D169" i="4"/>
  <c r="AA168" i="4"/>
  <c r="AF168" i="4" s="1"/>
  <c r="L168" i="4"/>
  <c r="M168" i="4" s="1"/>
  <c r="E168" i="4"/>
  <c r="D168" i="4"/>
  <c r="AA167" i="4"/>
  <c r="AF167" i="4" s="1"/>
  <c r="L167" i="4"/>
  <c r="M167" i="4" s="1"/>
  <c r="E167" i="4"/>
  <c r="D167" i="4"/>
  <c r="AA166" i="4"/>
  <c r="AF166" i="4" s="1"/>
  <c r="L166" i="4"/>
  <c r="M166" i="4" s="1"/>
  <c r="E166" i="4"/>
  <c r="D166" i="4"/>
  <c r="AA165" i="4"/>
  <c r="AF165" i="4" s="1"/>
  <c r="L165" i="4"/>
  <c r="M165" i="4" s="1"/>
  <c r="E165" i="4"/>
  <c r="D165" i="4"/>
  <c r="AA164" i="4"/>
  <c r="AF164" i="4" s="1"/>
  <c r="L164" i="4"/>
  <c r="M164" i="4" s="1"/>
  <c r="E164" i="4"/>
  <c r="D164" i="4"/>
  <c r="AA163" i="4"/>
  <c r="AF163" i="4" s="1"/>
  <c r="L163" i="4"/>
  <c r="M163" i="4" s="1"/>
  <c r="E163" i="4"/>
  <c r="D163" i="4"/>
  <c r="AA162" i="4"/>
  <c r="AF162" i="4" s="1"/>
  <c r="L162" i="4"/>
  <c r="M162" i="4" s="1"/>
  <c r="E162" i="4"/>
  <c r="D162" i="4"/>
  <c r="AA161" i="4"/>
  <c r="AF161" i="4" s="1"/>
  <c r="L161" i="4"/>
  <c r="M161" i="4" s="1"/>
  <c r="E161" i="4"/>
  <c r="D161" i="4"/>
  <c r="AA160" i="4"/>
  <c r="AF160" i="4" s="1"/>
  <c r="L160" i="4"/>
  <c r="M160" i="4" s="1"/>
  <c r="E160" i="4"/>
  <c r="D160" i="4"/>
  <c r="AA159" i="4"/>
  <c r="AF159" i="4" s="1"/>
  <c r="L159" i="4"/>
  <c r="M159" i="4" s="1"/>
  <c r="E159" i="4"/>
  <c r="D159" i="4"/>
  <c r="AA158" i="4"/>
  <c r="AF158" i="4" s="1"/>
  <c r="L158" i="4"/>
  <c r="M158" i="4" s="1"/>
  <c r="E158" i="4"/>
  <c r="D158" i="4"/>
  <c r="AA157" i="4"/>
  <c r="AF157" i="4" s="1"/>
  <c r="L157" i="4"/>
  <c r="M157" i="4" s="1"/>
  <c r="E157" i="4"/>
  <c r="D157" i="4"/>
  <c r="AA156" i="4"/>
  <c r="AF156" i="4" s="1"/>
  <c r="L156" i="4"/>
  <c r="M156" i="4" s="1"/>
  <c r="E156" i="4"/>
  <c r="D156" i="4"/>
  <c r="AA155" i="4"/>
  <c r="AF155" i="4" s="1"/>
  <c r="L155" i="4"/>
  <c r="M155" i="4" s="1"/>
  <c r="E155" i="4"/>
  <c r="D155" i="4"/>
  <c r="AA154" i="4"/>
  <c r="AF154" i="4" s="1"/>
  <c r="L154" i="4"/>
  <c r="M154" i="4" s="1"/>
  <c r="E154" i="4"/>
  <c r="D154" i="4"/>
  <c r="AA153" i="4"/>
  <c r="AF153" i="4" s="1"/>
  <c r="L153" i="4"/>
  <c r="M153" i="4" s="1"/>
  <c r="E153" i="4"/>
  <c r="D153" i="4"/>
  <c r="AA152" i="4"/>
  <c r="AF152" i="4" s="1"/>
  <c r="L152" i="4"/>
  <c r="M152" i="4" s="1"/>
  <c r="E152" i="4"/>
  <c r="D152" i="4"/>
  <c r="AA151" i="4"/>
  <c r="AF151" i="4" s="1"/>
  <c r="L151" i="4"/>
  <c r="M151" i="4" s="1"/>
  <c r="E151" i="4"/>
  <c r="D151" i="4"/>
  <c r="AA150" i="4"/>
  <c r="AF150" i="4" s="1"/>
  <c r="L150" i="4"/>
  <c r="M150" i="4" s="1"/>
  <c r="E150" i="4"/>
  <c r="D150" i="4"/>
  <c r="AA149" i="4"/>
  <c r="AF149" i="4" s="1"/>
  <c r="L149" i="4"/>
  <c r="M149" i="4" s="1"/>
  <c r="E149" i="4"/>
  <c r="D149" i="4"/>
  <c r="AA148" i="4"/>
  <c r="AF148" i="4" s="1"/>
  <c r="L148" i="4"/>
  <c r="M148" i="4" s="1"/>
  <c r="E148" i="4"/>
  <c r="D148" i="4"/>
  <c r="AA147" i="4"/>
  <c r="AF147" i="4" s="1"/>
  <c r="L147" i="4"/>
  <c r="M147" i="4" s="1"/>
  <c r="E147" i="4"/>
  <c r="D147" i="4"/>
  <c r="AA146" i="4"/>
  <c r="AF146" i="4" s="1"/>
  <c r="L146" i="4"/>
  <c r="M146" i="4" s="1"/>
  <c r="E146" i="4"/>
  <c r="D146" i="4"/>
  <c r="AA145" i="4"/>
  <c r="AF145" i="4" s="1"/>
  <c r="L145" i="4"/>
  <c r="M145" i="4" s="1"/>
  <c r="E145" i="4"/>
  <c r="D145" i="4"/>
  <c r="AA144" i="4"/>
  <c r="AF144" i="4" s="1"/>
  <c r="L144" i="4"/>
  <c r="M144" i="4" s="1"/>
  <c r="E144" i="4"/>
  <c r="D144" i="4"/>
  <c r="AA143" i="4"/>
  <c r="AF143" i="4" s="1"/>
  <c r="L143" i="4"/>
  <c r="M143" i="4" s="1"/>
  <c r="E143" i="4"/>
  <c r="D143" i="4"/>
  <c r="AA142" i="4"/>
  <c r="AF142" i="4" s="1"/>
  <c r="L142" i="4"/>
  <c r="M142" i="4" s="1"/>
  <c r="E142" i="4"/>
  <c r="D142" i="4"/>
  <c r="AA141" i="4"/>
  <c r="AF141" i="4" s="1"/>
  <c r="L141" i="4"/>
  <c r="M141" i="4" s="1"/>
  <c r="E141" i="4"/>
  <c r="D141" i="4"/>
  <c r="AA140" i="4"/>
  <c r="AF140" i="4" s="1"/>
  <c r="L140" i="4"/>
  <c r="M140" i="4" s="1"/>
  <c r="E140" i="4"/>
  <c r="D140" i="4"/>
  <c r="AA139" i="4"/>
  <c r="AF139" i="4" s="1"/>
  <c r="L139" i="4"/>
  <c r="M139" i="4" s="1"/>
  <c r="E139" i="4"/>
  <c r="D139" i="4"/>
  <c r="AA138" i="4"/>
  <c r="AF138" i="4" s="1"/>
  <c r="L138" i="4"/>
  <c r="M138" i="4" s="1"/>
  <c r="E138" i="4"/>
  <c r="D138" i="4"/>
  <c r="AA137" i="4"/>
  <c r="AF137" i="4" s="1"/>
  <c r="L137" i="4"/>
  <c r="M137" i="4" s="1"/>
  <c r="E137" i="4"/>
  <c r="D137" i="4"/>
  <c r="AA136" i="4"/>
  <c r="AF136" i="4" s="1"/>
  <c r="L136" i="4"/>
  <c r="M136" i="4" s="1"/>
  <c r="E136" i="4"/>
  <c r="D136" i="4"/>
  <c r="AA135" i="4"/>
  <c r="AF135" i="4" s="1"/>
  <c r="L135" i="4"/>
  <c r="M135" i="4" s="1"/>
  <c r="E135" i="4"/>
  <c r="D135" i="4"/>
  <c r="AA133" i="4"/>
  <c r="AF133" i="4" s="1"/>
  <c r="R133" i="4"/>
  <c r="L133" i="4"/>
  <c r="M133" i="4" s="1"/>
  <c r="E133" i="4"/>
  <c r="D133" i="4"/>
  <c r="AA132" i="4"/>
  <c r="AF132" i="4" s="1"/>
  <c r="R132" i="4"/>
  <c r="L132" i="4"/>
  <c r="M132" i="4" s="1"/>
  <c r="E132" i="4"/>
  <c r="D132" i="4"/>
  <c r="AA131" i="4"/>
  <c r="AF131" i="4" s="1"/>
  <c r="R131" i="4"/>
  <c r="L131" i="4"/>
  <c r="M131" i="4" s="1"/>
  <c r="E131" i="4"/>
  <c r="D131" i="4"/>
  <c r="AA130" i="4"/>
  <c r="AF130" i="4" s="1"/>
  <c r="R130" i="4"/>
  <c r="L130" i="4"/>
  <c r="M130" i="4" s="1"/>
  <c r="E130" i="4"/>
  <c r="D130" i="4"/>
  <c r="AA129" i="4"/>
  <c r="AF129" i="4" s="1"/>
  <c r="R129" i="4"/>
  <c r="L129" i="4"/>
  <c r="M129" i="4" s="1"/>
  <c r="E129" i="4"/>
  <c r="D129" i="4"/>
  <c r="AA128" i="4"/>
  <c r="AF128" i="4" s="1"/>
  <c r="R128" i="4"/>
  <c r="L128" i="4"/>
  <c r="M128" i="4" s="1"/>
  <c r="E128" i="4"/>
  <c r="D128" i="4"/>
  <c r="AA127" i="4"/>
  <c r="AF127" i="4" s="1"/>
  <c r="R127" i="4"/>
  <c r="L127" i="4"/>
  <c r="M127" i="4" s="1"/>
  <c r="E127" i="4"/>
  <c r="D127" i="4"/>
  <c r="AA126" i="4"/>
  <c r="AF126" i="4" s="1"/>
  <c r="R126" i="4"/>
  <c r="L126" i="4"/>
  <c r="M126" i="4" s="1"/>
  <c r="E126" i="4"/>
  <c r="D126" i="4"/>
  <c r="AA125" i="4"/>
  <c r="AF125" i="4" s="1"/>
  <c r="R125" i="4"/>
  <c r="L125" i="4"/>
  <c r="M125" i="4" s="1"/>
  <c r="E125" i="4"/>
  <c r="D125" i="4"/>
  <c r="AA124" i="4"/>
  <c r="AF124" i="4" s="1"/>
  <c r="R124" i="4"/>
  <c r="L124" i="4"/>
  <c r="M124" i="4" s="1"/>
  <c r="E124" i="4"/>
  <c r="D124" i="4"/>
  <c r="AA123" i="4"/>
  <c r="AF123" i="4" s="1"/>
  <c r="R123" i="4"/>
  <c r="L123" i="4"/>
  <c r="M123" i="4" s="1"/>
  <c r="E123" i="4"/>
  <c r="D123" i="4"/>
  <c r="AA122" i="4"/>
  <c r="AF122" i="4" s="1"/>
  <c r="R122" i="4"/>
  <c r="L122" i="4"/>
  <c r="M122" i="4" s="1"/>
  <c r="E122" i="4"/>
  <c r="D122" i="4"/>
  <c r="AA121" i="4"/>
  <c r="AF121" i="4" s="1"/>
  <c r="R121" i="4"/>
  <c r="L121" i="4"/>
  <c r="M121" i="4" s="1"/>
  <c r="E121" i="4"/>
  <c r="D121" i="4"/>
  <c r="AA120" i="4"/>
  <c r="AF120" i="4" s="1"/>
  <c r="R120" i="4"/>
  <c r="L120" i="4"/>
  <c r="M120" i="4" s="1"/>
  <c r="E120" i="4"/>
  <c r="D120" i="4"/>
  <c r="AA119" i="4"/>
  <c r="AF119" i="4" s="1"/>
  <c r="R119" i="4"/>
  <c r="L119" i="4"/>
  <c r="M119" i="4" s="1"/>
  <c r="E119" i="4"/>
  <c r="D119" i="4"/>
  <c r="AA118" i="4"/>
  <c r="AF118" i="4" s="1"/>
  <c r="R118" i="4"/>
  <c r="L118" i="4"/>
  <c r="M118" i="4" s="1"/>
  <c r="E118" i="4"/>
  <c r="D118" i="4"/>
  <c r="AA117" i="4"/>
  <c r="AF117" i="4" s="1"/>
  <c r="R117" i="4"/>
  <c r="L117" i="4"/>
  <c r="M117" i="4" s="1"/>
  <c r="E117" i="4"/>
  <c r="D117" i="4"/>
  <c r="AA116" i="4"/>
  <c r="AF116" i="4" s="1"/>
  <c r="L116" i="4"/>
  <c r="M116" i="4" s="1"/>
  <c r="E116" i="4"/>
  <c r="D116" i="4"/>
  <c r="AA115" i="4"/>
  <c r="AF115" i="4" s="1"/>
  <c r="R115" i="4"/>
  <c r="L115" i="4"/>
  <c r="M115" i="4" s="1"/>
  <c r="E115" i="4"/>
  <c r="D115" i="4"/>
  <c r="AA114" i="4"/>
  <c r="AF114" i="4" s="1"/>
  <c r="R114" i="4"/>
  <c r="L114" i="4"/>
  <c r="M114" i="4" s="1"/>
  <c r="E114" i="4"/>
  <c r="D114" i="4"/>
  <c r="AA113" i="4"/>
  <c r="AF113" i="4" s="1"/>
  <c r="R113" i="4"/>
  <c r="L113" i="4"/>
  <c r="M113" i="4" s="1"/>
  <c r="E113" i="4"/>
  <c r="D113" i="4"/>
  <c r="AA112" i="4"/>
  <c r="AF112" i="4" s="1"/>
  <c r="R112" i="4"/>
  <c r="L112" i="4"/>
  <c r="M112" i="4" s="1"/>
  <c r="E112" i="4"/>
  <c r="D112" i="4"/>
  <c r="AA111" i="4"/>
  <c r="AF111" i="4" s="1"/>
  <c r="R111" i="4"/>
  <c r="L111" i="4"/>
  <c r="M111" i="4" s="1"/>
  <c r="E111" i="4"/>
  <c r="D111" i="4"/>
  <c r="AA110" i="4"/>
  <c r="AF110" i="4" s="1"/>
  <c r="R110" i="4"/>
  <c r="L110" i="4"/>
  <c r="M110" i="4" s="1"/>
  <c r="E110" i="4"/>
  <c r="D110" i="4"/>
  <c r="AA109" i="4"/>
  <c r="AF109" i="4" s="1"/>
  <c r="R109" i="4"/>
  <c r="L109" i="4"/>
  <c r="M109" i="4" s="1"/>
  <c r="E109" i="4"/>
  <c r="D109" i="4"/>
  <c r="AA108" i="4"/>
  <c r="AF108" i="4" s="1"/>
  <c r="R108" i="4"/>
  <c r="L108" i="4"/>
  <c r="M108" i="4" s="1"/>
  <c r="E108" i="4"/>
  <c r="D108" i="4"/>
  <c r="AA107" i="4"/>
  <c r="AF107" i="4" s="1"/>
  <c r="R107" i="4"/>
  <c r="L107" i="4"/>
  <c r="M107" i="4" s="1"/>
  <c r="E107" i="4"/>
  <c r="D107" i="4"/>
  <c r="AA106" i="4"/>
  <c r="AF106" i="4" s="1"/>
  <c r="L106" i="4"/>
  <c r="M106" i="4" s="1"/>
  <c r="E106" i="4"/>
  <c r="D106" i="4"/>
  <c r="AA105" i="4"/>
  <c r="AF105" i="4" s="1"/>
  <c r="S105" i="4"/>
  <c r="L105" i="4"/>
  <c r="M105" i="4" s="1"/>
  <c r="AA104" i="4"/>
  <c r="AF104" i="4" s="1"/>
  <c r="S104" i="4"/>
  <c r="R105" i="4" s="1"/>
  <c r="L104" i="4"/>
  <c r="M104" i="4" s="1"/>
  <c r="AA103" i="4"/>
  <c r="AF103" i="4" s="1"/>
  <c r="S103" i="4"/>
  <c r="R104" i="4" s="1"/>
  <c r="L103" i="4"/>
  <c r="M103" i="4" s="1"/>
  <c r="AA102" i="4"/>
  <c r="AF102" i="4" s="1"/>
  <c r="S102" i="4"/>
  <c r="R103" i="4" s="1"/>
  <c r="L102" i="4"/>
  <c r="M102" i="4" s="1"/>
  <c r="AA101" i="4"/>
  <c r="AF101" i="4" s="1"/>
  <c r="S101" i="4"/>
  <c r="R102" i="4" s="1"/>
  <c r="L101" i="4"/>
  <c r="M101" i="4" s="1"/>
  <c r="AA100" i="4"/>
  <c r="AF100" i="4" s="1"/>
  <c r="S100" i="4"/>
  <c r="R101" i="4" s="1"/>
  <c r="L100" i="4"/>
  <c r="M100" i="4" s="1"/>
  <c r="AA99" i="4"/>
  <c r="AF99" i="4" s="1"/>
  <c r="S99" i="4"/>
  <c r="R100" i="4" s="1"/>
  <c r="L99" i="4"/>
  <c r="M99" i="4" s="1"/>
  <c r="AA98" i="4"/>
  <c r="AF98" i="4" s="1"/>
  <c r="S98" i="4"/>
  <c r="R99" i="4" s="1"/>
  <c r="L98" i="4"/>
  <c r="M98" i="4" s="1"/>
  <c r="AA97" i="4"/>
  <c r="AF97" i="4" s="1"/>
  <c r="S97" i="4"/>
  <c r="R98" i="4" s="1"/>
  <c r="L97" i="4"/>
  <c r="M97" i="4" s="1"/>
  <c r="AF96" i="4"/>
  <c r="S96" i="4"/>
  <c r="R97" i="4" s="1"/>
  <c r="L96" i="4"/>
  <c r="M96" i="4" s="1"/>
  <c r="AA95" i="4"/>
  <c r="AF95" i="4" s="1"/>
  <c r="L95" i="4"/>
  <c r="M95" i="4" s="1"/>
  <c r="AA94" i="4"/>
  <c r="AF94" i="4" s="1"/>
  <c r="L94" i="4"/>
  <c r="M94" i="4" s="1"/>
  <c r="AA93" i="4"/>
  <c r="AF93" i="4" s="1"/>
  <c r="L93" i="4"/>
  <c r="M93" i="4" s="1"/>
  <c r="AA92" i="4"/>
  <c r="AF92" i="4" s="1"/>
  <c r="L92" i="4"/>
  <c r="M92" i="4" s="1"/>
  <c r="AA91" i="4"/>
  <c r="AF91" i="4" s="1"/>
  <c r="L91" i="4"/>
  <c r="M91" i="4" s="1"/>
  <c r="AA90" i="4"/>
  <c r="AF90" i="4" s="1"/>
  <c r="L90" i="4"/>
  <c r="M90" i="4" s="1"/>
  <c r="AA89" i="4"/>
  <c r="AF89" i="4" s="1"/>
  <c r="L89" i="4"/>
  <c r="M89" i="4" s="1"/>
  <c r="AA88" i="4"/>
  <c r="AF88" i="4" s="1"/>
  <c r="L88" i="4"/>
  <c r="M88" i="4" s="1"/>
  <c r="AA87" i="4"/>
  <c r="AF87" i="4" s="1"/>
  <c r="L87" i="4"/>
  <c r="M87" i="4" s="1"/>
  <c r="AA86" i="4"/>
  <c r="AF86" i="4" s="1"/>
  <c r="L86" i="4"/>
  <c r="M86" i="4" s="1"/>
  <c r="AA85" i="4"/>
  <c r="AF85" i="4" s="1"/>
  <c r="L85" i="4"/>
  <c r="M85" i="4" s="1"/>
  <c r="AA84" i="4"/>
  <c r="AF84" i="4" s="1"/>
  <c r="L84" i="4"/>
  <c r="M84" i="4" s="1"/>
  <c r="AA83" i="4"/>
  <c r="AF83" i="4" s="1"/>
  <c r="L83" i="4"/>
  <c r="M83" i="4" s="1"/>
  <c r="AA82" i="4"/>
  <c r="AF82" i="4" s="1"/>
  <c r="L82" i="4"/>
  <c r="M82" i="4" s="1"/>
  <c r="AA81" i="4"/>
  <c r="AF81" i="4" s="1"/>
  <c r="L81" i="4"/>
  <c r="M81" i="4" s="1"/>
  <c r="AA80" i="4"/>
  <c r="AF80" i="4" s="1"/>
  <c r="L80" i="4"/>
  <c r="M80" i="4" s="1"/>
  <c r="AA79" i="4"/>
  <c r="AF79" i="4" s="1"/>
  <c r="L79" i="4"/>
  <c r="M79" i="4" s="1"/>
  <c r="AA78" i="4"/>
  <c r="AF78" i="4" s="1"/>
  <c r="L78" i="4"/>
  <c r="M78" i="4" s="1"/>
  <c r="AA77" i="4"/>
  <c r="AF77" i="4" s="1"/>
  <c r="L77" i="4"/>
  <c r="M77" i="4" s="1"/>
  <c r="AA76" i="4"/>
  <c r="AF76" i="4" s="1"/>
  <c r="L76" i="4"/>
  <c r="M76" i="4" s="1"/>
  <c r="AA75" i="4"/>
  <c r="AF75" i="4" s="1"/>
  <c r="L75" i="4"/>
  <c r="M75" i="4" s="1"/>
  <c r="AA74" i="4"/>
  <c r="AF74" i="4" s="1"/>
  <c r="L74" i="4"/>
  <c r="M74" i="4" s="1"/>
  <c r="AA73" i="4"/>
  <c r="AF73" i="4" s="1"/>
  <c r="L73" i="4"/>
  <c r="M73" i="4" s="1"/>
  <c r="AA72" i="4"/>
  <c r="AF72" i="4" s="1"/>
  <c r="L72" i="4"/>
  <c r="M72" i="4" s="1"/>
  <c r="AA71" i="4"/>
  <c r="AF71" i="4" s="1"/>
  <c r="L71" i="4"/>
  <c r="M71" i="4" s="1"/>
  <c r="AA70" i="4"/>
  <c r="AF70" i="4" s="1"/>
  <c r="L70" i="4"/>
  <c r="M70" i="4" s="1"/>
  <c r="AA69" i="4"/>
  <c r="AF69" i="4" s="1"/>
  <c r="L69" i="4"/>
  <c r="M69" i="4" s="1"/>
  <c r="AA68" i="4"/>
  <c r="AF68" i="4" s="1"/>
  <c r="L68" i="4"/>
  <c r="M68" i="4" s="1"/>
  <c r="AA67" i="4"/>
  <c r="AF67" i="4" s="1"/>
  <c r="L67" i="4"/>
  <c r="M67" i="4" s="1"/>
  <c r="AA66" i="4"/>
  <c r="AF66" i="4" s="1"/>
  <c r="L66" i="4"/>
  <c r="M66" i="4" s="1"/>
  <c r="AA65" i="4"/>
  <c r="AF65" i="4" s="1"/>
  <c r="L65" i="4"/>
  <c r="M65" i="4" s="1"/>
  <c r="AA64" i="4"/>
  <c r="AF64" i="4" s="1"/>
  <c r="L64" i="4"/>
  <c r="M64" i="4" s="1"/>
  <c r="AA63" i="4"/>
  <c r="AF63" i="4" s="1"/>
  <c r="L63" i="4"/>
  <c r="M63" i="4" s="1"/>
  <c r="AA62" i="4"/>
  <c r="AF62" i="4" s="1"/>
  <c r="L62" i="4"/>
  <c r="M62" i="4" s="1"/>
  <c r="AA61" i="4"/>
  <c r="AF61" i="4" s="1"/>
  <c r="L61" i="4"/>
  <c r="M61" i="4" s="1"/>
  <c r="AA60" i="4"/>
  <c r="AF60" i="4" s="1"/>
  <c r="L60" i="4"/>
  <c r="M60" i="4" s="1"/>
  <c r="AA59" i="4"/>
  <c r="AF59" i="4" s="1"/>
  <c r="L59" i="4"/>
  <c r="M59" i="4" s="1"/>
  <c r="AA58" i="4"/>
  <c r="AF58" i="4" s="1"/>
  <c r="L58" i="4"/>
  <c r="M58" i="4" s="1"/>
  <c r="AA57" i="4"/>
  <c r="AF57" i="4" s="1"/>
  <c r="L57" i="4"/>
  <c r="M57" i="4" s="1"/>
  <c r="AA56" i="4"/>
  <c r="AF56" i="4" s="1"/>
  <c r="L56" i="4"/>
  <c r="M56" i="4" s="1"/>
  <c r="AA55" i="4"/>
  <c r="AF55" i="4" s="1"/>
  <c r="L55" i="4"/>
  <c r="M55" i="4" s="1"/>
  <c r="AA52" i="4"/>
  <c r="AF52" i="4" s="1"/>
  <c r="L52" i="4"/>
  <c r="M52" i="4" s="1"/>
  <c r="AA51" i="4"/>
  <c r="AF51" i="4" s="1"/>
  <c r="L51" i="4"/>
  <c r="M51" i="4" s="1"/>
  <c r="AA50" i="4"/>
  <c r="AF50" i="4" s="1"/>
  <c r="L50" i="4"/>
  <c r="M50" i="4" s="1"/>
  <c r="AA49" i="4"/>
  <c r="AF49" i="4" s="1"/>
  <c r="L49" i="4"/>
  <c r="M49" i="4" s="1"/>
  <c r="AA48" i="4"/>
  <c r="AF48" i="4" s="1"/>
  <c r="L48" i="4"/>
  <c r="M48" i="4" s="1"/>
  <c r="AA47" i="4"/>
  <c r="AF47" i="4" s="1"/>
  <c r="L47" i="4"/>
  <c r="M47" i="4" s="1"/>
  <c r="AA46" i="4"/>
  <c r="AF46" i="4" s="1"/>
  <c r="L46" i="4"/>
  <c r="M46" i="4" s="1"/>
  <c r="AA45" i="4"/>
  <c r="AF45" i="4" s="1"/>
  <c r="U45" i="4"/>
  <c r="W45" i="4" s="1"/>
  <c r="R45" i="4"/>
  <c r="L45" i="4"/>
  <c r="M45" i="4" s="1"/>
  <c r="AA44" i="4"/>
  <c r="AF44" i="4" s="1"/>
  <c r="U44" i="4"/>
  <c r="W44" i="4" s="1"/>
  <c r="R44" i="4"/>
  <c r="L44" i="4"/>
  <c r="M44" i="4" s="1"/>
  <c r="AA43" i="4"/>
  <c r="AF43" i="4" s="1"/>
  <c r="U43" i="4"/>
  <c r="W43" i="4" s="1"/>
  <c r="R43" i="4"/>
  <c r="L43" i="4"/>
  <c r="M43" i="4" s="1"/>
  <c r="AA42" i="4"/>
  <c r="AF42" i="4" s="1"/>
  <c r="U42" i="4"/>
  <c r="W42" i="4" s="1"/>
  <c r="R42" i="4"/>
  <c r="L42" i="4"/>
  <c r="M42" i="4" s="1"/>
  <c r="AA41" i="4"/>
  <c r="AF41" i="4" s="1"/>
  <c r="U41" i="4"/>
  <c r="W41" i="4" s="1"/>
  <c r="R41" i="4"/>
  <c r="L41" i="4"/>
  <c r="M41" i="4" s="1"/>
  <c r="AA40" i="4"/>
  <c r="AF40" i="4" s="1"/>
  <c r="U40" i="4"/>
  <c r="W40" i="4" s="1"/>
  <c r="R40" i="4"/>
  <c r="L40" i="4"/>
  <c r="M40" i="4" s="1"/>
  <c r="AA39" i="4"/>
  <c r="AF39" i="4" s="1"/>
  <c r="U39" i="4"/>
  <c r="W39" i="4" s="1"/>
  <c r="R39" i="4"/>
  <c r="L39" i="4"/>
  <c r="M39" i="4" s="1"/>
  <c r="AA38" i="4"/>
  <c r="AF38" i="4" s="1"/>
  <c r="U38" i="4"/>
  <c r="W38" i="4" s="1"/>
  <c r="R38" i="4"/>
  <c r="L38" i="4"/>
  <c r="M38" i="4" s="1"/>
  <c r="AA37" i="4"/>
  <c r="AF37" i="4" s="1"/>
  <c r="U37" i="4"/>
  <c r="W37" i="4" s="1"/>
  <c r="R37" i="4"/>
  <c r="L37" i="4"/>
  <c r="M37" i="4" s="1"/>
  <c r="AA36" i="4"/>
  <c r="AF36" i="4" s="1"/>
  <c r="U36" i="4"/>
  <c r="W36" i="4" s="1"/>
  <c r="R36" i="4"/>
  <c r="L36" i="4"/>
  <c r="M36" i="4" s="1"/>
  <c r="AA35" i="4"/>
  <c r="AF35" i="4" s="1"/>
  <c r="U35" i="4"/>
  <c r="W35" i="4" s="1"/>
  <c r="R35" i="4"/>
  <c r="L35" i="4"/>
  <c r="M35" i="4" s="1"/>
  <c r="AA34" i="4"/>
  <c r="AF34" i="4" s="1"/>
  <c r="U34" i="4"/>
  <c r="W34" i="4" s="1"/>
  <c r="R34" i="4"/>
  <c r="L34" i="4"/>
  <c r="M34" i="4" s="1"/>
  <c r="AA33" i="4"/>
  <c r="AF33" i="4" s="1"/>
  <c r="U33" i="4"/>
  <c r="W33" i="4" s="1"/>
  <c r="R33" i="4"/>
  <c r="L33" i="4"/>
  <c r="M33" i="4" s="1"/>
  <c r="AA32" i="4"/>
  <c r="AF32" i="4" s="1"/>
  <c r="U32" i="4"/>
  <c r="W32" i="4" s="1"/>
  <c r="R32" i="4"/>
  <c r="L32" i="4"/>
  <c r="M32" i="4" s="1"/>
  <c r="AA31" i="4"/>
  <c r="AF31" i="4" s="1"/>
  <c r="U31" i="4"/>
  <c r="W31" i="4" s="1"/>
  <c r="R31" i="4"/>
  <c r="L31" i="4"/>
  <c r="M31" i="4" s="1"/>
  <c r="AA30" i="4"/>
  <c r="AF30" i="4" s="1"/>
  <c r="U30" i="4"/>
  <c r="W30" i="4" s="1"/>
  <c r="R30" i="4"/>
  <c r="L30" i="4"/>
  <c r="M30" i="4" s="1"/>
  <c r="AA29" i="4"/>
  <c r="AF29" i="4" s="1"/>
  <c r="U29" i="4"/>
  <c r="W29" i="4" s="1"/>
  <c r="R29" i="4"/>
  <c r="L29" i="4"/>
  <c r="M29" i="4" s="1"/>
  <c r="AA28" i="4"/>
  <c r="AF28" i="4" s="1"/>
  <c r="W28" i="4"/>
  <c r="L28" i="4"/>
  <c r="M28" i="4" s="1"/>
  <c r="AA27" i="4"/>
  <c r="L27" i="4"/>
  <c r="M27" i="4" s="1"/>
  <c r="AA26" i="4"/>
  <c r="L26" i="4"/>
  <c r="M26" i="4" s="1"/>
  <c r="AA25" i="4"/>
  <c r="L25" i="4"/>
  <c r="M25" i="4" s="1"/>
  <c r="AA24" i="4"/>
  <c r="L24" i="4"/>
  <c r="M24" i="4" s="1"/>
  <c r="AA23" i="4"/>
  <c r="L23" i="4"/>
  <c r="M23" i="4" s="1"/>
  <c r="AD22" i="4"/>
  <c r="AA22" i="4"/>
  <c r="AF22" i="4" s="1"/>
  <c r="R22" i="4"/>
  <c r="L22" i="4"/>
  <c r="M22" i="4" s="1"/>
  <c r="AD21" i="4"/>
  <c r="AA21" i="4"/>
  <c r="AF21" i="4" s="1"/>
  <c r="R21" i="4"/>
  <c r="L21" i="4"/>
  <c r="M21" i="4" s="1"/>
  <c r="AD20" i="4"/>
  <c r="AA20" i="4"/>
  <c r="AF20" i="4" s="1"/>
  <c r="R20" i="4"/>
  <c r="L20" i="4"/>
  <c r="M20" i="4" s="1"/>
  <c r="AD19" i="4"/>
  <c r="AA19" i="4"/>
  <c r="AF19" i="4" s="1"/>
  <c r="R19" i="4"/>
  <c r="L19" i="4"/>
  <c r="M19" i="4" s="1"/>
  <c r="AD18" i="4"/>
  <c r="AA18" i="4"/>
  <c r="AF18" i="4" s="1"/>
  <c r="R18" i="4"/>
  <c r="L18" i="4"/>
  <c r="M18" i="4" s="1"/>
  <c r="AD17" i="4"/>
  <c r="AA17" i="4"/>
  <c r="AF17" i="4" s="1"/>
  <c r="R17" i="4"/>
  <c r="L17" i="4"/>
  <c r="M17" i="4" s="1"/>
  <c r="AD16" i="4"/>
  <c r="AA16" i="4"/>
  <c r="AF16" i="4" s="1"/>
  <c r="R16" i="4"/>
  <c r="L16" i="4"/>
  <c r="M16" i="4" s="1"/>
  <c r="AD15" i="4"/>
  <c r="AA15" i="4"/>
  <c r="AF15" i="4" s="1"/>
  <c r="R15" i="4"/>
  <c r="L15" i="4"/>
  <c r="M15" i="4" s="1"/>
  <c r="AD14" i="4"/>
  <c r="AA14" i="4"/>
  <c r="AF14" i="4" s="1"/>
  <c r="R14" i="4"/>
  <c r="L14" i="4"/>
  <c r="M14" i="4" s="1"/>
  <c r="AD13" i="4"/>
  <c r="AA13" i="4"/>
  <c r="AF13" i="4" s="1"/>
  <c r="R13" i="4"/>
  <c r="L13" i="4"/>
  <c r="M13" i="4" s="1"/>
  <c r="AD12" i="4"/>
  <c r="AA12" i="4"/>
  <c r="AF12" i="4" s="1"/>
  <c r="R12" i="4"/>
  <c r="L12" i="4"/>
  <c r="M12" i="4" s="1"/>
  <c r="AD11" i="4"/>
  <c r="AA11" i="4"/>
  <c r="AF11" i="4" s="1"/>
  <c r="L11" i="4"/>
  <c r="M11" i="4" s="1"/>
  <c r="AD10" i="4"/>
  <c r="AA10" i="4"/>
  <c r="AF10" i="4" s="1"/>
  <c r="R10" i="4"/>
  <c r="L10" i="4"/>
  <c r="M10" i="4" s="1"/>
  <c r="R9" i="4"/>
  <c r="L9" i="4"/>
  <c r="M9" i="4" s="1"/>
  <c r="AF8" i="4"/>
  <c r="AD8" i="4"/>
  <c r="R8" i="4"/>
  <c r="L8" i="4"/>
  <c r="M8" i="4" s="1"/>
  <c r="AF7" i="4"/>
  <c r="AD7" i="4"/>
  <c r="R7" i="4"/>
  <c r="L7" i="4"/>
  <c r="M7" i="4" s="1"/>
  <c r="AD6" i="4"/>
  <c r="AA6" i="4"/>
  <c r="AF6" i="4" s="1"/>
  <c r="R6" i="4"/>
  <c r="L6" i="4"/>
  <c r="M6" i="4" s="1"/>
  <c r="AD5" i="4"/>
  <c r="AA5" i="4"/>
  <c r="AF5" i="4" s="1"/>
  <c r="R5" i="4"/>
  <c r="L5" i="4"/>
  <c r="M5" i="4" s="1"/>
  <c r="AD4" i="4"/>
  <c r="AF4" i="4"/>
  <c r="R4" i="4"/>
  <c r="L4" i="4"/>
  <c r="M4" i="4" s="1"/>
  <c r="AD3" i="4"/>
  <c r="AA3" i="4"/>
  <c r="AF3" i="4" s="1"/>
  <c r="L3" i="4"/>
  <c r="M3" i="4" s="1"/>
  <c r="AD29" i="4" l="1"/>
  <c r="AD31" i="4"/>
  <c r="AD34" i="4"/>
  <c r="AD37" i="4"/>
  <c r="AD38" i="4"/>
  <c r="AD41" i="4"/>
  <c r="AD44" i="4"/>
  <c r="AD28" i="4"/>
  <c r="AD32" i="4"/>
  <c r="AD36" i="4"/>
  <c r="AD40" i="4"/>
  <c r="AD43" i="4"/>
  <c r="AD463" i="4"/>
  <c r="AD30" i="4"/>
  <c r="AD33" i="4"/>
  <c r="AD35" i="4"/>
  <c r="AD39" i="4"/>
  <c r="AD42" i="4"/>
  <c r="AD45" i="4"/>
  <c r="M401" i="4"/>
  <c r="M400" i="4"/>
</calcChain>
</file>

<file path=xl/sharedStrings.xml><?xml version="1.0" encoding="utf-8"?>
<sst xmlns="http://schemas.openxmlformats.org/spreadsheetml/2006/main" count="21505" uniqueCount="298">
  <si>
    <t>Method</t>
  </si>
  <si>
    <t>Space integration</t>
  </si>
  <si>
    <t>wind meter location</t>
  </si>
  <si>
    <t>Friction velocity (m s-1)</t>
  </si>
  <si>
    <t>Wind speed (m s-1)</t>
  </si>
  <si>
    <t>Study</t>
  </si>
  <si>
    <t>Lake Name</t>
  </si>
  <si>
    <t>Long (DD)</t>
  </si>
  <si>
    <t>Lat (DD)</t>
  </si>
  <si>
    <t>Perimeter (m)</t>
  </si>
  <si>
    <t>Tracer gas</t>
  </si>
  <si>
    <t>sampling location</t>
  </si>
  <si>
    <t>space integration (m2)</t>
  </si>
  <si>
    <t>location (C=center, S=shore, I=inland)</t>
  </si>
  <si>
    <t>distance from lake (m)</t>
  </si>
  <si>
    <t>Fixed or integrated</t>
  </si>
  <si>
    <t>from</t>
  </si>
  <si>
    <t>to</t>
  </si>
  <si>
    <t>start</t>
  </si>
  <si>
    <t>end</t>
  </si>
  <si>
    <t>mean or integrated temp</t>
  </si>
  <si>
    <t>U*</t>
  </si>
  <si>
    <t>U</t>
  </si>
  <si>
    <t>height (m)</t>
  </si>
  <si>
    <t>reported k600</t>
  </si>
  <si>
    <t>k600 (reported or calculated)</t>
  </si>
  <si>
    <t>Crusius and Wanninkhof 2003</t>
  </si>
  <si>
    <t>Lake 302N</t>
  </si>
  <si>
    <t>G</t>
  </si>
  <si>
    <t>SF6</t>
  </si>
  <si>
    <t>center</t>
  </si>
  <si>
    <t>C</t>
  </si>
  <si>
    <t>Wanninkhof et al. 1991</t>
  </si>
  <si>
    <t>Pyramid Lake</t>
  </si>
  <si>
    <t>Wanninkhof et al. 1985</t>
  </si>
  <si>
    <t>Rockland Lake</t>
  </si>
  <si>
    <t>Cole and Caraco 1998</t>
  </si>
  <si>
    <t>Mirror Lake</t>
  </si>
  <si>
    <t>Brookside</t>
  </si>
  <si>
    <t>C3H8</t>
  </si>
  <si>
    <t>CH</t>
  </si>
  <si>
    <t>RH</t>
  </si>
  <si>
    <t>Westford</t>
  </si>
  <si>
    <t>Clark et al. 1995</t>
  </si>
  <si>
    <t>Sutherland Pond</t>
  </si>
  <si>
    <t>Wanninkhof et al. 1987</t>
  </si>
  <si>
    <t>Crowley Lake</t>
  </si>
  <si>
    <t>S</t>
  </si>
  <si>
    <t>Mono Lake</t>
  </si>
  <si>
    <t>Rantakari et al. 2015</t>
  </si>
  <si>
    <t>Ormajärvi</t>
  </si>
  <si>
    <t>CO2</t>
  </si>
  <si>
    <t>I</t>
  </si>
  <si>
    <t>CH4</t>
  </si>
  <si>
    <t>Pääjärvi</t>
  </si>
  <si>
    <t>Upstill-Goddard et al. 1990</t>
  </si>
  <si>
    <t>Siblyback Lake</t>
  </si>
  <si>
    <t>Dozmary Pool</t>
  </si>
  <si>
    <t>Frost and Upstill-Goddard 2002</t>
  </si>
  <si>
    <t>Coatenhill Reservoir</t>
  </si>
  <si>
    <t>Vachon and Prairie 2013</t>
  </si>
  <si>
    <t>Eastmain reservoir</t>
  </si>
  <si>
    <t>Waterloo</t>
  </si>
  <si>
    <t>Roxton</t>
  </si>
  <si>
    <t>Orford</t>
  </si>
  <si>
    <t>Parker</t>
  </si>
  <si>
    <t>Fraser</t>
  </si>
  <si>
    <t>Simonneau</t>
  </si>
  <si>
    <t>Croche</t>
  </si>
  <si>
    <t>McGinnis et al. 2015</t>
  </si>
  <si>
    <t>Lake Stechlin</t>
  </si>
  <si>
    <t>SW section</t>
  </si>
  <si>
    <t>Schilder et al. 2013</t>
  </si>
  <si>
    <t>Burgäschisee</t>
  </si>
  <si>
    <t>Depth transect from center to shore, 12 chambers per lake</t>
  </si>
  <si>
    <t>NA</t>
  </si>
  <si>
    <t>Augst/September 2010/2011</t>
  </si>
  <si>
    <t>whole-lake estimate using four groups of 3 replicate chambers</t>
  </si>
  <si>
    <t>Erssjön</t>
  </si>
  <si>
    <t>Glimmingen</t>
  </si>
  <si>
    <t>Grissjön</t>
  </si>
  <si>
    <t>Hinterburgsee</t>
  </si>
  <si>
    <t>Hüttwilersee</t>
  </si>
  <si>
    <t>Illersjön</t>
  </si>
  <si>
    <t>Jyväsjärvi</t>
  </si>
  <si>
    <t>Lauenensee</t>
  </si>
  <si>
    <t>Lillsjön</t>
  </si>
  <si>
    <t>Lovonjärvi</t>
  </si>
  <si>
    <t>Mårn</t>
  </si>
  <si>
    <t>Miekkojärvi</t>
  </si>
  <si>
    <t>Nimetön</t>
  </si>
  <si>
    <t>Plusssee</t>
  </si>
  <si>
    <t>Rotsee</t>
  </si>
  <si>
    <t>Schöhsee</t>
  </si>
  <si>
    <t>Schwarzsee</t>
  </si>
  <si>
    <t>Seealpsee</t>
  </si>
  <si>
    <t>Skärgölen</t>
  </si>
  <si>
    <t>Stora_Vänstern</t>
  </si>
  <si>
    <t>Syrjänalunen</t>
  </si>
  <si>
    <t>Schilder et al. 2016</t>
  </si>
  <si>
    <t>Gerzensee</t>
  </si>
  <si>
    <t>A1</t>
  </si>
  <si>
    <t>1 chamber per location except for D which had 3 chambers</t>
  </si>
  <si>
    <t>A2</t>
  </si>
  <si>
    <t>A3</t>
  </si>
  <si>
    <t>B1</t>
  </si>
  <si>
    <t>B2</t>
  </si>
  <si>
    <t>B3</t>
  </si>
  <si>
    <t>C1</t>
  </si>
  <si>
    <t>C2</t>
  </si>
  <si>
    <t>C3</t>
  </si>
  <si>
    <t>D</t>
  </si>
  <si>
    <t>Guérin et al. 2007</t>
  </si>
  <si>
    <t>Petit-Saut Reservoir</t>
  </si>
  <si>
    <t>20 m from EC mast</t>
  </si>
  <si>
    <t>May/December 2003</t>
  </si>
  <si>
    <t>E</t>
  </si>
  <si>
    <t>400 m upstream dam, 2.1 m above water</t>
  </si>
  <si>
    <t>middle of the lake</t>
  </si>
  <si>
    <t>11 October - 17 November 2004</t>
  </si>
  <si>
    <t>30 March - 12 May 2005</t>
  </si>
  <si>
    <t>Anderson et al. 1998</t>
  </si>
  <si>
    <t>Williams Lake</t>
  </si>
  <si>
    <t>Jonsson et al. 2008</t>
  </si>
  <si>
    <t>Merasjärvi</t>
  </si>
  <si>
    <t>close to middle of the lake</t>
  </si>
  <si>
    <t>Podgrajsek et al. 2015</t>
  </si>
  <si>
    <t>Tamnaren</t>
  </si>
  <si>
    <t>center on island</t>
  </si>
  <si>
    <t>Xiao et al. 2014</t>
  </si>
  <si>
    <t>Yichang city pond</t>
  </si>
  <si>
    <t>Site M, 3.5 m from shore</t>
  </si>
  <si>
    <t>October 2013</t>
  </si>
  <si>
    <t>data digitized from graph, mismatch between number of observations reported (n) and number of dots digitized (due to overlap of dots)</t>
  </si>
  <si>
    <t>Site N, 2 m from shore</t>
  </si>
  <si>
    <t>July 2013</t>
  </si>
  <si>
    <t>Matthews et al. 2003</t>
  </si>
  <si>
    <t>Experimental Reservoir</t>
  </si>
  <si>
    <t>10 sampling points</t>
  </si>
  <si>
    <t>August 2000</t>
  </si>
  <si>
    <t>June 2001</t>
  </si>
  <si>
    <t>4 locations</t>
  </si>
  <si>
    <t>6 locations</t>
  </si>
  <si>
    <t>Howard et al. 2018</t>
  </si>
  <si>
    <t>Salt Marsh Pond</t>
  </si>
  <si>
    <t>Kr</t>
  </si>
  <si>
    <t>Ne</t>
  </si>
  <si>
    <t>Li 2018</t>
  </si>
  <si>
    <t>Three Gorges Reservoir</t>
  </si>
  <si>
    <t>one of 12 sites, unclear which one</t>
  </si>
  <si>
    <t>Sollberger et al. 2017</t>
  </si>
  <si>
    <t>Klöntaler see</t>
  </si>
  <si>
    <t>site in lake, near shore</t>
  </si>
  <si>
    <t>Shoreline development Index</t>
  </si>
  <si>
    <t>Lake characteristics</t>
  </si>
  <si>
    <t>Reference</t>
  </si>
  <si>
    <t>comments</t>
  </si>
  <si>
    <t>Time Integration</t>
  </si>
  <si>
    <t>Chamber area not reported, assume 0.3 m2</t>
  </si>
  <si>
    <t>June 2016</t>
  </si>
  <si>
    <t>Schmidt number coefficient n</t>
  </si>
  <si>
    <t xml:space="preserve">k (cm hr-1) </t>
  </si>
  <si>
    <t>k at in situ temperature and for tracer gas</t>
  </si>
  <si>
    <t>Jean-Baptiste 2000</t>
  </si>
  <si>
    <t>Lake Suisse</t>
  </si>
  <si>
    <t>3He</t>
  </si>
  <si>
    <t>U10 (reported or based on U following Crusius &amp; Wanninkhof 2003)</t>
  </si>
  <si>
    <t>Lake 226</t>
  </si>
  <si>
    <t>01/08/1978-03/08/1978</t>
  </si>
  <si>
    <t>222Rn</t>
  </si>
  <si>
    <t>Lake 227</t>
  </si>
  <si>
    <t>Emerson et al. 1973</t>
  </si>
  <si>
    <t>05/08/1970-14/08/1970</t>
  </si>
  <si>
    <t>wind speed was between 0.5 and 1.5 m/s, we assume a mean of 1 m/s</t>
  </si>
  <si>
    <t>May-November 2004</t>
  </si>
  <si>
    <t>Southworth et al. 2007</t>
  </si>
  <si>
    <t>August 2003</t>
  </si>
  <si>
    <t>September 2003</t>
  </si>
  <si>
    <t>September 2002</t>
  </si>
  <si>
    <t>Lake 658</t>
  </si>
  <si>
    <t>202Hg</t>
  </si>
  <si>
    <t>Poulain et al. 2006</t>
  </si>
  <si>
    <t>Lake 240</t>
  </si>
  <si>
    <t>Water temperature was missing but estimated from air temperature which correlated well (R2=0.99) with water temperature, mean k across all mesocosms</t>
  </si>
  <si>
    <t>mean k across all mesocosms</t>
  </si>
  <si>
    <t>Paranaiba et al. 2018</t>
  </si>
  <si>
    <t>CDU</t>
  </si>
  <si>
    <t>CUN</t>
  </si>
  <si>
    <t>FNS</t>
  </si>
  <si>
    <t>Chapéu D’Uvas</t>
  </si>
  <si>
    <t>Curuá-Una</t>
  </si>
  <si>
    <t>Furnas</t>
  </si>
  <si>
    <t>September 2015</t>
  </si>
  <si>
    <t>March 2016</t>
  </si>
  <si>
    <t>June/July 2015</t>
  </si>
  <si>
    <t>Canacari</t>
  </si>
  <si>
    <t>19/11/2011-22/11/2011</t>
  </si>
  <si>
    <t>Lake 224</t>
  </si>
  <si>
    <t>Hesslein et al. 1980</t>
  </si>
  <si>
    <t>Jähne et al. 1984</t>
  </si>
  <si>
    <t>Lake Geneva</t>
  </si>
  <si>
    <t>Lake Constance</t>
  </si>
  <si>
    <t>Lake Sempach</t>
  </si>
  <si>
    <t>Lake Baldegg</t>
  </si>
  <si>
    <t>Kuivajärvi</t>
  </si>
  <si>
    <t>Spruce Run Reservoir</t>
  </si>
  <si>
    <t>O2</t>
  </si>
  <si>
    <t>27/07/1988-23/09/1988</t>
  </si>
  <si>
    <t>5-7 locations</t>
  </si>
  <si>
    <t>4 quadrants</t>
  </si>
  <si>
    <t>2011</t>
  </si>
  <si>
    <t>Cole et al. 2010</t>
  </si>
  <si>
    <t>Peter</t>
  </si>
  <si>
    <t>Crampton</t>
  </si>
  <si>
    <t>13C</t>
  </si>
  <si>
    <t>Emerson 1975</t>
  </si>
  <si>
    <t>Lake 261</t>
  </si>
  <si>
    <t>Lake 304</t>
  </si>
  <si>
    <t>triangular mesocosm</t>
  </si>
  <si>
    <t>wind speed from August / September 1971, but similar from year to year</t>
  </si>
  <si>
    <t>Heiskanen et al. 2014</t>
  </si>
  <si>
    <t>09/08/2011-30/11/2011</t>
  </si>
  <si>
    <t>stratification period; footprint from Erkkilä et al. 2018</t>
  </si>
  <si>
    <t>overturn period; footprint from Erkkilä et al. 2018</t>
  </si>
  <si>
    <t>SR lake</t>
  </si>
  <si>
    <t>Rosentreter et al. 2017</t>
  </si>
  <si>
    <t>October 2014</t>
  </si>
  <si>
    <t>Ho et al. 2018</t>
  </si>
  <si>
    <t>RS1</t>
  </si>
  <si>
    <t>Gelda et al. 1996</t>
  </si>
  <si>
    <t>Onondaga lake</t>
  </si>
  <si>
    <t>Experimental pond</t>
  </si>
  <si>
    <t>Denmead and Freney 1992</t>
  </si>
  <si>
    <t>Boyd and Teichert-Coddington 1992</t>
  </si>
  <si>
    <t>Pond B3</t>
  </si>
  <si>
    <t>Pond B4</t>
  </si>
  <si>
    <t>Outflow</t>
  </si>
  <si>
    <t>November 1989</t>
  </si>
  <si>
    <t>November 1990</t>
  </si>
  <si>
    <t>2 central locations in north and south basin</t>
  </si>
  <si>
    <t>Wetland pond</t>
  </si>
  <si>
    <t>open water surface, clear of aquatic vegetation</t>
  </si>
  <si>
    <t>M</t>
  </si>
  <si>
    <t>Method (G=gas injection, C=Chamber, E=Eddy covariance, M=Mass balance)</t>
  </si>
  <si>
    <t>Soumis et al. 2008</t>
  </si>
  <si>
    <t>Polsenareetal.2013</t>
  </si>
  <si>
    <t>Yu et al. 1977</t>
  </si>
  <si>
    <t xml:space="preserve">Exact footprint not reported, assume an ellipse defined by the reported minimum and maximum footprint radius of 100 and 300 m </t>
  </si>
  <si>
    <t xml:space="preserve">Exact footprint not reported, assume an ellipse defined by the reported minimum and maximum footprint radius of 115 and 480 m </t>
  </si>
  <si>
    <t>Exact footprint not reported, assume an ellipse defined by the reported minimum and maximum radius of 100 and 500 m (where 80% of the footprint originated)</t>
  </si>
  <si>
    <t>mesocosm</t>
  </si>
  <si>
    <t>three littoral + three pelagic sites; triplicate chambers</t>
  </si>
  <si>
    <t>space integration relative to lake area (SIN)</t>
  </si>
  <si>
    <t>Lake Area (m2) (LA)</t>
  </si>
  <si>
    <t>TIN (days)</t>
  </si>
  <si>
    <r>
      <t>In situ Water temperature (</t>
    </r>
    <r>
      <rPr>
        <sz val="11"/>
        <color theme="1"/>
        <rFont val="Calibri"/>
        <family val="2"/>
      </rPr>
      <t>˚</t>
    </r>
    <r>
      <rPr>
        <sz val="8.8000000000000007"/>
        <color theme="1"/>
        <rFont val="Calibri"/>
        <family val="2"/>
      </rPr>
      <t>C)</t>
    </r>
  </si>
  <si>
    <t>Comment 1</t>
  </si>
  <si>
    <t>Comment 2</t>
  </si>
  <si>
    <t>Wind speed reported in Jähne et al. (1984)</t>
  </si>
  <si>
    <t>August 2001, night</t>
  </si>
  <si>
    <t>August 2001, day</t>
  </si>
  <si>
    <t>Data extraction</t>
  </si>
  <si>
    <t>Salinity (Freshwater=1,Saltwater=0)</t>
  </si>
  <si>
    <t>Soppensee</t>
  </si>
  <si>
    <t>A</t>
  </si>
  <si>
    <t>Center / Deepest point</t>
  </si>
  <si>
    <t>Lake B</t>
  </si>
  <si>
    <t>Lake C</t>
  </si>
  <si>
    <t>Thoro-Martinsen et al 2020</t>
  </si>
  <si>
    <t>arithmetic mean space integration of two chamber types used</t>
  </si>
  <si>
    <t>time integration is set to mean of min and max time integration (2-5 min)</t>
  </si>
  <si>
    <t>continous wind speed measurements at inland station adjusted based periodic wind speed measurements done above the lake surface (see Fig. S1 in original paper)</t>
  </si>
  <si>
    <t>C/I</t>
  </si>
  <si>
    <t>T</t>
  </si>
  <si>
    <t>(A=from corresponding author, T=from table or text, D=from figure by on-screen digitizing)</t>
  </si>
  <si>
    <t>SDI missing, assuming SDI=1.5 in analysis</t>
  </si>
  <si>
    <t>Eddy covariance footprint is assumed to represent the minimum fetch-to-height ratio of 100:1, as given in the original paper</t>
  </si>
  <si>
    <t xml:space="preserve">k was calculated using equations given in the original paper for the "transfer coefficient" based on data given for the "bulk transfer coefficient", the given value of CO2 solubility, and the "atmospheric transfer coefficient" (derived from a linear regression of water vapor measurements and the friction velocity in the air, U*) </t>
  </si>
  <si>
    <t>k calculated from data and equations provided in the original paper for each consecutive pair of samplings where oxygen concentrations increase over time</t>
  </si>
  <si>
    <t>Chamber details derived from Seebacher and Harris, J. Environ. Qual., Vol. 11, no. 1 (1982)communication with Karen B. Bartlett, 26 February 2019</t>
  </si>
  <si>
    <t xml:space="preserve">exact pond location unknown, but present ponds in St. Marks National Wildlife Refuge are similar in size (40-200 m diameter)and shape (near-round), given are area and SDI for the most common pond type following pers. </t>
  </si>
  <si>
    <t>U10 calculated from friction velocity divided by square root of drag coefficient of 0.0013 (Large and Pond, J. Phys. Ocean. 11 (1981))</t>
  </si>
  <si>
    <t>water temperature taken from Figure 1 in original paper, estimated mean over sampling season</t>
  </si>
  <si>
    <t>3 chambers, assuming cylindric shape for space integration calculation, volume=4.9 L, height=12.5 cm</t>
  </si>
  <si>
    <r>
      <t>temperature is mean over study period, temperature range was 27.5-33.7</t>
    </r>
    <r>
      <rPr>
        <sz val="11"/>
        <color theme="1"/>
        <rFont val="Calibri"/>
        <family val="2"/>
      </rPr>
      <t>°</t>
    </r>
    <r>
      <rPr>
        <sz val="8.8000000000000007"/>
        <color theme="1"/>
        <rFont val="Calibri"/>
        <family val="2"/>
      </rPr>
      <t>C</t>
    </r>
  </si>
  <si>
    <t>2 types of flux chambers used with 5-10min and 60 min time integration, fluxes were within 7% between chambers and its not clear which measurement belongs to which chamber. Hence, we report the mean time integration here</t>
  </si>
  <si>
    <t>wind speed from nearby lake 227</t>
  </si>
  <si>
    <t>Height of wind measurement is not mentioned, assume 10 m</t>
  </si>
  <si>
    <t>Sampling interval of 1-2 weeks, assume average for time integration (TIN)</t>
  </si>
  <si>
    <t>Local measurement Date and Time</t>
  </si>
  <si>
    <r>
      <t>Water temperature for Sc/k estimates (</t>
    </r>
    <r>
      <rPr>
        <b/>
        <sz val="11"/>
        <color theme="1"/>
        <rFont val="Calibri"/>
        <family val="2"/>
      </rPr>
      <t>˚</t>
    </r>
    <r>
      <rPr>
        <b/>
        <sz val="8.8000000000000007"/>
        <color theme="1"/>
        <rFont val="Calibri"/>
        <family val="2"/>
      </rPr>
      <t>C)</t>
    </r>
  </si>
  <si>
    <t>Schmidt number</t>
  </si>
  <si>
    <t>Holgerson et al. 2017</t>
  </si>
  <si>
    <t>López Bellido et al. 2009</t>
  </si>
  <si>
    <t>Torgersen et al. 1982</t>
  </si>
  <si>
    <t>Sebacher et al. 1983</t>
  </si>
  <si>
    <t>dArgent</t>
  </si>
  <si>
    <t>Vachon et al. in revision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</si>
</sst>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0"/>
    <numFmt numFmtId="165" formatCode="0.000"/>
    <numFmt numFmtId="166" formatCode="0.0"/>
    <numFmt numFmtId="167" formatCode="0.000000"/>
    <numFmt numFmtId="168" formatCode="0.00000000000"/>
    <numFmt numFmtId="169" formatCode="0.0000"/>
    <numFmt numFmtId="170" formatCode="0.0000000"/>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8"/>
      <name val="Arial"/>
      <family val="2"/>
    </font>
    <font>
      <sz val="11"/>
      <color theme="1"/>
      <name val="Calibri"/>
      <family val="2"/>
    </font>
    <font>
      <sz val="8.8000000000000007"/>
      <color theme="1"/>
      <name val="Calibri"/>
      <family val="2"/>
    </font>
    <font>
      <b/>
      <sz val="11"/>
      <color theme="1"/>
      <name val="Calibri"/>
      <family val="2"/>
    </font>
    <font>
      <b/>
      <sz val="8.8000000000000007"/>
      <color theme="1"/>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5" applyNumberFormat="0" applyAlignment="0" applyProtection="0"/>
    <xf numFmtId="0" fontId="17" fillId="6" borderId="6" applyNumberFormat="0" applyAlignment="0" applyProtection="0"/>
    <xf numFmtId="0" fontId="18" fillId="6" borderId="5" applyNumberFormat="0" applyAlignment="0" applyProtection="0"/>
    <xf numFmtId="0" fontId="19" fillId="0" borderId="7" applyNumberFormat="0" applyFill="0" applyAlignment="0" applyProtection="0"/>
    <xf numFmtId="0" fontId="20" fillId="7" borderId="8" applyNumberFormat="0" applyAlignment="0" applyProtection="0"/>
    <xf numFmtId="0" fontId="1" fillId="0" borderId="0" applyNumberFormat="0" applyFill="0" applyBorder="0" applyAlignment="0" applyProtection="0"/>
    <xf numFmtId="0" fontId="8" fillId="8" borderId="9" applyNumberFormat="0" applyFont="0" applyAlignment="0" applyProtection="0"/>
    <xf numFmtId="0" fontId="21" fillId="0" borderId="0" applyNumberFormat="0" applyFill="0" applyBorder="0" applyAlignment="0" applyProtection="0"/>
    <xf numFmtId="0" fontId="2" fillId="0" borderId="10"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2" fillId="32" borderId="0" applyNumberFormat="0" applyBorder="0" applyAlignment="0" applyProtection="0"/>
  </cellStyleXfs>
  <cellXfs count="60">
    <xf numFmtId="0" fontId="0" fillId="0" borderId="0" xfId="0"/>
    <xf numFmtId="0" fontId="2" fillId="0" borderId="0" xfId="0" applyFont="1" applyAlignment="1">
      <alignment wrapText="1"/>
    </xf>
    <xf numFmtId="14" fontId="2" fillId="0" borderId="0" xfId="0" applyNumberFormat="1" applyFont="1" applyAlignment="1">
      <alignment wrapText="1"/>
    </xf>
    <xf numFmtId="0" fontId="2" fillId="0" borderId="1" xfId="0" applyFont="1" applyBorder="1" applyAlignment="1">
      <alignment wrapText="1"/>
    </xf>
    <xf numFmtId="0" fontId="0" fillId="0" borderId="0" xfId="0" applyFont="1"/>
    <xf numFmtId="0" fontId="0" fillId="0" borderId="0" xfId="0" applyFont="1" applyFill="1" applyBorder="1"/>
    <xf numFmtId="2" fontId="2" fillId="0" borderId="1" xfId="0" applyNumberFormat="1" applyFont="1" applyBorder="1" applyAlignment="1">
      <alignment wrapText="1"/>
    </xf>
    <xf numFmtId="2" fontId="2" fillId="0" borderId="0" xfId="0" applyNumberFormat="1" applyFont="1" applyAlignment="1">
      <alignment wrapText="1"/>
    </xf>
    <xf numFmtId="1" fontId="2" fillId="0" borderId="0" xfId="0" applyNumberFormat="1" applyFont="1" applyAlignment="1">
      <alignment wrapText="1"/>
    </xf>
    <xf numFmtId="165" fontId="2" fillId="0" borderId="0" xfId="0" applyNumberFormat="1" applyFont="1" applyAlignment="1">
      <alignment wrapText="1"/>
    </xf>
    <xf numFmtId="165" fontId="0" fillId="0" borderId="0" xfId="0" applyNumberFormat="1" applyFont="1"/>
    <xf numFmtId="164" fontId="2" fillId="0" borderId="0" xfId="0" applyNumberFormat="1" applyFont="1" applyAlignment="1">
      <alignment wrapText="1"/>
    </xf>
    <xf numFmtId="168" fontId="2" fillId="0" borderId="0" xfId="0" applyNumberFormat="1" applyFont="1" applyAlignment="1">
      <alignment wrapText="1"/>
    </xf>
    <xf numFmtId="168" fontId="0" fillId="0" borderId="0" xfId="0" applyNumberFormat="1" applyFont="1"/>
    <xf numFmtId="2" fontId="2" fillId="0" borderId="0" xfId="0" applyNumberFormat="1" applyFont="1" applyAlignment="1">
      <alignment horizontal="center" wrapText="1"/>
    </xf>
    <xf numFmtId="2" fontId="2" fillId="0" borderId="1" xfId="0" applyNumberFormat="1" applyFont="1" applyBorder="1" applyAlignment="1">
      <alignment horizontal="center" wrapText="1"/>
    </xf>
    <xf numFmtId="2" fontId="0" fillId="0" borderId="0" xfId="0" applyNumberFormat="1" applyFont="1" applyAlignment="1">
      <alignment horizontal="center"/>
    </xf>
    <xf numFmtId="2" fontId="0" fillId="0" borderId="0" xfId="0" applyNumberFormat="1" applyFont="1"/>
    <xf numFmtId="169" fontId="2" fillId="0" borderId="0" xfId="0" applyNumberFormat="1" applyFont="1" applyAlignment="1">
      <alignment wrapText="1"/>
    </xf>
    <xf numFmtId="164" fontId="0" fillId="0" borderId="0" xfId="0" applyNumberFormat="1" applyFont="1"/>
    <xf numFmtId="1" fontId="0" fillId="0" borderId="0" xfId="0" applyNumberFormat="1" applyFont="1"/>
    <xf numFmtId="2" fontId="0" fillId="0" borderId="1" xfId="0" applyNumberFormat="1" applyFont="1" applyBorder="1"/>
    <xf numFmtId="0" fontId="0" fillId="0" borderId="1" xfId="0" applyFont="1" applyBorder="1"/>
    <xf numFmtId="14" fontId="0" fillId="0" borderId="0" xfId="0" applyNumberFormat="1" applyFont="1"/>
    <xf numFmtId="169" fontId="0" fillId="0" borderId="0" xfId="0" applyNumberFormat="1" applyFont="1"/>
    <xf numFmtId="2" fontId="0" fillId="0" borderId="1" xfId="0" applyNumberFormat="1" applyFont="1" applyBorder="1" applyAlignment="1">
      <alignment horizontal="center"/>
    </xf>
    <xf numFmtId="49" fontId="0" fillId="0" borderId="0" xfId="0" applyNumberFormat="1" applyFont="1"/>
    <xf numFmtId="1" fontId="0" fillId="0" borderId="0" xfId="0" applyNumberFormat="1" applyFont="1" applyFill="1"/>
    <xf numFmtId="170" fontId="0" fillId="0" borderId="0" xfId="0" applyNumberFormat="1" applyFont="1"/>
    <xf numFmtId="0" fontId="0" fillId="0" borderId="0" xfId="0" applyFont="1" applyAlignment="1">
      <alignment wrapText="1"/>
    </xf>
    <xf numFmtId="2" fontId="0" fillId="0" borderId="0" xfId="0" applyNumberFormat="1" applyFont="1" applyAlignment="1">
      <alignment wrapText="1"/>
    </xf>
    <xf numFmtId="2" fontId="0" fillId="0" borderId="0" xfId="0" applyNumberFormat="1" applyFont="1" applyAlignment="1">
      <alignment horizontal="center" wrapText="1"/>
    </xf>
    <xf numFmtId="22" fontId="0" fillId="0" borderId="0" xfId="0" applyNumberFormat="1" applyFont="1"/>
    <xf numFmtId="0" fontId="0" fillId="0" borderId="0" xfId="0" applyFont="1" applyBorder="1"/>
    <xf numFmtId="167" fontId="0" fillId="0" borderId="0" xfId="0" applyNumberFormat="1" applyFont="1"/>
    <xf numFmtId="166" fontId="0" fillId="0" borderId="0" xfId="0" applyNumberFormat="1" applyFont="1"/>
    <xf numFmtId="0" fontId="0" fillId="0" borderId="0" xfId="0" applyFont="1" applyFill="1"/>
    <xf numFmtId="17" fontId="0" fillId="0" borderId="0" xfId="0" applyNumberFormat="1" applyFont="1"/>
    <xf numFmtId="20" fontId="0" fillId="0" borderId="0" xfId="0" applyNumberFormat="1" applyFont="1"/>
    <xf numFmtId="1" fontId="0" fillId="0" borderId="0" xfId="0" applyNumberFormat="1" applyFont="1" applyBorder="1"/>
    <xf numFmtId="164" fontId="0" fillId="0" borderId="0" xfId="0" applyNumberFormat="1" applyFont="1" applyAlignment="1">
      <alignment horizontal="right" readingOrder="1"/>
    </xf>
    <xf numFmtId="165" fontId="0" fillId="0" borderId="0" xfId="0" applyNumberFormat="1" applyFont="1" applyAlignment="1">
      <alignment horizontal="center"/>
    </xf>
    <xf numFmtId="169" fontId="0" fillId="0" borderId="0" xfId="0" applyNumberFormat="1" applyFont="1" applyAlignment="1">
      <alignment horizontal="center"/>
    </xf>
    <xf numFmtId="2" fontId="0" fillId="0" borderId="0" xfId="0" applyNumberFormat="1" applyFont="1" applyAlignment="1">
      <alignment horizontal="center" wrapText="1"/>
    </xf>
    <xf numFmtId="2"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 fontId="0" fillId="0" borderId="0" xfId="0" applyNumberFormat="1" applyFont="1" applyAlignment="1">
      <alignment horizontal="center" wrapText="1"/>
    </xf>
    <xf numFmtId="2" fontId="0" fillId="0" borderId="1" xfId="0" applyNumberFormat="1" applyFont="1" applyBorder="1" applyAlignment="1">
      <alignment horizontal="center" wrapText="1"/>
    </xf>
    <xf numFmtId="14" fontId="0" fillId="0" borderId="0" xfId="0" applyNumberFormat="1" applyBorder="1" applyAlignment="1">
      <alignment horizontal="right" vertical="center"/>
    </xf>
    <xf numFmtId="22" fontId="0" fillId="0" borderId="0" xfId="0" applyNumberFormat="1"/>
    <xf numFmtId="0" fontId="0" fillId="0" borderId="0" xfId="0" applyFont="1" applyFill="1" applyAlignment="1">
      <alignment wrapText="1"/>
    </xf>
    <xf numFmtId="0" fontId="2" fillId="0" borderId="0" xfId="0" applyFont="1" applyFill="1" applyAlignment="1">
      <alignment wrapText="1"/>
    </xf>
    <xf numFmtId="166" fontId="0" fillId="0" borderId="0" xfId="0" applyNumberFormat="1" applyFont="1" applyAlignment="1">
      <alignment horizontal="center"/>
    </xf>
    <xf numFmtId="2" fontId="0" fillId="0" borderId="0" xfId="0" applyNumberFormat="1" applyFont="1" applyAlignment="1">
      <alignment horizontal="center" wrapText="1"/>
    </xf>
    <xf numFmtId="0" fontId="0" fillId="0" borderId="0" xfId="0" applyFont="1" applyAlignment="1">
      <alignment horizont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30"/>
  <sheetViews>
    <sheetView tabSelected="1" zoomScale="80" zoomScaleNormal="80" workbookViewId="0">
      <pane xSplit="3" ySplit="2" topLeftCell="D3" activePane="bottomRight" state="frozen"/>
      <selection pane="topRight" activeCell="C1" sqref="C1"/>
      <selection pane="bottomLeft" activeCell="A3" sqref="A3"/>
      <selection pane="bottomRight" activeCell="A3" sqref="A3:XFD3"/>
    </sheetView>
  </sheetViews>
  <sheetFormatPr defaultRowHeight="14.5" x14ac:dyDescent="0.35"/>
  <cols>
    <col min="1" max="1" width="31.36328125" style="4" bestFit="1" customWidth="1"/>
    <col min="2" max="2" width="31.36328125" style="36" customWidth="1"/>
    <col min="3" max="3" width="24.7265625" style="4" bestFit="1" customWidth="1"/>
    <col min="4" max="4" width="13.7265625" style="19" bestFit="1" customWidth="1"/>
    <col min="5" max="5" width="11.1796875" style="19" customWidth="1"/>
    <col min="6" max="6" width="14.81640625" style="20" customWidth="1"/>
    <col min="7" max="7" width="12.81640625" style="20" customWidth="1"/>
    <col min="8" max="8" width="15.81640625" style="21" customWidth="1"/>
    <col min="9" max="9" width="14.81640625" style="4" customWidth="1"/>
    <col min="10" max="10" width="13" style="4" customWidth="1"/>
    <col min="11" max="11" width="50.1796875" style="22" customWidth="1"/>
    <col min="12" max="12" width="15.81640625" style="10" customWidth="1"/>
    <col min="13" max="13" width="14.81640625" style="13" bestFit="1" customWidth="1"/>
    <col min="14" max="14" width="32.7265625" style="4" bestFit="1" customWidth="1"/>
    <col min="15" max="15" width="11.26953125" style="4" customWidth="1"/>
    <col min="16" max="16" width="12.1796875" style="4" customWidth="1"/>
    <col min="17" max="17" width="23.54296875" style="23" customWidth="1"/>
    <col min="18" max="18" width="17.1796875" style="4" bestFit="1" customWidth="1"/>
    <col min="19" max="19" width="16.7265625" style="4" bestFit="1" customWidth="1"/>
    <col min="20" max="20" width="14.90625" style="24" bestFit="1" customWidth="1"/>
    <col min="21" max="21" width="10.453125" style="17" customWidth="1"/>
    <col min="22" max="22" width="12.26953125" style="17" customWidth="1"/>
    <col min="23" max="23" width="11" style="17" customWidth="1"/>
    <col min="24" max="24" width="20.54296875" style="17" bestFit="1" customWidth="1"/>
    <col min="25" max="25" width="10.1796875" style="17" bestFit="1" customWidth="1"/>
    <col min="26" max="26" width="13.453125" style="16" customWidth="1"/>
    <col min="27" max="28" width="14.7265625" style="16" customWidth="1"/>
    <col min="29" max="32" width="13.453125" style="17" customWidth="1"/>
    <col min="33" max="33" width="13.81640625" style="17" customWidth="1"/>
    <col min="34" max="34" width="15.453125" style="25" customWidth="1"/>
    <col min="35" max="35" width="61.1796875" style="4" customWidth="1"/>
    <col min="36" max="36" width="75.6328125" style="4" customWidth="1"/>
    <col min="37" max="16384" width="8.7265625" style="4"/>
  </cols>
  <sheetData>
    <row r="1" spans="1:36" s="29" customFormat="1" ht="19.5" customHeight="1" x14ac:dyDescent="0.35">
      <c r="A1" s="29" t="s">
        <v>155</v>
      </c>
      <c r="B1" s="55" t="s">
        <v>261</v>
      </c>
      <c r="C1" s="59" t="s">
        <v>154</v>
      </c>
      <c r="D1" s="59"/>
      <c r="E1" s="59"/>
      <c r="F1" s="59"/>
      <c r="G1" s="59"/>
      <c r="H1" s="59"/>
      <c r="I1" s="59" t="s">
        <v>0</v>
      </c>
      <c r="J1" s="59"/>
      <c r="K1" s="59"/>
      <c r="L1" s="59" t="s">
        <v>1</v>
      </c>
      <c r="M1" s="59"/>
      <c r="N1" s="59"/>
      <c r="O1" s="59" t="s">
        <v>2</v>
      </c>
      <c r="P1" s="59"/>
      <c r="Q1" s="59" t="s">
        <v>289</v>
      </c>
      <c r="R1" s="59"/>
      <c r="S1" s="59"/>
      <c r="T1" s="30" t="s">
        <v>157</v>
      </c>
      <c r="U1" s="58" t="s">
        <v>255</v>
      </c>
      <c r="V1" s="58"/>
      <c r="W1" s="58"/>
      <c r="X1" s="31" t="s">
        <v>3</v>
      </c>
      <c r="Y1" s="58" t="s">
        <v>4</v>
      </c>
      <c r="Z1" s="58"/>
      <c r="AA1" s="58"/>
      <c r="AB1" s="43"/>
      <c r="AC1" s="58" t="s">
        <v>162</v>
      </c>
      <c r="AD1" s="58"/>
      <c r="AE1" s="58"/>
      <c r="AF1" s="58"/>
      <c r="AG1" s="51"/>
      <c r="AH1" s="52"/>
    </row>
    <row r="2" spans="1:36" s="1" customFormat="1" ht="102" customHeight="1" x14ac:dyDescent="0.35">
      <c r="A2" s="1" t="s">
        <v>5</v>
      </c>
      <c r="B2" s="56" t="s">
        <v>274</v>
      </c>
      <c r="C2" s="1" t="s">
        <v>6</v>
      </c>
      <c r="D2" s="11" t="s">
        <v>7</v>
      </c>
      <c r="E2" s="11" t="s">
        <v>8</v>
      </c>
      <c r="F2" s="8" t="s">
        <v>253</v>
      </c>
      <c r="G2" s="8" t="s">
        <v>9</v>
      </c>
      <c r="H2" s="6" t="s">
        <v>153</v>
      </c>
      <c r="I2" s="1" t="s">
        <v>243</v>
      </c>
      <c r="J2" s="1" t="s">
        <v>10</v>
      </c>
      <c r="K2" s="3" t="s">
        <v>11</v>
      </c>
      <c r="L2" s="9" t="s">
        <v>12</v>
      </c>
      <c r="M2" s="12" t="s">
        <v>252</v>
      </c>
      <c r="N2" s="1" t="s">
        <v>156</v>
      </c>
      <c r="O2" s="1" t="s">
        <v>13</v>
      </c>
      <c r="P2" s="1" t="s">
        <v>14</v>
      </c>
      <c r="Q2" s="2" t="s">
        <v>15</v>
      </c>
      <c r="R2" s="1" t="s">
        <v>16</v>
      </c>
      <c r="S2" s="1" t="s">
        <v>17</v>
      </c>
      <c r="T2" s="18" t="s">
        <v>254</v>
      </c>
      <c r="U2" s="7" t="s">
        <v>18</v>
      </c>
      <c r="V2" s="7" t="s">
        <v>19</v>
      </c>
      <c r="W2" s="7" t="s">
        <v>20</v>
      </c>
      <c r="X2" s="7" t="s">
        <v>21</v>
      </c>
      <c r="Y2" s="7" t="s">
        <v>22</v>
      </c>
      <c r="Z2" s="14" t="s">
        <v>23</v>
      </c>
      <c r="AA2" s="14" t="s">
        <v>166</v>
      </c>
      <c r="AB2" s="14" t="s">
        <v>262</v>
      </c>
      <c r="AC2" s="7" t="s">
        <v>161</v>
      </c>
      <c r="AD2" s="7" t="s">
        <v>290</v>
      </c>
      <c r="AE2" s="7" t="s">
        <v>291</v>
      </c>
      <c r="AF2" s="7" t="s">
        <v>160</v>
      </c>
      <c r="AG2" s="7" t="s">
        <v>24</v>
      </c>
      <c r="AH2" s="15" t="s">
        <v>25</v>
      </c>
      <c r="AI2" s="1" t="s">
        <v>256</v>
      </c>
      <c r="AJ2" s="1" t="s">
        <v>257</v>
      </c>
    </row>
    <row r="3" spans="1:36" x14ac:dyDescent="0.35">
      <c r="A3" s="4" t="s">
        <v>26</v>
      </c>
      <c r="B3" s="36" t="s">
        <v>273</v>
      </c>
      <c r="C3" s="4" t="s">
        <v>27</v>
      </c>
      <c r="D3" s="19">
        <v>-93.759280000000004</v>
      </c>
      <c r="E3" s="19">
        <v>49.676110999999999</v>
      </c>
      <c r="F3" s="20">
        <v>128000</v>
      </c>
      <c r="G3" s="20">
        <v>1950</v>
      </c>
      <c r="H3" s="21">
        <v>1.55</v>
      </c>
      <c r="I3" s="4" t="s">
        <v>28</v>
      </c>
      <c r="J3" s="4" t="s">
        <v>29</v>
      </c>
      <c r="K3" s="22" t="s">
        <v>30</v>
      </c>
      <c r="L3" s="10">
        <f t="shared" ref="L3:L34" si="0">F3</f>
        <v>128000</v>
      </c>
      <c r="M3" s="13">
        <f t="shared" ref="M3:M66" si="1">L3/F3</f>
        <v>1</v>
      </c>
      <c r="O3" s="4" t="s">
        <v>31</v>
      </c>
      <c r="P3" s="4">
        <v>0</v>
      </c>
      <c r="R3" s="32">
        <v>31957.333333333332</v>
      </c>
      <c r="S3" s="32">
        <v>31958.4375</v>
      </c>
      <c r="T3" s="24">
        <v>1.1041666666678793</v>
      </c>
      <c r="W3" s="17">
        <v>20</v>
      </c>
      <c r="Y3" s="17">
        <v>0.95</v>
      </c>
      <c r="Z3" s="16">
        <v>10</v>
      </c>
      <c r="AA3" s="16">
        <f>Y3*(1+((0.0013^0.5)/0.4)*LN(10/Z3))</f>
        <v>0.95</v>
      </c>
      <c r="AB3" s="16">
        <v>1</v>
      </c>
      <c r="AC3" s="17">
        <v>0.64</v>
      </c>
      <c r="AD3" s="17">
        <f t="shared" ref="AD3:AD8" si="2">W3</f>
        <v>20</v>
      </c>
      <c r="AE3" s="57">
        <v>952.99199999999996</v>
      </c>
      <c r="AF3" s="17">
        <f t="shared" ref="AF3:AF8" si="3">IF(AA3&gt;3.7,-0.5,-0.67)</f>
        <v>-0.67</v>
      </c>
      <c r="AG3" s="17">
        <v>0.86</v>
      </c>
      <c r="AH3" s="17">
        <v>0.86</v>
      </c>
    </row>
    <row r="4" spans="1:36" x14ac:dyDescent="0.35">
      <c r="A4" s="4" t="s">
        <v>26</v>
      </c>
      <c r="B4" s="36" t="s">
        <v>273</v>
      </c>
      <c r="C4" s="4" t="s">
        <v>27</v>
      </c>
      <c r="D4" s="19">
        <v>-93.759280000000004</v>
      </c>
      <c r="E4" s="19">
        <v>49.676110999999999</v>
      </c>
      <c r="F4" s="20">
        <v>128000</v>
      </c>
      <c r="G4" s="20">
        <v>1950</v>
      </c>
      <c r="H4" s="21">
        <v>1.55</v>
      </c>
      <c r="I4" s="4" t="s">
        <v>28</v>
      </c>
      <c r="J4" s="4" t="s">
        <v>29</v>
      </c>
      <c r="K4" s="22" t="s">
        <v>30</v>
      </c>
      <c r="L4" s="10">
        <f t="shared" si="0"/>
        <v>128000</v>
      </c>
      <c r="M4" s="13">
        <f t="shared" si="1"/>
        <v>1</v>
      </c>
      <c r="O4" s="4" t="s">
        <v>31</v>
      </c>
      <c r="P4" s="4">
        <v>0</v>
      </c>
      <c r="R4" s="32">
        <f t="shared" ref="R4:R10" si="4">S3</f>
        <v>31958.4375</v>
      </c>
      <c r="S4" s="32">
        <v>31961.833333333332</v>
      </c>
      <c r="T4" s="24">
        <v>3.3958333333321207</v>
      </c>
      <c r="W4" s="17">
        <v>20</v>
      </c>
      <c r="Y4" s="17">
        <v>1.78</v>
      </c>
      <c r="Z4" s="16">
        <v>10</v>
      </c>
      <c r="AA4" s="16">
        <f>Y4*(1+((0.0013^0.5)/0.4)*LN(10/Z4))</f>
        <v>1.78</v>
      </c>
      <c r="AB4" s="16">
        <v>1</v>
      </c>
      <c r="AC4" s="17">
        <v>1.38</v>
      </c>
      <c r="AD4" s="17">
        <f t="shared" si="2"/>
        <v>20</v>
      </c>
      <c r="AE4" s="57">
        <v>952.99199999999996</v>
      </c>
      <c r="AF4" s="17">
        <f t="shared" si="3"/>
        <v>-0.67</v>
      </c>
      <c r="AG4" s="17">
        <v>1.88</v>
      </c>
      <c r="AH4" s="17">
        <v>1.88</v>
      </c>
    </row>
    <row r="5" spans="1:36" x14ac:dyDescent="0.35">
      <c r="A5" s="4" t="s">
        <v>26</v>
      </c>
      <c r="B5" s="36" t="s">
        <v>273</v>
      </c>
      <c r="C5" s="4" t="s">
        <v>27</v>
      </c>
      <c r="D5" s="19">
        <v>-93.759280000000004</v>
      </c>
      <c r="E5" s="19">
        <v>49.676110999999999</v>
      </c>
      <c r="F5" s="20">
        <v>128000</v>
      </c>
      <c r="G5" s="20">
        <v>1950</v>
      </c>
      <c r="H5" s="21">
        <v>1.55</v>
      </c>
      <c r="I5" s="4" t="s">
        <v>28</v>
      </c>
      <c r="J5" s="4" t="s">
        <v>29</v>
      </c>
      <c r="K5" s="22" t="s">
        <v>30</v>
      </c>
      <c r="L5" s="10">
        <f t="shared" si="0"/>
        <v>128000</v>
      </c>
      <c r="M5" s="13">
        <f t="shared" si="1"/>
        <v>1</v>
      </c>
      <c r="O5" s="4" t="s">
        <v>31</v>
      </c>
      <c r="P5" s="4">
        <v>0</v>
      </c>
      <c r="R5" s="32">
        <f t="shared" si="4"/>
        <v>31961.833333333332</v>
      </c>
      <c r="S5" s="32">
        <v>31965.4375</v>
      </c>
      <c r="T5" s="24">
        <v>3.6041666666678793</v>
      </c>
      <c r="W5" s="17">
        <v>21</v>
      </c>
      <c r="Y5" s="17">
        <v>1.78</v>
      </c>
      <c r="Z5" s="16">
        <v>10</v>
      </c>
      <c r="AA5" s="16">
        <f>Y5*(1+((0.0013^0.5)/0.4)*LN(10/Z5))</f>
        <v>1.78</v>
      </c>
      <c r="AB5" s="16">
        <v>1</v>
      </c>
      <c r="AC5" s="17">
        <v>0.96</v>
      </c>
      <c r="AD5" s="17">
        <f t="shared" si="2"/>
        <v>21</v>
      </c>
      <c r="AE5" s="57">
        <v>906.55548320000105</v>
      </c>
      <c r="AF5" s="17">
        <f t="shared" si="3"/>
        <v>-0.67</v>
      </c>
      <c r="AG5" s="17">
        <v>1.26</v>
      </c>
      <c r="AH5" s="17">
        <v>1.26</v>
      </c>
    </row>
    <row r="6" spans="1:36" x14ac:dyDescent="0.35">
      <c r="A6" s="4" t="s">
        <v>26</v>
      </c>
      <c r="B6" s="36" t="s">
        <v>273</v>
      </c>
      <c r="C6" s="4" t="s">
        <v>27</v>
      </c>
      <c r="D6" s="19">
        <v>-93.759280000000004</v>
      </c>
      <c r="E6" s="19">
        <v>49.676110999999999</v>
      </c>
      <c r="F6" s="20">
        <v>128000</v>
      </c>
      <c r="G6" s="20">
        <v>1950</v>
      </c>
      <c r="H6" s="21">
        <v>1.55</v>
      </c>
      <c r="I6" s="4" t="s">
        <v>28</v>
      </c>
      <c r="J6" s="4" t="s">
        <v>29</v>
      </c>
      <c r="K6" s="22" t="s">
        <v>30</v>
      </c>
      <c r="L6" s="10">
        <f t="shared" si="0"/>
        <v>128000</v>
      </c>
      <c r="M6" s="13">
        <f t="shared" si="1"/>
        <v>1</v>
      </c>
      <c r="O6" s="4" t="s">
        <v>31</v>
      </c>
      <c r="P6" s="4">
        <v>0</v>
      </c>
      <c r="R6" s="32">
        <f t="shared" si="4"/>
        <v>31965.4375</v>
      </c>
      <c r="S6" s="32">
        <v>31967.4375</v>
      </c>
      <c r="T6" s="24">
        <v>2</v>
      </c>
      <c r="W6" s="17">
        <v>22</v>
      </c>
      <c r="Y6" s="17">
        <v>1.84</v>
      </c>
      <c r="Z6" s="16">
        <v>10</v>
      </c>
      <c r="AA6" s="16">
        <f>Y6*(1+((0.0013^0.5)/0.4)*LN(10/Z6))</f>
        <v>1.84</v>
      </c>
      <c r="AB6" s="16">
        <v>1</v>
      </c>
      <c r="AC6" s="17">
        <v>2.23</v>
      </c>
      <c r="AD6" s="17">
        <f t="shared" si="2"/>
        <v>22</v>
      </c>
      <c r="AE6" s="57">
        <v>862.76192319999996</v>
      </c>
      <c r="AF6" s="17">
        <f t="shared" si="3"/>
        <v>-0.67</v>
      </c>
      <c r="AG6" s="17">
        <v>2.83</v>
      </c>
      <c r="AH6" s="17">
        <v>2.83</v>
      </c>
    </row>
    <row r="7" spans="1:36" x14ac:dyDescent="0.35">
      <c r="A7" s="4" t="s">
        <v>26</v>
      </c>
      <c r="B7" s="36" t="s">
        <v>273</v>
      </c>
      <c r="C7" s="4" t="s">
        <v>27</v>
      </c>
      <c r="D7" s="19">
        <v>-93.759280000000004</v>
      </c>
      <c r="E7" s="19">
        <v>49.676110999999999</v>
      </c>
      <c r="F7" s="20">
        <v>128000</v>
      </c>
      <c r="G7" s="20">
        <v>1950</v>
      </c>
      <c r="H7" s="21">
        <v>1.55</v>
      </c>
      <c r="I7" s="4" t="s">
        <v>28</v>
      </c>
      <c r="J7" s="4" t="s">
        <v>29</v>
      </c>
      <c r="K7" s="22" t="s">
        <v>30</v>
      </c>
      <c r="L7" s="10">
        <f t="shared" si="0"/>
        <v>128000</v>
      </c>
      <c r="M7" s="13">
        <f t="shared" si="1"/>
        <v>1</v>
      </c>
      <c r="O7" s="4" t="s">
        <v>31</v>
      </c>
      <c r="P7" s="4">
        <v>0</v>
      </c>
      <c r="R7" s="32">
        <f t="shared" si="4"/>
        <v>31967.4375</v>
      </c>
      <c r="S7" s="32">
        <v>31975.447916666668</v>
      </c>
      <c r="T7" s="24">
        <v>8.0104166666678793</v>
      </c>
      <c r="W7" s="17">
        <v>22</v>
      </c>
      <c r="Z7" s="16">
        <v>10</v>
      </c>
      <c r="AB7" s="16">
        <v>1</v>
      </c>
      <c r="AC7" s="17">
        <v>2.9</v>
      </c>
      <c r="AD7" s="17">
        <f t="shared" si="2"/>
        <v>22</v>
      </c>
      <c r="AE7" s="57">
        <v>862.76192319999996</v>
      </c>
      <c r="AF7" s="17">
        <f t="shared" si="3"/>
        <v>-0.67</v>
      </c>
      <c r="AG7" s="17">
        <v>3.68</v>
      </c>
      <c r="AH7" s="17">
        <v>3.68</v>
      </c>
    </row>
    <row r="8" spans="1:36" x14ac:dyDescent="0.35">
      <c r="A8" s="4" t="s">
        <v>26</v>
      </c>
      <c r="B8" s="36" t="s">
        <v>273</v>
      </c>
      <c r="C8" s="4" t="s">
        <v>27</v>
      </c>
      <c r="D8" s="19">
        <v>-93.759280000000004</v>
      </c>
      <c r="E8" s="19">
        <v>49.676110999999999</v>
      </c>
      <c r="F8" s="20">
        <v>128000</v>
      </c>
      <c r="G8" s="20">
        <v>1950</v>
      </c>
      <c r="H8" s="21">
        <v>1.55</v>
      </c>
      <c r="I8" s="4" t="s">
        <v>28</v>
      </c>
      <c r="J8" s="4" t="s">
        <v>29</v>
      </c>
      <c r="K8" s="22" t="s">
        <v>30</v>
      </c>
      <c r="L8" s="10">
        <f t="shared" si="0"/>
        <v>128000</v>
      </c>
      <c r="M8" s="13">
        <f t="shared" si="1"/>
        <v>1</v>
      </c>
      <c r="O8" s="4" t="s">
        <v>31</v>
      </c>
      <c r="P8" s="4">
        <v>0</v>
      </c>
      <c r="R8" s="32">
        <f t="shared" si="4"/>
        <v>31975.447916666668</v>
      </c>
      <c r="S8" s="32">
        <v>31978.416666666668</v>
      </c>
      <c r="T8" s="24">
        <v>2.96875</v>
      </c>
      <c r="W8" s="17">
        <v>20</v>
      </c>
      <c r="Z8" s="16">
        <v>10</v>
      </c>
      <c r="AB8" s="16">
        <v>1</v>
      </c>
      <c r="AC8" s="17">
        <v>2.44</v>
      </c>
      <c r="AD8" s="17">
        <f t="shared" si="2"/>
        <v>20</v>
      </c>
      <c r="AE8" s="57">
        <v>952.99199999999996</v>
      </c>
      <c r="AF8" s="17">
        <f t="shared" si="3"/>
        <v>-0.67</v>
      </c>
      <c r="AG8" s="17">
        <v>3.33</v>
      </c>
      <c r="AH8" s="17">
        <v>3.33</v>
      </c>
    </row>
    <row r="9" spans="1:36" x14ac:dyDescent="0.35">
      <c r="A9" s="4" t="s">
        <v>26</v>
      </c>
      <c r="B9" s="36" t="s">
        <v>273</v>
      </c>
      <c r="C9" s="4" t="s">
        <v>27</v>
      </c>
      <c r="D9" s="19">
        <v>-93.759280000000004</v>
      </c>
      <c r="E9" s="19">
        <v>49.676110999999999</v>
      </c>
      <c r="F9" s="20">
        <v>128000</v>
      </c>
      <c r="G9" s="20">
        <v>1950</v>
      </c>
      <c r="H9" s="21">
        <v>1.55</v>
      </c>
      <c r="I9" s="4" t="s">
        <v>28</v>
      </c>
      <c r="J9" s="4" t="s">
        <v>29</v>
      </c>
      <c r="K9" s="22" t="s">
        <v>30</v>
      </c>
      <c r="L9" s="10">
        <f t="shared" si="0"/>
        <v>128000</v>
      </c>
      <c r="M9" s="13">
        <f t="shared" si="1"/>
        <v>1</v>
      </c>
      <c r="O9" s="4" t="s">
        <v>31</v>
      </c>
      <c r="P9" s="4">
        <v>0</v>
      </c>
      <c r="R9" s="32">
        <f t="shared" si="4"/>
        <v>31978.416666666668</v>
      </c>
      <c r="S9" s="32">
        <v>31982.583333333332</v>
      </c>
      <c r="T9" s="24">
        <v>4.1666666666642413</v>
      </c>
      <c r="Z9" s="16">
        <v>10</v>
      </c>
      <c r="AB9" s="16">
        <v>1</v>
      </c>
      <c r="AC9" s="17">
        <v>1.99</v>
      </c>
      <c r="AE9" s="57" t="s">
        <v>75</v>
      </c>
      <c r="AG9" s="17">
        <v>2.62</v>
      </c>
      <c r="AH9" s="17">
        <v>2.62</v>
      </c>
    </row>
    <row r="10" spans="1:36" x14ac:dyDescent="0.35">
      <c r="A10" s="4" t="s">
        <v>26</v>
      </c>
      <c r="B10" s="36" t="s">
        <v>273</v>
      </c>
      <c r="C10" s="4" t="s">
        <v>27</v>
      </c>
      <c r="D10" s="19">
        <v>-93.759280000000004</v>
      </c>
      <c r="E10" s="19">
        <v>49.676110999999999</v>
      </c>
      <c r="F10" s="20">
        <v>128000</v>
      </c>
      <c r="G10" s="20">
        <v>1950</v>
      </c>
      <c r="H10" s="21">
        <v>1.55</v>
      </c>
      <c r="I10" s="4" t="s">
        <v>28</v>
      </c>
      <c r="J10" s="4" t="s">
        <v>29</v>
      </c>
      <c r="K10" s="22" t="s">
        <v>30</v>
      </c>
      <c r="L10" s="10">
        <f t="shared" si="0"/>
        <v>128000</v>
      </c>
      <c r="M10" s="13">
        <f t="shared" si="1"/>
        <v>1</v>
      </c>
      <c r="O10" s="4" t="s">
        <v>31</v>
      </c>
      <c r="P10" s="4">
        <v>0</v>
      </c>
      <c r="R10" s="32">
        <f t="shared" si="4"/>
        <v>31982.583333333332</v>
      </c>
      <c r="S10" s="32">
        <v>31996.458333333332</v>
      </c>
      <c r="T10" s="24">
        <v>13.875</v>
      </c>
      <c r="W10" s="17">
        <v>22</v>
      </c>
      <c r="Y10" s="17">
        <v>1.88</v>
      </c>
      <c r="Z10" s="16">
        <v>10</v>
      </c>
      <c r="AA10" s="16">
        <f t="shared" ref="AA10:AA52" si="5">Y10*(1+((0.0013^0.5)/0.4)*LN(10/Z10))</f>
        <v>1.88</v>
      </c>
      <c r="AB10" s="16">
        <v>1</v>
      </c>
      <c r="AC10" s="17">
        <v>1.36</v>
      </c>
      <c r="AD10" s="17">
        <f t="shared" ref="AD10:AD22" si="6">W10</f>
        <v>22</v>
      </c>
      <c r="AE10" s="57">
        <v>862.76192319999996</v>
      </c>
      <c r="AF10" s="17">
        <f t="shared" ref="AF10:AF22" si="7">IF(AA10&gt;3.7,-0.5,-0.67)</f>
        <v>-0.67</v>
      </c>
      <c r="AG10" s="17">
        <v>1.48</v>
      </c>
      <c r="AH10" s="17">
        <v>1.48</v>
      </c>
    </row>
    <row r="11" spans="1:36" x14ac:dyDescent="0.35">
      <c r="A11" s="4" t="s">
        <v>26</v>
      </c>
      <c r="B11" s="36" t="s">
        <v>273</v>
      </c>
      <c r="C11" s="4" t="s">
        <v>27</v>
      </c>
      <c r="D11" s="19">
        <v>-93.759280000000004</v>
      </c>
      <c r="E11" s="19">
        <v>49.676110999999999</v>
      </c>
      <c r="F11" s="20">
        <v>128000</v>
      </c>
      <c r="G11" s="20">
        <v>1950</v>
      </c>
      <c r="H11" s="21">
        <v>1.55</v>
      </c>
      <c r="I11" s="4" t="s">
        <v>28</v>
      </c>
      <c r="J11" s="4" t="s">
        <v>29</v>
      </c>
      <c r="K11" s="22" t="s">
        <v>30</v>
      </c>
      <c r="L11" s="10">
        <f t="shared" si="0"/>
        <v>128000</v>
      </c>
      <c r="M11" s="13">
        <f t="shared" si="1"/>
        <v>1</v>
      </c>
      <c r="O11" s="4" t="s">
        <v>31</v>
      </c>
      <c r="P11" s="4">
        <v>0</v>
      </c>
      <c r="R11" s="32">
        <v>32009.854166666668</v>
      </c>
      <c r="S11" s="32">
        <v>32010.270833333332</v>
      </c>
      <c r="T11" s="24">
        <v>0.41666666666424135</v>
      </c>
      <c r="W11" s="17">
        <v>21</v>
      </c>
      <c r="Y11" s="17">
        <v>1.64</v>
      </c>
      <c r="Z11" s="16">
        <v>10</v>
      </c>
      <c r="AA11" s="16">
        <f t="shared" si="5"/>
        <v>1.64</v>
      </c>
      <c r="AB11" s="16">
        <v>1</v>
      </c>
      <c r="AC11" s="17">
        <v>3.36</v>
      </c>
      <c r="AD11" s="17">
        <f t="shared" si="6"/>
        <v>21</v>
      </c>
      <c r="AE11" s="57">
        <v>906.55548320000105</v>
      </c>
      <c r="AF11" s="17">
        <f t="shared" si="7"/>
        <v>-0.67</v>
      </c>
      <c r="AG11" s="17">
        <v>4.41</v>
      </c>
      <c r="AH11" s="17">
        <v>4.41</v>
      </c>
    </row>
    <row r="12" spans="1:36" x14ac:dyDescent="0.35">
      <c r="A12" s="4" t="s">
        <v>26</v>
      </c>
      <c r="B12" s="36" t="s">
        <v>273</v>
      </c>
      <c r="C12" s="4" t="s">
        <v>27</v>
      </c>
      <c r="D12" s="19">
        <v>-93.759280000000004</v>
      </c>
      <c r="E12" s="19">
        <v>49.676110999999999</v>
      </c>
      <c r="F12" s="20">
        <v>128000</v>
      </c>
      <c r="G12" s="20">
        <v>1950</v>
      </c>
      <c r="H12" s="21">
        <v>1.55</v>
      </c>
      <c r="I12" s="4" t="s">
        <v>28</v>
      </c>
      <c r="J12" s="4" t="s">
        <v>29</v>
      </c>
      <c r="K12" s="22" t="s">
        <v>30</v>
      </c>
      <c r="L12" s="10">
        <f t="shared" si="0"/>
        <v>128000</v>
      </c>
      <c r="M12" s="13">
        <f t="shared" si="1"/>
        <v>1</v>
      </c>
      <c r="O12" s="4" t="s">
        <v>31</v>
      </c>
      <c r="P12" s="4">
        <v>0</v>
      </c>
      <c r="R12" s="32">
        <f t="shared" ref="R12:R22" si="8">S11</f>
        <v>32010.270833333332</v>
      </c>
      <c r="S12" s="32">
        <v>32010.847222222223</v>
      </c>
      <c r="T12" s="24">
        <v>0.57638888889050577</v>
      </c>
      <c r="W12" s="17">
        <v>21</v>
      </c>
      <c r="Y12" s="17">
        <v>5</v>
      </c>
      <c r="Z12" s="16">
        <v>10</v>
      </c>
      <c r="AA12" s="16">
        <f t="shared" si="5"/>
        <v>5</v>
      </c>
      <c r="AB12" s="16">
        <v>1</v>
      </c>
      <c r="AC12" s="17">
        <v>7.38</v>
      </c>
      <c r="AD12" s="17">
        <f t="shared" si="6"/>
        <v>21</v>
      </c>
      <c r="AE12" s="57">
        <v>906.55548320000105</v>
      </c>
      <c r="AF12" s="17">
        <f t="shared" si="7"/>
        <v>-0.5</v>
      </c>
      <c r="AG12" s="17">
        <v>9.06</v>
      </c>
      <c r="AH12" s="17">
        <v>9.06</v>
      </c>
    </row>
    <row r="13" spans="1:36" x14ac:dyDescent="0.35">
      <c r="A13" s="4" t="s">
        <v>26</v>
      </c>
      <c r="B13" s="36" t="s">
        <v>273</v>
      </c>
      <c r="C13" s="4" t="s">
        <v>27</v>
      </c>
      <c r="D13" s="19">
        <v>-93.759280000000004</v>
      </c>
      <c r="E13" s="19">
        <v>49.676110999999999</v>
      </c>
      <c r="F13" s="20">
        <v>128000</v>
      </c>
      <c r="G13" s="20">
        <v>1950</v>
      </c>
      <c r="H13" s="21">
        <v>1.55</v>
      </c>
      <c r="I13" s="4" t="s">
        <v>28</v>
      </c>
      <c r="J13" s="4" t="s">
        <v>29</v>
      </c>
      <c r="K13" s="22" t="s">
        <v>30</v>
      </c>
      <c r="L13" s="10">
        <f t="shared" si="0"/>
        <v>128000</v>
      </c>
      <c r="M13" s="13">
        <f t="shared" si="1"/>
        <v>1</v>
      </c>
      <c r="O13" s="4" t="s">
        <v>31</v>
      </c>
      <c r="P13" s="4">
        <v>0</v>
      </c>
      <c r="R13" s="32">
        <f t="shared" si="8"/>
        <v>32010.847222222223</v>
      </c>
      <c r="S13" s="32">
        <v>32017.416666666668</v>
      </c>
      <c r="T13" s="24">
        <v>6.5694444444452529</v>
      </c>
      <c r="W13" s="17">
        <v>20.5</v>
      </c>
      <c r="Y13" s="17">
        <v>1.5</v>
      </c>
      <c r="Z13" s="16">
        <v>10</v>
      </c>
      <c r="AA13" s="16">
        <f t="shared" si="5"/>
        <v>1.5</v>
      </c>
      <c r="AB13" s="16">
        <v>1</v>
      </c>
      <c r="AC13" s="17">
        <v>0.8</v>
      </c>
      <c r="AD13" s="17">
        <f t="shared" si="6"/>
        <v>20.5</v>
      </c>
      <c r="AE13" s="57">
        <v>929.427526825001</v>
      </c>
      <c r="AF13" s="17">
        <f t="shared" si="7"/>
        <v>-0.67</v>
      </c>
      <c r="AG13" s="17">
        <v>1.07</v>
      </c>
      <c r="AH13" s="17">
        <v>1.07</v>
      </c>
    </row>
    <row r="14" spans="1:36" x14ac:dyDescent="0.35">
      <c r="A14" s="4" t="s">
        <v>26</v>
      </c>
      <c r="B14" s="36" t="s">
        <v>273</v>
      </c>
      <c r="C14" s="4" t="s">
        <v>27</v>
      </c>
      <c r="D14" s="19">
        <v>-93.759280000000004</v>
      </c>
      <c r="E14" s="19">
        <v>49.676110999999999</v>
      </c>
      <c r="F14" s="20">
        <v>128000</v>
      </c>
      <c r="G14" s="20">
        <v>1950</v>
      </c>
      <c r="H14" s="21">
        <v>1.55</v>
      </c>
      <c r="I14" s="4" t="s">
        <v>28</v>
      </c>
      <c r="J14" s="4" t="s">
        <v>29</v>
      </c>
      <c r="K14" s="22" t="s">
        <v>30</v>
      </c>
      <c r="L14" s="10">
        <f t="shared" si="0"/>
        <v>128000</v>
      </c>
      <c r="M14" s="13">
        <f t="shared" si="1"/>
        <v>1</v>
      </c>
      <c r="O14" s="4" t="s">
        <v>31</v>
      </c>
      <c r="P14" s="4">
        <v>0</v>
      </c>
      <c r="R14" s="32">
        <f t="shared" si="8"/>
        <v>32017.416666666668</v>
      </c>
      <c r="S14" s="32">
        <v>32017.604166666668</v>
      </c>
      <c r="T14" s="24">
        <v>0.1875</v>
      </c>
      <c r="W14" s="17">
        <v>19</v>
      </c>
      <c r="Y14" s="17">
        <v>4.5199999999999996</v>
      </c>
      <c r="Z14" s="16">
        <v>10</v>
      </c>
      <c r="AA14" s="16">
        <f t="shared" si="5"/>
        <v>4.5199999999999996</v>
      </c>
      <c r="AB14" s="16">
        <v>1</v>
      </c>
      <c r="AC14" s="17">
        <v>5.16</v>
      </c>
      <c r="AD14" s="17">
        <f t="shared" si="6"/>
        <v>19</v>
      </c>
      <c r="AE14" s="57">
        <v>1002.3348712</v>
      </c>
      <c r="AF14" s="17">
        <f t="shared" si="7"/>
        <v>-0.5</v>
      </c>
      <c r="AG14" s="17">
        <v>6.67</v>
      </c>
      <c r="AH14" s="17">
        <v>6.67</v>
      </c>
    </row>
    <row r="15" spans="1:36" x14ac:dyDescent="0.35">
      <c r="A15" s="4" t="s">
        <v>26</v>
      </c>
      <c r="B15" s="36" t="s">
        <v>273</v>
      </c>
      <c r="C15" s="4" t="s">
        <v>27</v>
      </c>
      <c r="D15" s="19">
        <v>-93.759280000000004</v>
      </c>
      <c r="E15" s="19">
        <v>49.676110999999999</v>
      </c>
      <c r="F15" s="20">
        <v>128000</v>
      </c>
      <c r="G15" s="20">
        <v>1950</v>
      </c>
      <c r="H15" s="21">
        <v>1.55</v>
      </c>
      <c r="I15" s="4" t="s">
        <v>28</v>
      </c>
      <c r="J15" s="4" t="s">
        <v>29</v>
      </c>
      <c r="K15" s="22" t="s">
        <v>30</v>
      </c>
      <c r="L15" s="10">
        <f t="shared" si="0"/>
        <v>128000</v>
      </c>
      <c r="M15" s="13">
        <f t="shared" si="1"/>
        <v>1</v>
      </c>
      <c r="O15" s="4" t="s">
        <v>31</v>
      </c>
      <c r="P15" s="4">
        <v>0</v>
      </c>
      <c r="R15" s="32">
        <f t="shared" si="8"/>
        <v>32017.604166666668</v>
      </c>
      <c r="S15" s="32">
        <v>32018.520833333332</v>
      </c>
      <c r="T15" s="24">
        <v>0.91666666666424135</v>
      </c>
      <c r="W15" s="17">
        <v>19.5</v>
      </c>
      <c r="Y15" s="17">
        <v>2.83</v>
      </c>
      <c r="Z15" s="16">
        <v>10</v>
      </c>
      <c r="AA15" s="16">
        <f t="shared" si="5"/>
        <v>2.83</v>
      </c>
      <c r="AB15" s="16">
        <v>1</v>
      </c>
      <c r="AC15" s="17">
        <v>3.42</v>
      </c>
      <c r="AD15" s="17">
        <f t="shared" si="6"/>
        <v>19.5</v>
      </c>
      <c r="AE15" s="57">
        <v>977.28265032499996</v>
      </c>
      <c r="AF15" s="17">
        <f t="shared" si="7"/>
        <v>-0.67</v>
      </c>
      <c r="AG15" s="17">
        <v>4.74</v>
      </c>
      <c r="AH15" s="17">
        <v>4.74</v>
      </c>
    </row>
    <row r="16" spans="1:36" x14ac:dyDescent="0.35">
      <c r="A16" s="4" t="s">
        <v>26</v>
      </c>
      <c r="B16" s="36" t="s">
        <v>273</v>
      </c>
      <c r="C16" s="4" t="s">
        <v>27</v>
      </c>
      <c r="D16" s="19">
        <v>-93.759280000000004</v>
      </c>
      <c r="E16" s="19">
        <v>49.676110999999999</v>
      </c>
      <c r="F16" s="20">
        <v>128000</v>
      </c>
      <c r="G16" s="20">
        <v>1950</v>
      </c>
      <c r="H16" s="21">
        <v>1.55</v>
      </c>
      <c r="I16" s="4" t="s">
        <v>28</v>
      </c>
      <c r="J16" s="4" t="s">
        <v>29</v>
      </c>
      <c r="K16" s="22" t="s">
        <v>30</v>
      </c>
      <c r="L16" s="10">
        <f t="shared" si="0"/>
        <v>128000</v>
      </c>
      <c r="M16" s="13">
        <f t="shared" si="1"/>
        <v>1</v>
      </c>
      <c r="O16" s="4" t="s">
        <v>31</v>
      </c>
      <c r="P16" s="4">
        <v>0</v>
      </c>
      <c r="R16" s="32">
        <f t="shared" si="8"/>
        <v>32018.520833333332</v>
      </c>
      <c r="S16" s="32">
        <v>32018.770833333332</v>
      </c>
      <c r="T16" s="24">
        <v>0.25</v>
      </c>
      <c r="W16" s="17">
        <v>19.3</v>
      </c>
      <c r="Y16" s="17">
        <v>5.43</v>
      </c>
      <c r="Z16" s="16">
        <v>10</v>
      </c>
      <c r="AA16" s="16">
        <f t="shared" si="5"/>
        <v>5.43</v>
      </c>
      <c r="AB16" s="16">
        <v>1</v>
      </c>
      <c r="AC16" s="17">
        <v>9.0299999999999994</v>
      </c>
      <c r="AD16" s="17">
        <f t="shared" si="6"/>
        <v>19.3</v>
      </c>
      <c r="AE16" s="57">
        <v>987.21011287971999</v>
      </c>
      <c r="AF16" s="17">
        <f t="shared" si="7"/>
        <v>-0.5</v>
      </c>
      <c r="AG16" s="17">
        <v>11.4</v>
      </c>
      <c r="AH16" s="17">
        <v>11.4</v>
      </c>
    </row>
    <row r="17" spans="1:35" x14ac:dyDescent="0.35">
      <c r="A17" s="4" t="s">
        <v>26</v>
      </c>
      <c r="B17" s="36" t="s">
        <v>273</v>
      </c>
      <c r="C17" s="4" t="s">
        <v>27</v>
      </c>
      <c r="D17" s="19">
        <v>-93.759280000000004</v>
      </c>
      <c r="E17" s="19">
        <v>49.676110999999999</v>
      </c>
      <c r="F17" s="20">
        <v>128000</v>
      </c>
      <c r="G17" s="20">
        <v>1950</v>
      </c>
      <c r="H17" s="21">
        <v>1.55</v>
      </c>
      <c r="I17" s="4" t="s">
        <v>28</v>
      </c>
      <c r="J17" s="4" t="s">
        <v>29</v>
      </c>
      <c r="K17" s="22" t="s">
        <v>30</v>
      </c>
      <c r="L17" s="10">
        <f t="shared" si="0"/>
        <v>128000</v>
      </c>
      <c r="M17" s="13">
        <f t="shared" si="1"/>
        <v>1</v>
      </c>
      <c r="O17" s="4" t="s">
        <v>31</v>
      </c>
      <c r="P17" s="4">
        <v>0</v>
      </c>
      <c r="R17" s="32">
        <f t="shared" si="8"/>
        <v>32018.770833333332</v>
      </c>
      <c r="S17" s="32">
        <v>32023.5</v>
      </c>
      <c r="T17" s="24">
        <v>4.7291666666678793</v>
      </c>
      <c r="W17" s="17">
        <v>19.5</v>
      </c>
      <c r="Y17" s="17">
        <v>2.4</v>
      </c>
      <c r="Z17" s="16">
        <v>10</v>
      </c>
      <c r="AA17" s="16">
        <f t="shared" si="5"/>
        <v>2.4</v>
      </c>
      <c r="AB17" s="16">
        <v>1</v>
      </c>
      <c r="AC17" s="17">
        <v>1.43</v>
      </c>
      <c r="AD17" s="17">
        <f t="shared" si="6"/>
        <v>19.5</v>
      </c>
      <c r="AE17" s="57">
        <v>977.28265032499996</v>
      </c>
      <c r="AF17" s="17">
        <f t="shared" si="7"/>
        <v>-0.67</v>
      </c>
      <c r="AG17" s="17">
        <v>1.97</v>
      </c>
      <c r="AH17" s="17">
        <v>1.97</v>
      </c>
    </row>
    <row r="18" spans="1:35" x14ac:dyDescent="0.35">
      <c r="A18" s="4" t="s">
        <v>26</v>
      </c>
      <c r="B18" s="36" t="s">
        <v>273</v>
      </c>
      <c r="C18" s="4" t="s">
        <v>27</v>
      </c>
      <c r="D18" s="19">
        <v>-93.759280000000004</v>
      </c>
      <c r="E18" s="19">
        <v>49.676110999999999</v>
      </c>
      <c r="F18" s="20">
        <v>128000</v>
      </c>
      <c r="G18" s="20">
        <v>1950</v>
      </c>
      <c r="H18" s="21">
        <v>1.55</v>
      </c>
      <c r="I18" s="4" t="s">
        <v>28</v>
      </c>
      <c r="J18" s="4" t="s">
        <v>29</v>
      </c>
      <c r="K18" s="22" t="s">
        <v>30</v>
      </c>
      <c r="L18" s="10">
        <f t="shared" si="0"/>
        <v>128000</v>
      </c>
      <c r="M18" s="13">
        <f t="shared" si="1"/>
        <v>1</v>
      </c>
      <c r="O18" s="4" t="s">
        <v>31</v>
      </c>
      <c r="P18" s="4">
        <v>0</v>
      </c>
      <c r="R18" s="32">
        <f t="shared" si="8"/>
        <v>32023.5</v>
      </c>
      <c r="S18" s="32">
        <v>32023.791666666668</v>
      </c>
      <c r="T18" s="24">
        <v>0.29166666666787933</v>
      </c>
      <c r="W18" s="17">
        <v>17.7</v>
      </c>
      <c r="Y18" s="17">
        <v>5.1100000000000003</v>
      </c>
      <c r="Z18" s="16">
        <v>10</v>
      </c>
      <c r="AA18" s="16">
        <f t="shared" si="5"/>
        <v>5.1100000000000003</v>
      </c>
      <c r="AB18" s="16">
        <v>1</v>
      </c>
      <c r="AC18" s="17">
        <v>8.24</v>
      </c>
      <c r="AD18" s="17">
        <f t="shared" si="6"/>
        <v>17.7</v>
      </c>
      <c r="AE18" s="57">
        <v>1071.30531305252</v>
      </c>
      <c r="AF18" s="17">
        <f t="shared" si="7"/>
        <v>-0.5</v>
      </c>
      <c r="AG18" s="17">
        <v>11</v>
      </c>
      <c r="AH18" s="17">
        <v>11</v>
      </c>
    </row>
    <row r="19" spans="1:35" x14ac:dyDescent="0.35">
      <c r="A19" s="4" t="s">
        <v>26</v>
      </c>
      <c r="B19" s="36" t="s">
        <v>273</v>
      </c>
      <c r="C19" s="4" t="s">
        <v>27</v>
      </c>
      <c r="D19" s="19">
        <v>-93.759280000000004</v>
      </c>
      <c r="E19" s="19">
        <v>49.676110999999999</v>
      </c>
      <c r="F19" s="20">
        <v>128000</v>
      </c>
      <c r="G19" s="20">
        <v>1950</v>
      </c>
      <c r="H19" s="21">
        <v>1.55</v>
      </c>
      <c r="I19" s="4" t="s">
        <v>28</v>
      </c>
      <c r="J19" s="4" t="s">
        <v>29</v>
      </c>
      <c r="K19" s="22" t="s">
        <v>30</v>
      </c>
      <c r="L19" s="10">
        <f t="shared" si="0"/>
        <v>128000</v>
      </c>
      <c r="M19" s="13">
        <f t="shared" si="1"/>
        <v>1</v>
      </c>
      <c r="O19" s="4" t="s">
        <v>31</v>
      </c>
      <c r="P19" s="4">
        <v>0</v>
      </c>
      <c r="R19" s="32">
        <f t="shared" si="8"/>
        <v>32023.791666666668</v>
      </c>
      <c r="S19" s="32">
        <v>32033.583333333332</v>
      </c>
      <c r="T19" s="24">
        <v>9.7916666666642413</v>
      </c>
      <c r="W19" s="17">
        <v>17.8</v>
      </c>
      <c r="Y19" s="17">
        <v>1.71</v>
      </c>
      <c r="Z19" s="16">
        <v>10</v>
      </c>
      <c r="AA19" s="16">
        <f t="shared" si="5"/>
        <v>1.71</v>
      </c>
      <c r="AB19" s="16">
        <v>1</v>
      </c>
      <c r="AC19" s="17">
        <v>1.17</v>
      </c>
      <c r="AD19" s="17">
        <f t="shared" si="6"/>
        <v>17.8</v>
      </c>
      <c r="AE19" s="57">
        <v>1065.79249868032</v>
      </c>
      <c r="AF19" s="17">
        <f t="shared" si="7"/>
        <v>-0.67</v>
      </c>
      <c r="AG19" s="17">
        <v>1.71</v>
      </c>
      <c r="AH19" s="17">
        <v>1.71</v>
      </c>
    </row>
    <row r="20" spans="1:35" x14ac:dyDescent="0.35">
      <c r="A20" s="4" t="s">
        <v>26</v>
      </c>
      <c r="B20" s="36" t="s">
        <v>273</v>
      </c>
      <c r="C20" s="4" t="s">
        <v>27</v>
      </c>
      <c r="D20" s="19">
        <v>-93.759280000000004</v>
      </c>
      <c r="E20" s="19">
        <v>49.676110999999999</v>
      </c>
      <c r="F20" s="20">
        <v>128000</v>
      </c>
      <c r="G20" s="20">
        <v>1950</v>
      </c>
      <c r="H20" s="21">
        <v>1.55</v>
      </c>
      <c r="I20" s="4" t="s">
        <v>28</v>
      </c>
      <c r="J20" s="4" t="s">
        <v>29</v>
      </c>
      <c r="K20" s="22" t="s">
        <v>30</v>
      </c>
      <c r="L20" s="10">
        <f t="shared" si="0"/>
        <v>128000</v>
      </c>
      <c r="M20" s="13">
        <f t="shared" si="1"/>
        <v>1</v>
      </c>
      <c r="O20" s="4" t="s">
        <v>31</v>
      </c>
      <c r="P20" s="4">
        <v>0</v>
      </c>
      <c r="R20" s="32">
        <f t="shared" si="8"/>
        <v>32033.583333333332</v>
      </c>
      <c r="S20" s="32">
        <v>32038.416666666668</v>
      </c>
      <c r="T20" s="24">
        <v>4.8333333333357587</v>
      </c>
      <c r="W20" s="17">
        <v>16.600000000000001</v>
      </c>
      <c r="Y20" s="17">
        <v>1.56</v>
      </c>
      <c r="Z20" s="16">
        <v>10</v>
      </c>
      <c r="AA20" s="16">
        <f t="shared" si="5"/>
        <v>1.56</v>
      </c>
      <c r="AB20" s="16">
        <v>1</v>
      </c>
      <c r="AC20" s="17">
        <v>1.42</v>
      </c>
      <c r="AD20" s="17">
        <f t="shared" si="6"/>
        <v>16.600000000000001</v>
      </c>
      <c r="AE20" s="57">
        <v>1134.40458616192</v>
      </c>
      <c r="AF20" s="17">
        <f t="shared" si="7"/>
        <v>-0.67</v>
      </c>
      <c r="AG20" s="17">
        <v>2.1800000000000002</v>
      </c>
      <c r="AH20" s="17">
        <v>2.1800000000000002</v>
      </c>
    </row>
    <row r="21" spans="1:35" x14ac:dyDescent="0.35">
      <c r="A21" s="4" t="s">
        <v>26</v>
      </c>
      <c r="B21" s="36" t="s">
        <v>273</v>
      </c>
      <c r="C21" s="4" t="s">
        <v>27</v>
      </c>
      <c r="D21" s="19">
        <v>-93.759280000000004</v>
      </c>
      <c r="E21" s="19">
        <v>49.676110999999999</v>
      </c>
      <c r="F21" s="20">
        <v>128000</v>
      </c>
      <c r="G21" s="20">
        <v>1950</v>
      </c>
      <c r="H21" s="21">
        <v>1.55</v>
      </c>
      <c r="I21" s="4" t="s">
        <v>28</v>
      </c>
      <c r="J21" s="4" t="s">
        <v>29</v>
      </c>
      <c r="K21" s="22" t="s">
        <v>30</v>
      </c>
      <c r="L21" s="10">
        <f t="shared" si="0"/>
        <v>128000</v>
      </c>
      <c r="M21" s="13">
        <f t="shared" si="1"/>
        <v>1</v>
      </c>
      <c r="O21" s="4" t="s">
        <v>31</v>
      </c>
      <c r="P21" s="4">
        <v>0</v>
      </c>
      <c r="R21" s="32">
        <f t="shared" si="8"/>
        <v>32038.416666666668</v>
      </c>
      <c r="S21" s="32">
        <v>32043.416666666668</v>
      </c>
      <c r="T21" s="24">
        <v>5</v>
      </c>
      <c r="W21" s="17">
        <v>16.600000000000001</v>
      </c>
      <c r="Y21" s="17">
        <v>2.62</v>
      </c>
      <c r="Z21" s="16">
        <v>10</v>
      </c>
      <c r="AA21" s="16">
        <f t="shared" si="5"/>
        <v>2.62</v>
      </c>
      <c r="AB21" s="16">
        <v>1</v>
      </c>
      <c r="AC21" s="17">
        <v>1.62</v>
      </c>
      <c r="AD21" s="17">
        <f t="shared" si="6"/>
        <v>16.600000000000001</v>
      </c>
      <c r="AE21" s="57">
        <v>1134.40458616192</v>
      </c>
      <c r="AF21" s="17">
        <f t="shared" si="7"/>
        <v>-0.67</v>
      </c>
      <c r="AG21" s="17">
        <v>2.48</v>
      </c>
      <c r="AH21" s="17">
        <v>2.48</v>
      </c>
    </row>
    <row r="22" spans="1:35" x14ac:dyDescent="0.35">
      <c r="A22" s="4" t="s">
        <v>26</v>
      </c>
      <c r="B22" s="36" t="s">
        <v>273</v>
      </c>
      <c r="C22" s="4" t="s">
        <v>27</v>
      </c>
      <c r="D22" s="19">
        <v>-93.759280000000004</v>
      </c>
      <c r="E22" s="19">
        <v>49.676110999999999</v>
      </c>
      <c r="F22" s="20">
        <v>128000</v>
      </c>
      <c r="G22" s="20">
        <v>1950</v>
      </c>
      <c r="H22" s="21">
        <v>1.55</v>
      </c>
      <c r="I22" s="4" t="s">
        <v>28</v>
      </c>
      <c r="J22" s="4" t="s">
        <v>29</v>
      </c>
      <c r="K22" s="22" t="s">
        <v>30</v>
      </c>
      <c r="L22" s="10">
        <f t="shared" si="0"/>
        <v>128000</v>
      </c>
      <c r="M22" s="13">
        <f t="shared" si="1"/>
        <v>1</v>
      </c>
      <c r="O22" s="4" t="s">
        <v>31</v>
      </c>
      <c r="P22" s="4">
        <v>0</v>
      </c>
      <c r="R22" s="32">
        <f t="shared" si="8"/>
        <v>32043.416666666668</v>
      </c>
      <c r="S22" s="32">
        <v>32043.833333333332</v>
      </c>
      <c r="T22" s="24">
        <v>0.41666666666424135</v>
      </c>
      <c r="W22" s="17">
        <v>15.6</v>
      </c>
      <c r="Y22" s="17">
        <v>3.47</v>
      </c>
      <c r="Z22" s="16">
        <v>10</v>
      </c>
      <c r="AA22" s="16">
        <f t="shared" si="5"/>
        <v>3.47</v>
      </c>
      <c r="AB22" s="16">
        <v>1</v>
      </c>
      <c r="AC22" s="17">
        <v>3.73</v>
      </c>
      <c r="AD22" s="17">
        <f t="shared" si="6"/>
        <v>15.6</v>
      </c>
      <c r="AE22" s="57">
        <v>1195.9538211891199</v>
      </c>
      <c r="AF22" s="17">
        <f t="shared" si="7"/>
        <v>-0.67</v>
      </c>
      <c r="AG22" s="17">
        <v>5.27</v>
      </c>
      <c r="AH22" s="17">
        <v>5.27</v>
      </c>
    </row>
    <row r="23" spans="1:35" x14ac:dyDescent="0.35">
      <c r="A23" s="4" t="s">
        <v>32</v>
      </c>
      <c r="B23" s="36" t="s">
        <v>273</v>
      </c>
      <c r="C23" s="4" t="s">
        <v>33</v>
      </c>
      <c r="D23" s="19">
        <v>-119.56</v>
      </c>
      <c r="E23" s="19">
        <v>40.06</v>
      </c>
      <c r="F23" s="20">
        <v>490000000</v>
      </c>
      <c r="G23" s="20">
        <v>125960</v>
      </c>
      <c r="H23" s="21">
        <v>1.63</v>
      </c>
      <c r="I23" s="4" t="s">
        <v>28</v>
      </c>
      <c r="J23" s="4" t="s">
        <v>29</v>
      </c>
      <c r="K23" s="22" t="s">
        <v>208</v>
      </c>
      <c r="L23" s="10">
        <f t="shared" si="0"/>
        <v>490000000</v>
      </c>
      <c r="M23" s="13">
        <f t="shared" si="1"/>
        <v>1</v>
      </c>
      <c r="O23" s="4" t="s">
        <v>31</v>
      </c>
      <c r="P23" s="4">
        <v>0</v>
      </c>
      <c r="Q23" s="23" t="s">
        <v>207</v>
      </c>
      <c r="R23" s="23"/>
      <c r="S23" s="23"/>
      <c r="T23" s="24">
        <v>11.6</v>
      </c>
      <c r="W23" s="17">
        <f>AD23</f>
        <v>21</v>
      </c>
      <c r="Y23" s="17">
        <v>2.2389000000000001</v>
      </c>
      <c r="Z23" s="16">
        <v>10</v>
      </c>
      <c r="AA23" s="16">
        <f t="shared" si="5"/>
        <v>2.2389000000000001</v>
      </c>
      <c r="AB23" s="16">
        <v>0</v>
      </c>
      <c r="AD23" s="17">
        <v>21</v>
      </c>
      <c r="AE23" s="57">
        <v>979.05913369999996</v>
      </c>
      <c r="AG23" s="17">
        <v>2.3575900000000001</v>
      </c>
      <c r="AH23" s="17">
        <v>2.36</v>
      </c>
      <c r="AI23" s="4" t="s">
        <v>288</v>
      </c>
    </row>
    <row r="24" spans="1:35" x14ac:dyDescent="0.35">
      <c r="A24" s="4" t="s">
        <v>32</v>
      </c>
      <c r="B24" s="36" t="s">
        <v>273</v>
      </c>
      <c r="C24" s="4" t="s">
        <v>33</v>
      </c>
      <c r="D24" s="19">
        <v>-119.56</v>
      </c>
      <c r="E24" s="19">
        <v>40.06</v>
      </c>
      <c r="F24" s="20">
        <v>490000000</v>
      </c>
      <c r="G24" s="20">
        <v>125960</v>
      </c>
      <c r="H24" s="21">
        <v>1.63</v>
      </c>
      <c r="I24" s="4" t="s">
        <v>28</v>
      </c>
      <c r="J24" s="4" t="s">
        <v>29</v>
      </c>
      <c r="K24" s="22" t="s">
        <v>208</v>
      </c>
      <c r="L24" s="10">
        <f t="shared" si="0"/>
        <v>490000000</v>
      </c>
      <c r="M24" s="13">
        <f t="shared" si="1"/>
        <v>1</v>
      </c>
      <c r="O24" s="4" t="s">
        <v>31</v>
      </c>
      <c r="P24" s="4">
        <v>0</v>
      </c>
      <c r="Q24" s="23" t="s">
        <v>207</v>
      </c>
      <c r="R24" s="32"/>
      <c r="S24" s="32"/>
      <c r="T24" s="24">
        <v>11.6</v>
      </c>
      <c r="W24" s="17">
        <f t="shared" ref="W24:W27" si="9">AD24</f>
        <v>21</v>
      </c>
      <c r="Y24" s="17">
        <v>2.5710000000000002</v>
      </c>
      <c r="Z24" s="16">
        <v>10</v>
      </c>
      <c r="AA24" s="16">
        <f t="shared" si="5"/>
        <v>2.5710000000000002</v>
      </c>
      <c r="AB24" s="16">
        <v>0</v>
      </c>
      <c r="AD24" s="17">
        <v>21</v>
      </c>
      <c r="AE24" s="57">
        <v>979.05913369999996</v>
      </c>
      <c r="AG24" s="17">
        <v>3.7317999999999998</v>
      </c>
      <c r="AH24" s="17">
        <v>3.73</v>
      </c>
      <c r="AI24" s="4" t="s">
        <v>288</v>
      </c>
    </row>
    <row r="25" spans="1:35" x14ac:dyDescent="0.35">
      <c r="A25" s="4" t="s">
        <v>32</v>
      </c>
      <c r="B25" s="36" t="s">
        <v>273</v>
      </c>
      <c r="C25" s="4" t="s">
        <v>33</v>
      </c>
      <c r="D25" s="19">
        <v>-119.56</v>
      </c>
      <c r="E25" s="19">
        <v>40.06</v>
      </c>
      <c r="F25" s="20">
        <v>490000000</v>
      </c>
      <c r="G25" s="20">
        <v>125960</v>
      </c>
      <c r="H25" s="21">
        <v>1.63</v>
      </c>
      <c r="I25" s="4" t="s">
        <v>28</v>
      </c>
      <c r="J25" s="4" t="s">
        <v>29</v>
      </c>
      <c r="K25" s="22" t="s">
        <v>208</v>
      </c>
      <c r="L25" s="10">
        <f t="shared" si="0"/>
        <v>490000000</v>
      </c>
      <c r="M25" s="13">
        <f t="shared" si="1"/>
        <v>1</v>
      </c>
      <c r="O25" s="4" t="s">
        <v>31</v>
      </c>
      <c r="P25" s="4">
        <v>0</v>
      </c>
      <c r="Q25" s="23" t="s">
        <v>207</v>
      </c>
      <c r="R25" s="32"/>
      <c r="S25" s="32"/>
      <c r="T25" s="24">
        <v>11.6</v>
      </c>
      <c r="W25" s="17">
        <f t="shared" si="9"/>
        <v>21</v>
      </c>
      <c r="Y25" s="17">
        <v>3.3712200000000001</v>
      </c>
      <c r="Z25" s="16">
        <v>10</v>
      </c>
      <c r="AA25" s="16">
        <f t="shared" si="5"/>
        <v>3.3712200000000001</v>
      </c>
      <c r="AB25" s="16">
        <v>0</v>
      </c>
      <c r="AD25" s="17">
        <v>21</v>
      </c>
      <c r="AE25" s="57">
        <v>979.05913369999996</v>
      </c>
      <c r="AG25" s="17">
        <v>6.4149900000000004</v>
      </c>
      <c r="AH25" s="17">
        <v>6.41</v>
      </c>
      <c r="AI25" s="4" t="s">
        <v>288</v>
      </c>
    </row>
    <row r="26" spans="1:35" x14ac:dyDescent="0.35">
      <c r="A26" s="4" t="s">
        <v>32</v>
      </c>
      <c r="B26" s="36" t="s">
        <v>273</v>
      </c>
      <c r="C26" s="4" t="s">
        <v>33</v>
      </c>
      <c r="D26" s="19">
        <v>-119.56</v>
      </c>
      <c r="E26" s="19">
        <v>40.06</v>
      </c>
      <c r="F26" s="20">
        <v>490000000</v>
      </c>
      <c r="G26" s="20">
        <v>125960</v>
      </c>
      <c r="H26" s="21">
        <v>1.63</v>
      </c>
      <c r="I26" s="4" t="s">
        <v>28</v>
      </c>
      <c r="J26" s="4" t="s">
        <v>29</v>
      </c>
      <c r="K26" s="22" t="s">
        <v>208</v>
      </c>
      <c r="L26" s="10">
        <f t="shared" si="0"/>
        <v>490000000</v>
      </c>
      <c r="M26" s="13">
        <f t="shared" si="1"/>
        <v>1</v>
      </c>
      <c r="O26" s="4" t="s">
        <v>31</v>
      </c>
      <c r="P26" s="4">
        <v>0</v>
      </c>
      <c r="Q26" s="23" t="s">
        <v>207</v>
      </c>
      <c r="R26" s="32"/>
      <c r="S26" s="32"/>
      <c r="T26" s="24">
        <v>11.6</v>
      </c>
      <c r="W26" s="17">
        <f t="shared" si="9"/>
        <v>21</v>
      </c>
      <c r="Y26" s="17">
        <v>3.4312800000000001</v>
      </c>
      <c r="Z26" s="16">
        <v>10</v>
      </c>
      <c r="AA26" s="16">
        <f t="shared" si="5"/>
        <v>3.4312800000000001</v>
      </c>
      <c r="AB26" s="16">
        <v>0</v>
      </c>
      <c r="AD26" s="17">
        <v>21</v>
      </c>
      <c r="AE26" s="57">
        <v>979.05913369999996</v>
      </c>
      <c r="AG26" s="17">
        <v>6.6841200000000001</v>
      </c>
      <c r="AH26" s="17">
        <v>6.68</v>
      </c>
      <c r="AI26" s="4" t="s">
        <v>288</v>
      </c>
    </row>
    <row r="27" spans="1:35" x14ac:dyDescent="0.35">
      <c r="A27" s="4" t="s">
        <v>32</v>
      </c>
      <c r="B27" s="36" t="s">
        <v>273</v>
      </c>
      <c r="C27" s="4" t="s">
        <v>33</v>
      </c>
      <c r="D27" s="19">
        <v>-119.56</v>
      </c>
      <c r="E27" s="19">
        <v>40.06</v>
      </c>
      <c r="F27" s="20">
        <v>490000000</v>
      </c>
      <c r="G27" s="20">
        <v>125960</v>
      </c>
      <c r="H27" s="21">
        <v>1.63</v>
      </c>
      <c r="I27" s="4" t="s">
        <v>28</v>
      </c>
      <c r="J27" s="4" t="s">
        <v>29</v>
      </c>
      <c r="K27" s="22" t="s">
        <v>208</v>
      </c>
      <c r="L27" s="10">
        <f t="shared" si="0"/>
        <v>490000000</v>
      </c>
      <c r="M27" s="13">
        <f t="shared" si="1"/>
        <v>1</v>
      </c>
      <c r="O27" s="4" t="s">
        <v>31</v>
      </c>
      <c r="P27" s="4">
        <v>0</v>
      </c>
      <c r="Q27" s="23" t="s">
        <v>207</v>
      </c>
      <c r="R27" s="32"/>
      <c r="S27" s="32"/>
      <c r="T27" s="24">
        <v>11.6</v>
      </c>
      <c r="W27" s="17">
        <f t="shared" si="9"/>
        <v>21</v>
      </c>
      <c r="Y27" s="17">
        <v>4.1325700000000003</v>
      </c>
      <c r="Z27" s="16">
        <v>10</v>
      </c>
      <c r="AA27" s="16">
        <f t="shared" si="5"/>
        <v>4.1325700000000003</v>
      </c>
      <c r="AB27" s="16">
        <v>0</v>
      </c>
      <c r="AD27" s="17">
        <v>21</v>
      </c>
      <c r="AE27" s="57">
        <v>979.05913369999996</v>
      </c>
      <c r="AG27" s="17">
        <v>8.6455400000000004</v>
      </c>
      <c r="AH27" s="17">
        <v>8.65</v>
      </c>
      <c r="AI27" s="4" t="s">
        <v>288</v>
      </c>
    </row>
    <row r="28" spans="1:35" x14ac:dyDescent="0.35">
      <c r="A28" s="4" t="s">
        <v>34</v>
      </c>
      <c r="B28" s="36" t="s">
        <v>273</v>
      </c>
      <c r="C28" s="4" t="s">
        <v>35</v>
      </c>
      <c r="D28" s="19">
        <v>-73.922799999999995</v>
      </c>
      <c r="E28" s="19">
        <v>41.137799999999999</v>
      </c>
      <c r="F28" s="20">
        <v>1000000</v>
      </c>
      <c r="G28" s="20">
        <v>3830</v>
      </c>
      <c r="H28" s="21">
        <v>1.08</v>
      </c>
      <c r="I28" s="4" t="s">
        <v>28</v>
      </c>
      <c r="J28" s="4" t="s">
        <v>29</v>
      </c>
      <c r="K28" s="22" t="s">
        <v>209</v>
      </c>
      <c r="L28" s="10">
        <f t="shared" si="0"/>
        <v>1000000</v>
      </c>
      <c r="M28" s="13">
        <f t="shared" si="1"/>
        <v>1</v>
      </c>
      <c r="O28" s="33" t="s">
        <v>31</v>
      </c>
      <c r="P28" s="33">
        <v>0</v>
      </c>
      <c r="R28" s="23">
        <v>30630</v>
      </c>
      <c r="S28" s="23">
        <v>30633</v>
      </c>
      <c r="T28" s="24">
        <v>3</v>
      </c>
      <c r="U28" s="17">
        <v>10.89</v>
      </c>
      <c r="V28" s="17">
        <v>9.06</v>
      </c>
      <c r="W28" s="17">
        <f t="shared" ref="W28:W45" si="10">AVERAGE(U28:V28)</f>
        <v>9.9750000000000014</v>
      </c>
      <c r="Y28" s="17">
        <v>4.43</v>
      </c>
      <c r="Z28" s="16">
        <v>1</v>
      </c>
      <c r="AA28" s="16">
        <f t="shared" si="5"/>
        <v>5.3494563145441774</v>
      </c>
      <c r="AB28" s="16">
        <v>1</v>
      </c>
      <c r="AC28" s="17">
        <v>3.84</v>
      </c>
      <c r="AD28" s="17">
        <f t="shared" ref="AD28:AD45" si="11">W28</f>
        <v>9.9750000000000014</v>
      </c>
      <c r="AE28" s="57">
        <v>1635.60544200803</v>
      </c>
      <c r="AF28" s="17">
        <f t="shared" ref="AF28:AF52" si="12">IF(AA28&gt;3.7,-0.5,-0.67)</f>
        <v>-0.5</v>
      </c>
      <c r="AH28" s="17">
        <v>6.3400819665670998</v>
      </c>
    </row>
    <row r="29" spans="1:35" x14ac:dyDescent="0.35">
      <c r="A29" s="4" t="s">
        <v>34</v>
      </c>
      <c r="B29" s="36" t="s">
        <v>273</v>
      </c>
      <c r="C29" s="4" t="s">
        <v>35</v>
      </c>
      <c r="D29" s="19">
        <v>-73.922799999999995</v>
      </c>
      <c r="E29" s="19">
        <v>41.137799999999999</v>
      </c>
      <c r="F29" s="20">
        <v>1000000</v>
      </c>
      <c r="G29" s="20">
        <v>3830</v>
      </c>
      <c r="H29" s="21">
        <v>1.08</v>
      </c>
      <c r="I29" s="4" t="s">
        <v>28</v>
      </c>
      <c r="J29" s="4" t="s">
        <v>29</v>
      </c>
      <c r="K29" s="22" t="s">
        <v>209</v>
      </c>
      <c r="L29" s="10">
        <f t="shared" si="0"/>
        <v>1000000</v>
      </c>
      <c r="M29" s="13">
        <f t="shared" si="1"/>
        <v>1</v>
      </c>
      <c r="O29" s="4" t="s">
        <v>31</v>
      </c>
      <c r="P29" s="4">
        <v>0</v>
      </c>
      <c r="R29" s="23">
        <f t="shared" ref="R29:R45" si="13">S28</f>
        <v>30633</v>
      </c>
      <c r="S29" s="23">
        <v>30634</v>
      </c>
      <c r="T29" s="24">
        <v>1</v>
      </c>
      <c r="U29" s="17">
        <f t="shared" ref="U29:U45" si="14">V28</f>
        <v>9.06</v>
      </c>
      <c r="V29" s="17">
        <v>8.5399999999999991</v>
      </c>
      <c r="W29" s="17">
        <f t="shared" si="10"/>
        <v>8.8000000000000007</v>
      </c>
      <c r="Y29" s="17">
        <v>3.79</v>
      </c>
      <c r="Z29" s="16">
        <v>1</v>
      </c>
      <c r="AA29" s="16">
        <f t="shared" si="5"/>
        <v>4.5766228966416325</v>
      </c>
      <c r="AB29" s="16">
        <v>1</v>
      </c>
      <c r="AC29" s="17">
        <v>2.46</v>
      </c>
      <c r="AD29" s="17">
        <f t="shared" si="11"/>
        <v>8.8000000000000007</v>
      </c>
      <c r="AE29" s="57">
        <v>1753.01264084992</v>
      </c>
      <c r="AF29" s="17">
        <f t="shared" si="12"/>
        <v>-0.5</v>
      </c>
      <c r="AH29" s="17">
        <v>4.2048645038350898</v>
      </c>
    </row>
    <row r="30" spans="1:35" x14ac:dyDescent="0.35">
      <c r="A30" s="4" t="s">
        <v>34</v>
      </c>
      <c r="B30" s="36" t="s">
        <v>273</v>
      </c>
      <c r="C30" s="4" t="s">
        <v>35</v>
      </c>
      <c r="D30" s="19">
        <v>-73.922799999999995</v>
      </c>
      <c r="E30" s="19">
        <v>41.137799999999999</v>
      </c>
      <c r="F30" s="20">
        <v>1000000</v>
      </c>
      <c r="G30" s="20">
        <v>3830</v>
      </c>
      <c r="H30" s="21">
        <v>1.08</v>
      </c>
      <c r="I30" s="4" t="s">
        <v>28</v>
      </c>
      <c r="J30" s="4" t="s">
        <v>29</v>
      </c>
      <c r="K30" s="22" t="s">
        <v>209</v>
      </c>
      <c r="L30" s="10">
        <f t="shared" si="0"/>
        <v>1000000</v>
      </c>
      <c r="M30" s="13">
        <f t="shared" si="1"/>
        <v>1</v>
      </c>
      <c r="O30" s="4" t="s">
        <v>31</v>
      </c>
      <c r="P30" s="4">
        <v>0</v>
      </c>
      <c r="R30" s="23">
        <f t="shared" si="13"/>
        <v>30634</v>
      </c>
      <c r="S30" s="23">
        <v>30636</v>
      </c>
      <c r="T30" s="24">
        <v>2</v>
      </c>
      <c r="U30" s="17">
        <f t="shared" si="14"/>
        <v>8.5399999999999991</v>
      </c>
      <c r="V30" s="17">
        <v>8.3699999999999992</v>
      </c>
      <c r="W30" s="17">
        <f t="shared" si="10"/>
        <v>8.4549999999999983</v>
      </c>
      <c r="Y30" s="17">
        <v>3.23</v>
      </c>
      <c r="Z30" s="16">
        <v>1</v>
      </c>
      <c r="AA30" s="16">
        <f t="shared" si="5"/>
        <v>3.9003936559769059</v>
      </c>
      <c r="AB30" s="16">
        <v>1</v>
      </c>
      <c r="AC30" s="17">
        <v>1.2</v>
      </c>
      <c r="AD30" s="17">
        <f t="shared" si="11"/>
        <v>8.4549999999999983</v>
      </c>
      <c r="AE30" s="57">
        <v>1788.7787177579</v>
      </c>
      <c r="AF30" s="17">
        <f t="shared" si="12"/>
        <v>-0.5</v>
      </c>
      <c r="AH30" s="17">
        <v>2.0719722301756298</v>
      </c>
    </row>
    <row r="31" spans="1:35" x14ac:dyDescent="0.35">
      <c r="A31" s="4" t="s">
        <v>34</v>
      </c>
      <c r="B31" s="36" t="s">
        <v>273</v>
      </c>
      <c r="C31" s="4" t="s">
        <v>35</v>
      </c>
      <c r="D31" s="19">
        <v>-73.922799999999995</v>
      </c>
      <c r="E31" s="19">
        <v>41.137799999999999</v>
      </c>
      <c r="F31" s="20">
        <v>1000000</v>
      </c>
      <c r="G31" s="20">
        <v>3830</v>
      </c>
      <c r="H31" s="21">
        <v>1.08</v>
      </c>
      <c r="I31" s="4" t="s">
        <v>28</v>
      </c>
      <c r="J31" s="4" t="s">
        <v>29</v>
      </c>
      <c r="K31" s="22" t="s">
        <v>209</v>
      </c>
      <c r="L31" s="10">
        <f t="shared" si="0"/>
        <v>1000000</v>
      </c>
      <c r="M31" s="13">
        <f t="shared" si="1"/>
        <v>1</v>
      </c>
      <c r="O31" s="4" t="s">
        <v>31</v>
      </c>
      <c r="P31" s="4">
        <v>0</v>
      </c>
      <c r="R31" s="23">
        <f t="shared" si="13"/>
        <v>30636</v>
      </c>
      <c r="S31" s="23">
        <v>30637</v>
      </c>
      <c r="T31" s="24">
        <v>1</v>
      </c>
      <c r="U31" s="17">
        <f t="shared" si="14"/>
        <v>8.3699999999999992</v>
      </c>
      <c r="V31" s="17">
        <v>8.1999999999999993</v>
      </c>
      <c r="W31" s="17">
        <f t="shared" si="10"/>
        <v>8.2850000000000001</v>
      </c>
      <c r="Y31" s="17">
        <v>3.76</v>
      </c>
      <c r="Z31" s="16">
        <v>1</v>
      </c>
      <c r="AA31" s="16">
        <f t="shared" si="5"/>
        <v>4.5403963301774501</v>
      </c>
      <c r="AB31" s="16">
        <v>1</v>
      </c>
      <c r="AC31" s="17">
        <v>2.58</v>
      </c>
      <c r="AD31" s="17">
        <f t="shared" si="11"/>
        <v>8.2850000000000001</v>
      </c>
      <c r="AE31" s="57">
        <v>1807.00059704408</v>
      </c>
      <c r="AF31" s="17">
        <f t="shared" si="12"/>
        <v>-0.5</v>
      </c>
      <c r="AH31" s="17">
        <v>4.4773725133840596</v>
      </c>
    </row>
    <row r="32" spans="1:35" x14ac:dyDescent="0.35">
      <c r="A32" s="4" t="s">
        <v>34</v>
      </c>
      <c r="B32" s="36" t="s">
        <v>273</v>
      </c>
      <c r="C32" s="4" t="s">
        <v>35</v>
      </c>
      <c r="D32" s="19">
        <v>-73.922799999999995</v>
      </c>
      <c r="E32" s="19">
        <v>41.137799999999999</v>
      </c>
      <c r="F32" s="20">
        <v>1000000</v>
      </c>
      <c r="G32" s="20">
        <v>3830</v>
      </c>
      <c r="H32" s="21">
        <v>1.08</v>
      </c>
      <c r="I32" s="4" t="s">
        <v>28</v>
      </c>
      <c r="J32" s="4" t="s">
        <v>29</v>
      </c>
      <c r="K32" s="22" t="s">
        <v>209</v>
      </c>
      <c r="L32" s="10">
        <f t="shared" si="0"/>
        <v>1000000</v>
      </c>
      <c r="M32" s="13">
        <f t="shared" si="1"/>
        <v>1</v>
      </c>
      <c r="O32" s="4" t="s">
        <v>31</v>
      </c>
      <c r="P32" s="4">
        <v>0</v>
      </c>
      <c r="R32" s="23">
        <f t="shared" si="13"/>
        <v>30637</v>
      </c>
      <c r="S32" s="23">
        <v>30639</v>
      </c>
      <c r="T32" s="24">
        <v>2</v>
      </c>
      <c r="U32" s="17">
        <f t="shared" si="14"/>
        <v>8.1999999999999993</v>
      </c>
      <c r="V32" s="17">
        <v>7.58</v>
      </c>
      <c r="W32" s="17">
        <f t="shared" si="10"/>
        <v>7.89</v>
      </c>
      <c r="Y32" s="17">
        <v>3.35</v>
      </c>
      <c r="Z32" s="16">
        <v>1</v>
      </c>
      <c r="AA32" s="16">
        <f t="shared" si="5"/>
        <v>4.0452999218336334</v>
      </c>
      <c r="AB32" s="16">
        <v>1</v>
      </c>
      <c r="AC32" s="17">
        <v>3.48</v>
      </c>
      <c r="AD32" s="17">
        <f t="shared" si="11"/>
        <v>7.89</v>
      </c>
      <c r="AE32" s="57">
        <v>1850.78683927575</v>
      </c>
      <c r="AF32" s="17">
        <f t="shared" si="12"/>
        <v>-0.5</v>
      </c>
      <c r="AH32" s="17">
        <v>6.1119785310439099</v>
      </c>
    </row>
    <row r="33" spans="1:34" x14ac:dyDescent="0.35">
      <c r="A33" s="4" t="s">
        <v>34</v>
      </c>
      <c r="B33" s="36" t="s">
        <v>273</v>
      </c>
      <c r="C33" s="4" t="s">
        <v>35</v>
      </c>
      <c r="D33" s="19">
        <v>-73.922799999999995</v>
      </c>
      <c r="E33" s="19">
        <v>41.137799999999999</v>
      </c>
      <c r="F33" s="20">
        <v>1000000</v>
      </c>
      <c r="G33" s="20">
        <v>3830</v>
      </c>
      <c r="H33" s="21">
        <v>1.08</v>
      </c>
      <c r="I33" s="4" t="s">
        <v>28</v>
      </c>
      <c r="J33" s="4" t="s">
        <v>29</v>
      </c>
      <c r="K33" s="22" t="s">
        <v>209</v>
      </c>
      <c r="L33" s="10">
        <f t="shared" si="0"/>
        <v>1000000</v>
      </c>
      <c r="M33" s="13">
        <f t="shared" si="1"/>
        <v>1</v>
      </c>
      <c r="O33" s="4" t="s">
        <v>31</v>
      </c>
      <c r="P33" s="4">
        <v>0</v>
      </c>
      <c r="R33" s="23">
        <f t="shared" si="13"/>
        <v>30639</v>
      </c>
      <c r="S33" s="23">
        <v>30641</v>
      </c>
      <c r="T33" s="24">
        <v>2</v>
      </c>
      <c r="U33" s="17">
        <f t="shared" si="14"/>
        <v>7.58</v>
      </c>
      <c r="V33" s="17">
        <v>8.5</v>
      </c>
      <c r="W33" s="17">
        <f t="shared" si="10"/>
        <v>8.0399999999999991</v>
      </c>
      <c r="Y33" s="17">
        <v>3.02</v>
      </c>
      <c r="Z33" s="16">
        <v>1</v>
      </c>
      <c r="AA33" s="16">
        <f t="shared" si="5"/>
        <v>3.6468076907276332</v>
      </c>
      <c r="AB33" s="16">
        <v>1</v>
      </c>
      <c r="AC33" s="17">
        <v>2.1</v>
      </c>
      <c r="AD33" s="17">
        <f t="shared" si="11"/>
        <v>8.0399999999999991</v>
      </c>
      <c r="AE33" s="57">
        <v>1834.2155810178699</v>
      </c>
      <c r="AF33" s="17">
        <f t="shared" si="12"/>
        <v>-0.67</v>
      </c>
      <c r="AH33" s="17">
        <v>4.4398644420903803</v>
      </c>
    </row>
    <row r="34" spans="1:34" x14ac:dyDescent="0.35">
      <c r="A34" s="4" t="s">
        <v>34</v>
      </c>
      <c r="B34" s="36" t="s">
        <v>273</v>
      </c>
      <c r="C34" s="4" t="s">
        <v>35</v>
      </c>
      <c r="D34" s="19">
        <v>-73.922799999999995</v>
      </c>
      <c r="E34" s="19">
        <v>41.137799999999999</v>
      </c>
      <c r="F34" s="20">
        <v>1000000</v>
      </c>
      <c r="G34" s="20">
        <v>3830</v>
      </c>
      <c r="H34" s="21">
        <v>1.08</v>
      </c>
      <c r="I34" s="4" t="s">
        <v>28</v>
      </c>
      <c r="J34" s="4" t="s">
        <v>29</v>
      </c>
      <c r="K34" s="22" t="s">
        <v>209</v>
      </c>
      <c r="L34" s="10">
        <f t="shared" si="0"/>
        <v>1000000</v>
      </c>
      <c r="M34" s="13">
        <f t="shared" si="1"/>
        <v>1</v>
      </c>
      <c r="O34" s="4" t="s">
        <v>31</v>
      </c>
      <c r="P34" s="4">
        <v>0</v>
      </c>
      <c r="R34" s="23">
        <f t="shared" si="13"/>
        <v>30641</v>
      </c>
      <c r="S34" s="23">
        <v>30643</v>
      </c>
      <c r="T34" s="24">
        <v>2</v>
      </c>
      <c r="U34" s="17">
        <f t="shared" si="14"/>
        <v>8.5</v>
      </c>
      <c r="V34" s="17">
        <v>9.1</v>
      </c>
      <c r="W34" s="17">
        <f t="shared" si="10"/>
        <v>8.8000000000000007</v>
      </c>
      <c r="Y34" s="17">
        <v>2.42</v>
      </c>
      <c r="Z34" s="16">
        <v>1</v>
      </c>
      <c r="AA34" s="16">
        <f t="shared" si="5"/>
        <v>2.9222763614439975</v>
      </c>
      <c r="AB34" s="16">
        <v>1</v>
      </c>
      <c r="AC34" s="17">
        <v>1.1399999999999999</v>
      </c>
      <c r="AD34" s="17">
        <f t="shared" si="11"/>
        <v>8.8000000000000007</v>
      </c>
      <c r="AE34" s="57">
        <v>1753.01264084992</v>
      </c>
      <c r="AF34" s="17">
        <f t="shared" si="12"/>
        <v>-0.67</v>
      </c>
      <c r="AH34" s="17">
        <v>2.3381883676199502</v>
      </c>
    </row>
    <row r="35" spans="1:34" x14ac:dyDescent="0.35">
      <c r="A35" s="4" t="s">
        <v>34</v>
      </c>
      <c r="B35" s="36" t="s">
        <v>273</v>
      </c>
      <c r="C35" s="4" t="s">
        <v>35</v>
      </c>
      <c r="D35" s="19">
        <v>-73.922799999999995</v>
      </c>
      <c r="E35" s="19">
        <v>41.137799999999999</v>
      </c>
      <c r="F35" s="20">
        <v>1000000</v>
      </c>
      <c r="G35" s="20">
        <v>3830</v>
      </c>
      <c r="H35" s="21">
        <v>1.08</v>
      </c>
      <c r="I35" s="4" t="s">
        <v>28</v>
      </c>
      <c r="J35" s="4" t="s">
        <v>29</v>
      </c>
      <c r="K35" s="22" t="s">
        <v>209</v>
      </c>
      <c r="L35" s="10">
        <f t="shared" ref="L35:L66" si="15">F35</f>
        <v>1000000</v>
      </c>
      <c r="M35" s="13">
        <f t="shared" si="1"/>
        <v>1</v>
      </c>
      <c r="O35" s="4" t="s">
        <v>31</v>
      </c>
      <c r="P35" s="4">
        <v>0</v>
      </c>
      <c r="R35" s="23">
        <f t="shared" si="13"/>
        <v>30643</v>
      </c>
      <c r="S35" s="23">
        <v>30647</v>
      </c>
      <c r="T35" s="24">
        <v>4</v>
      </c>
      <c r="U35" s="17">
        <f t="shared" si="14"/>
        <v>9.1</v>
      </c>
      <c r="V35" s="17">
        <v>7.9</v>
      </c>
      <c r="W35" s="17">
        <f t="shared" si="10"/>
        <v>8.5</v>
      </c>
      <c r="Y35" s="17">
        <v>3.36</v>
      </c>
      <c r="Z35" s="16">
        <v>1</v>
      </c>
      <c r="AA35" s="16">
        <f t="shared" si="5"/>
        <v>4.0573754439883603</v>
      </c>
      <c r="AB35" s="16">
        <v>1</v>
      </c>
      <c r="AC35" s="17">
        <v>2.58</v>
      </c>
      <c r="AD35" s="17">
        <f t="shared" si="11"/>
        <v>8.5</v>
      </c>
      <c r="AE35" s="57">
        <v>1784.524288825</v>
      </c>
      <c r="AF35" s="17">
        <f t="shared" si="12"/>
        <v>-0.5</v>
      </c>
      <c r="AH35" s="17">
        <v>4.4494395669819502</v>
      </c>
    </row>
    <row r="36" spans="1:34" x14ac:dyDescent="0.35">
      <c r="A36" s="4" t="s">
        <v>34</v>
      </c>
      <c r="B36" s="36" t="s">
        <v>273</v>
      </c>
      <c r="C36" s="4" t="s">
        <v>35</v>
      </c>
      <c r="D36" s="19">
        <v>-73.922799999999995</v>
      </c>
      <c r="E36" s="19">
        <v>41.137799999999999</v>
      </c>
      <c r="F36" s="20">
        <v>1000000</v>
      </c>
      <c r="G36" s="20">
        <v>3830</v>
      </c>
      <c r="H36" s="21">
        <v>1.08</v>
      </c>
      <c r="I36" s="4" t="s">
        <v>28</v>
      </c>
      <c r="J36" s="4" t="s">
        <v>29</v>
      </c>
      <c r="K36" s="22" t="s">
        <v>209</v>
      </c>
      <c r="L36" s="10">
        <f t="shared" si="15"/>
        <v>1000000</v>
      </c>
      <c r="M36" s="13">
        <f t="shared" si="1"/>
        <v>1</v>
      </c>
      <c r="O36" s="4" t="s">
        <v>31</v>
      </c>
      <c r="P36" s="4">
        <v>0</v>
      </c>
      <c r="R36" s="23">
        <f t="shared" si="13"/>
        <v>30647</v>
      </c>
      <c r="S36" s="23">
        <v>30650</v>
      </c>
      <c r="T36" s="24">
        <v>3</v>
      </c>
      <c r="U36" s="17">
        <f t="shared" si="14"/>
        <v>7.9</v>
      </c>
      <c r="V36" s="17">
        <v>7.32</v>
      </c>
      <c r="W36" s="17">
        <f t="shared" si="10"/>
        <v>7.61</v>
      </c>
      <c r="Y36" s="17">
        <v>3.15</v>
      </c>
      <c r="Z36" s="16">
        <v>1</v>
      </c>
      <c r="AA36" s="16">
        <f t="shared" si="5"/>
        <v>3.8037894787390876</v>
      </c>
      <c r="AB36" s="16">
        <v>1</v>
      </c>
      <c r="AC36" s="17">
        <v>1.86</v>
      </c>
      <c r="AD36" s="17">
        <f t="shared" si="11"/>
        <v>7.61</v>
      </c>
      <c r="AE36" s="57">
        <v>1882.2141064738701</v>
      </c>
      <c r="AF36" s="17">
        <f t="shared" si="12"/>
        <v>-0.5</v>
      </c>
      <c r="AH36" s="17">
        <v>3.2943658779692799</v>
      </c>
    </row>
    <row r="37" spans="1:34" x14ac:dyDescent="0.35">
      <c r="A37" s="4" t="s">
        <v>34</v>
      </c>
      <c r="B37" s="36" t="s">
        <v>273</v>
      </c>
      <c r="C37" s="4" t="s">
        <v>35</v>
      </c>
      <c r="D37" s="19">
        <v>-73.922799999999995</v>
      </c>
      <c r="E37" s="19">
        <v>41.137799999999999</v>
      </c>
      <c r="F37" s="20">
        <v>1000000</v>
      </c>
      <c r="G37" s="20">
        <v>3830</v>
      </c>
      <c r="H37" s="21">
        <v>1.08</v>
      </c>
      <c r="I37" s="4" t="s">
        <v>28</v>
      </c>
      <c r="J37" s="4" t="s">
        <v>29</v>
      </c>
      <c r="K37" s="22" t="s">
        <v>209</v>
      </c>
      <c r="L37" s="10">
        <f t="shared" si="15"/>
        <v>1000000</v>
      </c>
      <c r="M37" s="13">
        <f t="shared" si="1"/>
        <v>1</v>
      </c>
      <c r="O37" s="4" t="s">
        <v>31</v>
      </c>
      <c r="P37" s="4">
        <v>0</v>
      </c>
      <c r="R37" s="23">
        <f t="shared" si="13"/>
        <v>30650</v>
      </c>
      <c r="S37" s="23">
        <v>30651</v>
      </c>
      <c r="T37" s="24">
        <v>1</v>
      </c>
      <c r="U37" s="17">
        <f t="shared" si="14"/>
        <v>7.32</v>
      </c>
      <c r="V37" s="17">
        <v>6.9</v>
      </c>
      <c r="W37" s="17">
        <f t="shared" si="10"/>
        <v>7.11</v>
      </c>
      <c r="Y37" s="17">
        <v>3.59</v>
      </c>
      <c r="Z37" s="16">
        <v>1</v>
      </c>
      <c r="AA37" s="16">
        <f t="shared" si="5"/>
        <v>4.3351124535470875</v>
      </c>
      <c r="AB37" s="16">
        <v>1</v>
      </c>
      <c r="AC37" s="17">
        <v>3.24</v>
      </c>
      <c r="AD37" s="17">
        <f t="shared" si="11"/>
        <v>7.11</v>
      </c>
      <c r="AE37" s="57">
        <v>1939.9715655064001</v>
      </c>
      <c r="AF37" s="17">
        <f t="shared" si="12"/>
        <v>-0.5</v>
      </c>
      <c r="AH37" s="17">
        <v>5.8259542145557601</v>
      </c>
    </row>
    <row r="38" spans="1:34" x14ac:dyDescent="0.35">
      <c r="A38" s="4" t="s">
        <v>34</v>
      </c>
      <c r="B38" s="36" t="s">
        <v>273</v>
      </c>
      <c r="C38" s="4" t="s">
        <v>35</v>
      </c>
      <c r="D38" s="19">
        <v>-73.922799999999995</v>
      </c>
      <c r="E38" s="19">
        <v>41.137799999999999</v>
      </c>
      <c r="F38" s="20">
        <v>1000000</v>
      </c>
      <c r="G38" s="20">
        <v>3830</v>
      </c>
      <c r="H38" s="21">
        <v>1.08</v>
      </c>
      <c r="I38" s="4" t="s">
        <v>28</v>
      </c>
      <c r="J38" s="4" t="s">
        <v>29</v>
      </c>
      <c r="K38" s="22" t="s">
        <v>209</v>
      </c>
      <c r="L38" s="10">
        <f t="shared" si="15"/>
        <v>1000000</v>
      </c>
      <c r="M38" s="13">
        <f t="shared" si="1"/>
        <v>1</v>
      </c>
      <c r="O38" s="4" t="s">
        <v>31</v>
      </c>
      <c r="P38" s="4">
        <v>0</v>
      </c>
      <c r="R38" s="23">
        <f t="shared" si="13"/>
        <v>30651</v>
      </c>
      <c r="S38" s="23">
        <v>30652</v>
      </c>
      <c r="T38" s="24">
        <v>1</v>
      </c>
      <c r="U38" s="17">
        <f t="shared" si="14"/>
        <v>6.9</v>
      </c>
      <c r="V38" s="17">
        <v>6.63</v>
      </c>
      <c r="W38" s="17">
        <f t="shared" si="10"/>
        <v>6.7650000000000006</v>
      </c>
      <c r="Y38" s="17">
        <v>2.6</v>
      </c>
      <c r="Z38" s="16">
        <v>1</v>
      </c>
      <c r="AA38" s="16">
        <f t="shared" si="5"/>
        <v>3.1396357602290883</v>
      </c>
      <c r="AB38" s="16">
        <v>1</v>
      </c>
      <c r="AC38" s="17">
        <v>0.96</v>
      </c>
      <c r="AD38" s="17">
        <f t="shared" si="11"/>
        <v>6.7650000000000006</v>
      </c>
      <c r="AE38" s="57">
        <v>1980.4781835747201</v>
      </c>
      <c r="AF38" s="17">
        <f t="shared" si="12"/>
        <v>-0.67</v>
      </c>
      <c r="AH38" s="17">
        <v>2.1367112532743202</v>
      </c>
    </row>
    <row r="39" spans="1:34" x14ac:dyDescent="0.35">
      <c r="A39" s="4" t="s">
        <v>34</v>
      </c>
      <c r="B39" s="36" t="s">
        <v>273</v>
      </c>
      <c r="C39" s="4" t="s">
        <v>35</v>
      </c>
      <c r="D39" s="19">
        <v>-73.922799999999995</v>
      </c>
      <c r="E39" s="19">
        <v>41.137799999999999</v>
      </c>
      <c r="F39" s="20">
        <v>1000000</v>
      </c>
      <c r="G39" s="20">
        <v>3830</v>
      </c>
      <c r="H39" s="21">
        <v>1.08</v>
      </c>
      <c r="I39" s="4" t="s">
        <v>28</v>
      </c>
      <c r="J39" s="4" t="s">
        <v>29</v>
      </c>
      <c r="K39" s="22" t="s">
        <v>209</v>
      </c>
      <c r="L39" s="10">
        <f t="shared" si="15"/>
        <v>1000000</v>
      </c>
      <c r="M39" s="13">
        <f t="shared" si="1"/>
        <v>1</v>
      </c>
      <c r="O39" s="4" t="s">
        <v>31</v>
      </c>
      <c r="P39" s="4">
        <v>0</v>
      </c>
      <c r="R39" s="23">
        <f t="shared" si="13"/>
        <v>30652</v>
      </c>
      <c r="S39" s="23">
        <v>30653</v>
      </c>
      <c r="T39" s="24">
        <v>1</v>
      </c>
      <c r="U39" s="17">
        <f t="shared" si="14"/>
        <v>6.63</v>
      </c>
      <c r="V39" s="17">
        <v>6.24</v>
      </c>
      <c r="W39" s="17">
        <f t="shared" si="10"/>
        <v>6.4350000000000005</v>
      </c>
      <c r="Y39" s="17">
        <v>2.77</v>
      </c>
      <c r="Z39" s="16">
        <v>1</v>
      </c>
      <c r="AA39" s="16">
        <f t="shared" si="5"/>
        <v>3.3449196368594518</v>
      </c>
      <c r="AB39" s="16">
        <v>1</v>
      </c>
      <c r="AC39" s="17">
        <v>1.85</v>
      </c>
      <c r="AD39" s="17">
        <f t="shared" si="11"/>
        <v>6.4350000000000005</v>
      </c>
      <c r="AE39" s="57">
        <v>2020.77354672198</v>
      </c>
      <c r="AF39" s="17">
        <f t="shared" si="12"/>
        <v>-0.67</v>
      </c>
      <c r="AH39" s="17">
        <v>4.17356531856269</v>
      </c>
    </row>
    <row r="40" spans="1:34" x14ac:dyDescent="0.35">
      <c r="A40" s="4" t="s">
        <v>34</v>
      </c>
      <c r="B40" s="36" t="s">
        <v>273</v>
      </c>
      <c r="C40" s="4" t="s">
        <v>35</v>
      </c>
      <c r="D40" s="19">
        <v>-73.922799999999995</v>
      </c>
      <c r="E40" s="19">
        <v>41.137799999999999</v>
      </c>
      <c r="F40" s="20">
        <v>1000000</v>
      </c>
      <c r="G40" s="20">
        <v>3830</v>
      </c>
      <c r="H40" s="21">
        <v>1.08</v>
      </c>
      <c r="I40" s="4" t="s">
        <v>28</v>
      </c>
      <c r="J40" s="4" t="s">
        <v>29</v>
      </c>
      <c r="K40" s="22" t="s">
        <v>209</v>
      </c>
      <c r="L40" s="10">
        <f t="shared" si="15"/>
        <v>1000000</v>
      </c>
      <c r="M40" s="13">
        <f t="shared" si="1"/>
        <v>1</v>
      </c>
      <c r="O40" s="4" t="s">
        <v>31</v>
      </c>
      <c r="P40" s="4">
        <v>0</v>
      </c>
      <c r="R40" s="23">
        <f t="shared" si="13"/>
        <v>30653</v>
      </c>
      <c r="S40" s="23">
        <v>30655</v>
      </c>
      <c r="T40" s="24">
        <v>2</v>
      </c>
      <c r="U40" s="17">
        <f t="shared" si="14"/>
        <v>6.24</v>
      </c>
      <c r="V40" s="17">
        <v>5.8</v>
      </c>
      <c r="W40" s="17">
        <f t="shared" si="10"/>
        <v>6.02</v>
      </c>
      <c r="Y40" s="17">
        <v>3.46</v>
      </c>
      <c r="Z40" s="16">
        <v>1</v>
      </c>
      <c r="AA40" s="16">
        <f t="shared" si="5"/>
        <v>4.1781306655356332</v>
      </c>
      <c r="AB40" s="16">
        <v>1</v>
      </c>
      <c r="AC40" s="17">
        <v>2.5499999999999998</v>
      </c>
      <c r="AD40" s="17">
        <f t="shared" si="11"/>
        <v>6.02</v>
      </c>
      <c r="AE40" s="57">
        <v>2073.4909620899598</v>
      </c>
      <c r="AF40" s="17">
        <f t="shared" si="12"/>
        <v>-0.5</v>
      </c>
      <c r="AH40" s="17">
        <v>4.7404069763734302</v>
      </c>
    </row>
    <row r="41" spans="1:34" x14ac:dyDescent="0.35">
      <c r="A41" s="4" t="s">
        <v>34</v>
      </c>
      <c r="B41" s="36" t="s">
        <v>273</v>
      </c>
      <c r="C41" s="4" t="s">
        <v>35</v>
      </c>
      <c r="D41" s="19">
        <v>-73.922799999999995</v>
      </c>
      <c r="E41" s="19">
        <v>41.137799999999999</v>
      </c>
      <c r="F41" s="20">
        <v>1000000</v>
      </c>
      <c r="G41" s="20">
        <v>3830</v>
      </c>
      <c r="H41" s="21">
        <v>1.08</v>
      </c>
      <c r="I41" s="4" t="s">
        <v>28</v>
      </c>
      <c r="J41" s="4" t="s">
        <v>29</v>
      </c>
      <c r="K41" s="22" t="s">
        <v>209</v>
      </c>
      <c r="L41" s="10">
        <f t="shared" si="15"/>
        <v>1000000</v>
      </c>
      <c r="M41" s="13">
        <f t="shared" si="1"/>
        <v>1</v>
      </c>
      <c r="O41" s="4" t="s">
        <v>31</v>
      </c>
      <c r="P41" s="4">
        <v>0</v>
      </c>
      <c r="R41" s="23">
        <f t="shared" si="13"/>
        <v>30655</v>
      </c>
      <c r="S41" s="23">
        <v>30656</v>
      </c>
      <c r="T41" s="24">
        <v>1</v>
      </c>
      <c r="U41" s="17">
        <f t="shared" si="14"/>
        <v>5.8</v>
      </c>
      <c r="V41" s="17">
        <v>5.72</v>
      </c>
      <c r="W41" s="17">
        <f t="shared" si="10"/>
        <v>5.76</v>
      </c>
      <c r="Y41" s="17">
        <v>2.17</v>
      </c>
      <c r="Z41" s="16">
        <v>1</v>
      </c>
      <c r="AA41" s="16">
        <f t="shared" si="5"/>
        <v>2.6203883075758161</v>
      </c>
      <c r="AB41" s="16">
        <v>1</v>
      </c>
      <c r="AC41" s="17">
        <v>-0.18</v>
      </c>
      <c r="AD41" s="17">
        <f t="shared" si="11"/>
        <v>5.76</v>
      </c>
      <c r="AE41" s="57">
        <v>2106.94852855002</v>
      </c>
      <c r="AF41" s="17">
        <f t="shared" si="12"/>
        <v>-0.67</v>
      </c>
      <c r="AH41" s="17">
        <v>-0.41759885372711802</v>
      </c>
    </row>
    <row r="42" spans="1:34" x14ac:dyDescent="0.35">
      <c r="A42" s="4" t="s">
        <v>34</v>
      </c>
      <c r="B42" s="36" t="s">
        <v>273</v>
      </c>
      <c r="C42" s="4" t="s">
        <v>35</v>
      </c>
      <c r="D42" s="19">
        <v>-73.922799999999995</v>
      </c>
      <c r="E42" s="19">
        <v>41.137799999999999</v>
      </c>
      <c r="F42" s="20">
        <v>1000000</v>
      </c>
      <c r="G42" s="20">
        <v>3830</v>
      </c>
      <c r="H42" s="21">
        <v>1.08</v>
      </c>
      <c r="I42" s="4" t="s">
        <v>28</v>
      </c>
      <c r="J42" s="4" t="s">
        <v>29</v>
      </c>
      <c r="K42" s="22" t="s">
        <v>209</v>
      </c>
      <c r="L42" s="10">
        <f t="shared" si="15"/>
        <v>1000000</v>
      </c>
      <c r="M42" s="13">
        <f t="shared" si="1"/>
        <v>1</v>
      </c>
      <c r="O42" s="4" t="s">
        <v>31</v>
      </c>
      <c r="P42" s="4">
        <v>0</v>
      </c>
      <c r="R42" s="23">
        <f t="shared" si="13"/>
        <v>30656</v>
      </c>
      <c r="S42" s="23">
        <v>30657</v>
      </c>
      <c r="T42" s="24">
        <v>1</v>
      </c>
      <c r="U42" s="17">
        <f t="shared" si="14"/>
        <v>5.72</v>
      </c>
      <c r="V42" s="17">
        <v>5.61</v>
      </c>
      <c r="W42" s="17">
        <f t="shared" si="10"/>
        <v>5.665</v>
      </c>
      <c r="Y42" s="17">
        <v>6.19</v>
      </c>
      <c r="Z42" s="16">
        <v>1</v>
      </c>
      <c r="AA42" s="16">
        <f t="shared" si="5"/>
        <v>7.4747482137761763</v>
      </c>
      <c r="AB42" s="16">
        <v>1</v>
      </c>
      <c r="AC42" s="17">
        <v>8.0399999999999991</v>
      </c>
      <c r="AD42" s="17">
        <f t="shared" si="11"/>
        <v>5.665</v>
      </c>
      <c r="AE42" s="57">
        <v>2118.6792326155601</v>
      </c>
      <c r="AF42" s="17">
        <f t="shared" si="12"/>
        <v>-0.5</v>
      </c>
      <c r="AH42" s="17">
        <v>15.1082105427834</v>
      </c>
    </row>
    <row r="43" spans="1:34" x14ac:dyDescent="0.35">
      <c r="A43" s="4" t="s">
        <v>34</v>
      </c>
      <c r="B43" s="36" t="s">
        <v>273</v>
      </c>
      <c r="C43" s="4" t="s">
        <v>35</v>
      </c>
      <c r="D43" s="19">
        <v>-73.922799999999995</v>
      </c>
      <c r="E43" s="19">
        <v>41.137799999999999</v>
      </c>
      <c r="F43" s="20">
        <v>1000000</v>
      </c>
      <c r="G43" s="20">
        <v>3830</v>
      </c>
      <c r="H43" s="21">
        <v>1.08</v>
      </c>
      <c r="I43" s="4" t="s">
        <v>28</v>
      </c>
      <c r="J43" s="4" t="s">
        <v>29</v>
      </c>
      <c r="K43" s="22" t="s">
        <v>209</v>
      </c>
      <c r="L43" s="10">
        <f t="shared" si="15"/>
        <v>1000000</v>
      </c>
      <c r="M43" s="13">
        <f t="shared" si="1"/>
        <v>1</v>
      </c>
      <c r="O43" s="4" t="s">
        <v>31</v>
      </c>
      <c r="P43" s="4">
        <v>0</v>
      </c>
      <c r="R43" s="23">
        <f t="shared" si="13"/>
        <v>30657</v>
      </c>
      <c r="S43" s="23">
        <v>30658</v>
      </c>
      <c r="T43" s="24">
        <v>1</v>
      </c>
      <c r="U43" s="17">
        <f t="shared" si="14"/>
        <v>5.61</v>
      </c>
      <c r="V43" s="17">
        <v>5.25</v>
      </c>
      <c r="W43" s="17">
        <f t="shared" si="10"/>
        <v>5.43</v>
      </c>
      <c r="Y43" s="17">
        <v>4.1900000000000004</v>
      </c>
      <c r="Z43" s="16">
        <v>1</v>
      </c>
      <c r="AA43" s="16">
        <f t="shared" si="5"/>
        <v>5.0596437828307232</v>
      </c>
      <c r="AB43" s="16">
        <v>1</v>
      </c>
      <c r="AC43" s="17">
        <v>4.9800000000000004</v>
      </c>
      <c r="AD43" s="17">
        <f t="shared" si="11"/>
        <v>5.43</v>
      </c>
      <c r="AE43" s="57">
        <v>2150.3414214076001</v>
      </c>
      <c r="AF43" s="17">
        <f t="shared" si="12"/>
        <v>-0.5</v>
      </c>
      <c r="AH43" s="17">
        <v>9.4277363302365291</v>
      </c>
    </row>
    <row r="44" spans="1:34" x14ac:dyDescent="0.35">
      <c r="A44" s="4" t="s">
        <v>34</v>
      </c>
      <c r="B44" s="36" t="s">
        <v>273</v>
      </c>
      <c r="C44" s="4" t="s">
        <v>35</v>
      </c>
      <c r="D44" s="19">
        <v>-73.922799999999995</v>
      </c>
      <c r="E44" s="19">
        <v>41.137799999999999</v>
      </c>
      <c r="F44" s="20">
        <v>1000000</v>
      </c>
      <c r="G44" s="20">
        <v>3830</v>
      </c>
      <c r="H44" s="21">
        <v>1.08</v>
      </c>
      <c r="I44" s="4" t="s">
        <v>28</v>
      </c>
      <c r="J44" s="4" t="s">
        <v>29</v>
      </c>
      <c r="K44" s="22" t="s">
        <v>209</v>
      </c>
      <c r="L44" s="10">
        <f t="shared" si="15"/>
        <v>1000000</v>
      </c>
      <c r="M44" s="13">
        <f t="shared" si="1"/>
        <v>1</v>
      </c>
      <c r="O44" s="4" t="s">
        <v>31</v>
      </c>
      <c r="P44" s="4">
        <v>0</v>
      </c>
      <c r="R44" s="23">
        <f t="shared" si="13"/>
        <v>30658</v>
      </c>
      <c r="S44" s="23">
        <v>30659</v>
      </c>
      <c r="T44" s="24">
        <v>1</v>
      </c>
      <c r="U44" s="17">
        <f t="shared" si="14"/>
        <v>5.25</v>
      </c>
      <c r="V44" s="17">
        <v>5.07</v>
      </c>
      <c r="W44" s="17">
        <f t="shared" si="10"/>
        <v>5.16</v>
      </c>
      <c r="Y44" s="17">
        <v>1.25</v>
      </c>
      <c r="Z44" s="16">
        <v>1</v>
      </c>
      <c r="AA44" s="16">
        <f t="shared" si="5"/>
        <v>1.5094402693409079</v>
      </c>
      <c r="AB44" s="16">
        <v>1</v>
      </c>
      <c r="AC44" s="17">
        <v>0.8</v>
      </c>
      <c r="AD44" s="17">
        <f t="shared" si="11"/>
        <v>5.16</v>
      </c>
      <c r="AE44" s="57">
        <v>2186.6316710381702</v>
      </c>
      <c r="AF44" s="17">
        <f t="shared" si="12"/>
        <v>-0.67</v>
      </c>
      <c r="AH44" s="17">
        <v>1.9027350752391501</v>
      </c>
    </row>
    <row r="45" spans="1:34" x14ac:dyDescent="0.35">
      <c r="A45" s="4" t="s">
        <v>34</v>
      </c>
      <c r="B45" s="36" t="s">
        <v>273</v>
      </c>
      <c r="C45" s="4" t="s">
        <v>35</v>
      </c>
      <c r="D45" s="19">
        <v>-73.922799999999995</v>
      </c>
      <c r="E45" s="19">
        <v>41.137799999999999</v>
      </c>
      <c r="F45" s="20">
        <v>1000000</v>
      </c>
      <c r="G45" s="20">
        <v>3830</v>
      </c>
      <c r="H45" s="21">
        <v>1.08</v>
      </c>
      <c r="I45" s="4" t="s">
        <v>28</v>
      </c>
      <c r="J45" s="4" t="s">
        <v>29</v>
      </c>
      <c r="K45" s="22" t="s">
        <v>209</v>
      </c>
      <c r="L45" s="10">
        <f t="shared" si="15"/>
        <v>1000000</v>
      </c>
      <c r="M45" s="13">
        <f t="shared" si="1"/>
        <v>1</v>
      </c>
      <c r="O45" s="4" t="s">
        <v>31</v>
      </c>
      <c r="P45" s="4">
        <v>0</v>
      </c>
      <c r="R45" s="23">
        <f t="shared" si="13"/>
        <v>30659</v>
      </c>
      <c r="S45" s="23">
        <v>30660</v>
      </c>
      <c r="T45" s="24">
        <v>1</v>
      </c>
      <c r="U45" s="17">
        <f t="shared" si="14"/>
        <v>5.07</v>
      </c>
      <c r="V45" s="17">
        <v>5.03</v>
      </c>
      <c r="W45" s="17">
        <f t="shared" si="10"/>
        <v>5.0500000000000007</v>
      </c>
      <c r="Y45" s="17">
        <v>1.99</v>
      </c>
      <c r="Z45" s="16">
        <v>1</v>
      </c>
      <c r="AA45" s="16">
        <f t="shared" si="5"/>
        <v>2.4030289087907253</v>
      </c>
      <c r="AB45" s="16">
        <v>1</v>
      </c>
      <c r="AC45" s="17">
        <v>1.06</v>
      </c>
      <c r="AD45" s="17">
        <f t="shared" si="11"/>
        <v>5.0500000000000007</v>
      </c>
      <c r="AE45" s="57">
        <v>2201.6229223411101</v>
      </c>
      <c r="AF45" s="17">
        <f t="shared" si="12"/>
        <v>-0.67</v>
      </c>
      <c r="AH45" s="17">
        <v>2.53269151934547</v>
      </c>
    </row>
    <row r="46" spans="1:34" x14ac:dyDescent="0.35">
      <c r="A46" s="4" t="s">
        <v>36</v>
      </c>
      <c r="B46" s="36" t="s">
        <v>111</v>
      </c>
      <c r="C46" s="4" t="s">
        <v>37</v>
      </c>
      <c r="D46" s="19">
        <v>-71.692588186809104</v>
      </c>
      <c r="E46" s="19">
        <v>43.943618654157703</v>
      </c>
      <c r="F46" s="20">
        <v>150000</v>
      </c>
      <c r="G46" s="20">
        <v>1830</v>
      </c>
      <c r="H46" s="21">
        <v>1.38</v>
      </c>
      <c r="I46" s="4" t="s">
        <v>28</v>
      </c>
      <c r="J46" s="4" t="s">
        <v>29</v>
      </c>
      <c r="K46" s="22" t="s">
        <v>30</v>
      </c>
      <c r="L46" s="10">
        <f t="shared" si="15"/>
        <v>150000</v>
      </c>
      <c r="M46" s="13">
        <f t="shared" si="1"/>
        <v>1</v>
      </c>
      <c r="O46" s="4" t="s">
        <v>31</v>
      </c>
      <c r="P46" s="4">
        <v>0</v>
      </c>
      <c r="Q46" s="23">
        <v>35234</v>
      </c>
      <c r="R46" s="32"/>
      <c r="T46" s="24">
        <v>7</v>
      </c>
      <c r="Y46" s="17">
        <v>0.97887000000000002</v>
      </c>
      <c r="Z46" s="16">
        <v>10</v>
      </c>
      <c r="AA46" s="16">
        <f t="shared" si="5"/>
        <v>0.97887000000000002</v>
      </c>
      <c r="AB46" s="16">
        <v>1</v>
      </c>
      <c r="AE46" s="57" t="s">
        <v>75</v>
      </c>
      <c r="AF46" s="17">
        <f t="shared" si="12"/>
        <v>-0.67</v>
      </c>
      <c r="AG46" s="17">
        <v>1.2771600000000001</v>
      </c>
      <c r="AH46" s="17">
        <v>1.28</v>
      </c>
    </row>
    <row r="47" spans="1:34" x14ac:dyDescent="0.35">
      <c r="A47" s="4" t="s">
        <v>36</v>
      </c>
      <c r="B47" s="36" t="s">
        <v>111</v>
      </c>
      <c r="C47" s="4" t="s">
        <v>37</v>
      </c>
      <c r="D47" s="19">
        <v>-71.692588186809104</v>
      </c>
      <c r="E47" s="19">
        <v>43.943618654157703</v>
      </c>
      <c r="F47" s="20">
        <v>150000</v>
      </c>
      <c r="G47" s="20">
        <v>1830</v>
      </c>
      <c r="H47" s="21">
        <v>1.38</v>
      </c>
      <c r="I47" s="4" t="s">
        <v>28</v>
      </c>
      <c r="J47" s="4" t="s">
        <v>29</v>
      </c>
      <c r="K47" s="22" t="s">
        <v>30</v>
      </c>
      <c r="L47" s="10">
        <f t="shared" si="15"/>
        <v>150000</v>
      </c>
      <c r="M47" s="13">
        <f t="shared" si="1"/>
        <v>1</v>
      </c>
      <c r="O47" s="4" t="s">
        <v>31</v>
      </c>
      <c r="P47" s="4">
        <v>0</v>
      </c>
      <c r="Q47" s="23">
        <v>35234</v>
      </c>
      <c r="R47" s="32"/>
      <c r="T47" s="24">
        <v>7</v>
      </c>
      <c r="Y47" s="17">
        <v>1.1816899999999999</v>
      </c>
      <c r="Z47" s="16">
        <v>10</v>
      </c>
      <c r="AA47" s="16">
        <f t="shared" si="5"/>
        <v>1.1816899999999999</v>
      </c>
      <c r="AB47" s="16">
        <v>1</v>
      </c>
      <c r="AE47" s="57" t="s">
        <v>75</v>
      </c>
      <c r="AF47" s="17">
        <f t="shared" si="12"/>
        <v>-0.67</v>
      </c>
      <c r="AG47" s="17">
        <v>1.7735099999999999</v>
      </c>
      <c r="AH47" s="17">
        <v>1.77</v>
      </c>
    </row>
    <row r="48" spans="1:34" x14ac:dyDescent="0.35">
      <c r="A48" s="4" t="s">
        <v>36</v>
      </c>
      <c r="B48" s="36" t="s">
        <v>111</v>
      </c>
      <c r="C48" s="4" t="s">
        <v>37</v>
      </c>
      <c r="D48" s="19">
        <v>-71.692588186809104</v>
      </c>
      <c r="E48" s="19">
        <v>43.943618654157703</v>
      </c>
      <c r="F48" s="20">
        <v>150000</v>
      </c>
      <c r="G48" s="20">
        <v>1830</v>
      </c>
      <c r="H48" s="21">
        <v>1.38</v>
      </c>
      <c r="I48" s="4" t="s">
        <v>28</v>
      </c>
      <c r="J48" s="4" t="s">
        <v>29</v>
      </c>
      <c r="K48" s="22" t="s">
        <v>30</v>
      </c>
      <c r="L48" s="10">
        <f t="shared" si="15"/>
        <v>150000</v>
      </c>
      <c r="M48" s="13">
        <f t="shared" si="1"/>
        <v>1</v>
      </c>
      <c r="O48" s="4" t="s">
        <v>31</v>
      </c>
      <c r="P48" s="4">
        <v>0</v>
      </c>
      <c r="Q48" s="23">
        <v>35234</v>
      </c>
      <c r="R48" s="32"/>
      <c r="T48" s="24">
        <v>7</v>
      </c>
      <c r="Y48" s="17">
        <v>1.33114</v>
      </c>
      <c r="Z48" s="16">
        <v>10</v>
      </c>
      <c r="AA48" s="16">
        <f t="shared" si="5"/>
        <v>1.33114</v>
      </c>
      <c r="AB48" s="16">
        <v>1</v>
      </c>
      <c r="AE48" s="57" t="s">
        <v>75</v>
      </c>
      <c r="AF48" s="17">
        <f t="shared" si="12"/>
        <v>-0.67</v>
      </c>
      <c r="AG48" s="17">
        <v>1.46912</v>
      </c>
      <c r="AH48" s="17">
        <v>1.47</v>
      </c>
    </row>
    <row r="49" spans="1:35" x14ac:dyDescent="0.35">
      <c r="A49" s="4" t="s">
        <v>36</v>
      </c>
      <c r="B49" s="36" t="s">
        <v>111</v>
      </c>
      <c r="C49" s="4" t="s">
        <v>37</v>
      </c>
      <c r="D49" s="19">
        <v>-71.692588186809104</v>
      </c>
      <c r="E49" s="19">
        <v>43.943618654157703</v>
      </c>
      <c r="F49" s="20">
        <v>150000</v>
      </c>
      <c r="G49" s="20">
        <v>1830</v>
      </c>
      <c r="H49" s="21">
        <v>1.38</v>
      </c>
      <c r="I49" s="4" t="s">
        <v>28</v>
      </c>
      <c r="J49" s="4" t="s">
        <v>29</v>
      </c>
      <c r="K49" s="22" t="s">
        <v>30</v>
      </c>
      <c r="L49" s="10">
        <f t="shared" si="15"/>
        <v>150000</v>
      </c>
      <c r="M49" s="13">
        <f t="shared" si="1"/>
        <v>1</v>
      </c>
      <c r="O49" s="4" t="s">
        <v>31</v>
      </c>
      <c r="P49" s="4">
        <v>0</v>
      </c>
      <c r="Q49" s="23">
        <v>35234</v>
      </c>
      <c r="R49" s="32"/>
      <c r="T49" s="24">
        <v>7</v>
      </c>
      <c r="Y49" s="17">
        <v>1.22245</v>
      </c>
      <c r="Z49" s="16">
        <v>10</v>
      </c>
      <c r="AA49" s="16">
        <f t="shared" si="5"/>
        <v>1.22245</v>
      </c>
      <c r="AB49" s="16">
        <v>1</v>
      </c>
      <c r="AE49" s="57" t="s">
        <v>75</v>
      </c>
      <c r="AF49" s="17">
        <f t="shared" si="12"/>
        <v>-0.67</v>
      </c>
      <c r="AG49" s="17">
        <v>3.9919799999999999</v>
      </c>
      <c r="AH49" s="17">
        <v>3.99</v>
      </c>
    </row>
    <row r="50" spans="1:35" x14ac:dyDescent="0.35">
      <c r="A50" s="4" t="s">
        <v>36</v>
      </c>
      <c r="B50" s="36" t="s">
        <v>111</v>
      </c>
      <c r="C50" s="4" t="s">
        <v>37</v>
      </c>
      <c r="D50" s="19">
        <v>-71.692588186809104</v>
      </c>
      <c r="E50" s="19">
        <v>43.943618654157703</v>
      </c>
      <c r="F50" s="20">
        <v>150000</v>
      </c>
      <c r="G50" s="20">
        <v>1830</v>
      </c>
      <c r="H50" s="21">
        <v>1.38</v>
      </c>
      <c r="I50" s="4" t="s">
        <v>28</v>
      </c>
      <c r="J50" s="4" t="s">
        <v>29</v>
      </c>
      <c r="K50" s="22" t="s">
        <v>30</v>
      </c>
      <c r="L50" s="10">
        <f t="shared" si="15"/>
        <v>150000</v>
      </c>
      <c r="M50" s="13">
        <f t="shared" si="1"/>
        <v>1</v>
      </c>
      <c r="O50" s="4" t="s">
        <v>31</v>
      </c>
      <c r="P50" s="4">
        <v>0</v>
      </c>
      <c r="Q50" s="23">
        <v>35234</v>
      </c>
      <c r="R50" s="32"/>
      <c r="T50" s="24">
        <v>7</v>
      </c>
      <c r="Y50" s="17">
        <v>1.38452</v>
      </c>
      <c r="Z50" s="16">
        <v>10</v>
      </c>
      <c r="AA50" s="16">
        <f t="shared" si="5"/>
        <v>1.38452</v>
      </c>
      <c r="AB50" s="16">
        <v>1</v>
      </c>
      <c r="AE50" s="57" t="s">
        <v>75</v>
      </c>
      <c r="AF50" s="17">
        <f t="shared" si="12"/>
        <v>-0.67</v>
      </c>
      <c r="AG50" s="17">
        <v>3.6464599999999998</v>
      </c>
      <c r="AH50" s="17">
        <v>3.65</v>
      </c>
    </row>
    <row r="51" spans="1:35" x14ac:dyDescent="0.35">
      <c r="A51" s="4" t="s">
        <v>36</v>
      </c>
      <c r="B51" s="36" t="s">
        <v>111</v>
      </c>
      <c r="C51" s="4" t="s">
        <v>37</v>
      </c>
      <c r="D51" s="19">
        <v>-71.692588186809104</v>
      </c>
      <c r="E51" s="19">
        <v>43.943618654157703</v>
      </c>
      <c r="F51" s="20">
        <v>150000</v>
      </c>
      <c r="G51" s="20">
        <v>1830</v>
      </c>
      <c r="H51" s="21">
        <v>1.38</v>
      </c>
      <c r="I51" s="4" t="s">
        <v>28</v>
      </c>
      <c r="J51" s="4" t="s">
        <v>29</v>
      </c>
      <c r="K51" s="22" t="s">
        <v>30</v>
      </c>
      <c r="L51" s="10">
        <f t="shared" si="15"/>
        <v>150000</v>
      </c>
      <c r="M51" s="13">
        <f t="shared" si="1"/>
        <v>1</v>
      </c>
      <c r="O51" s="4" t="s">
        <v>31</v>
      </c>
      <c r="P51" s="4">
        <v>0</v>
      </c>
      <c r="Q51" s="23">
        <v>35234</v>
      </c>
      <c r="R51" s="32"/>
      <c r="T51" s="24">
        <v>7</v>
      </c>
      <c r="Y51" s="17">
        <v>1.45245</v>
      </c>
      <c r="Z51" s="16">
        <v>10</v>
      </c>
      <c r="AA51" s="16">
        <f t="shared" si="5"/>
        <v>1.45245</v>
      </c>
      <c r="AB51" s="16">
        <v>1</v>
      </c>
      <c r="AE51" s="57" t="s">
        <v>75</v>
      </c>
      <c r="AF51" s="17">
        <f t="shared" si="12"/>
        <v>-0.67</v>
      </c>
      <c r="AG51" s="17">
        <v>2.84572</v>
      </c>
      <c r="AH51" s="17">
        <v>2.85</v>
      </c>
    </row>
    <row r="52" spans="1:35" x14ac:dyDescent="0.35">
      <c r="A52" s="4" t="s">
        <v>36</v>
      </c>
      <c r="B52" s="36" t="s">
        <v>111</v>
      </c>
      <c r="C52" s="4" t="s">
        <v>37</v>
      </c>
      <c r="D52" s="19">
        <v>-71.692588186809104</v>
      </c>
      <c r="E52" s="19">
        <v>43.943618654157703</v>
      </c>
      <c r="F52" s="20">
        <v>150000</v>
      </c>
      <c r="G52" s="20">
        <v>1830</v>
      </c>
      <c r="H52" s="21">
        <v>1.38</v>
      </c>
      <c r="I52" s="4" t="s">
        <v>28</v>
      </c>
      <c r="J52" s="4" t="s">
        <v>29</v>
      </c>
      <c r="K52" s="22" t="s">
        <v>30</v>
      </c>
      <c r="L52" s="10">
        <f t="shared" si="15"/>
        <v>150000</v>
      </c>
      <c r="M52" s="13">
        <f t="shared" si="1"/>
        <v>1</v>
      </c>
      <c r="O52" s="4" t="s">
        <v>31</v>
      </c>
      <c r="P52" s="4">
        <v>0</v>
      </c>
      <c r="Q52" s="23">
        <v>35234</v>
      </c>
      <c r="R52" s="32"/>
      <c r="T52" s="24">
        <v>7</v>
      </c>
      <c r="Y52" s="17">
        <v>1.77658</v>
      </c>
      <c r="Z52" s="16">
        <v>10</v>
      </c>
      <c r="AA52" s="16">
        <f t="shared" si="5"/>
        <v>1.77658</v>
      </c>
      <c r="AB52" s="16">
        <v>1</v>
      </c>
      <c r="AE52" s="57" t="s">
        <v>75</v>
      </c>
      <c r="AF52" s="17">
        <f t="shared" si="12"/>
        <v>-0.67</v>
      </c>
      <c r="AG52" s="17">
        <v>1.6967300000000001</v>
      </c>
      <c r="AH52" s="17">
        <v>1.7</v>
      </c>
    </row>
    <row r="53" spans="1:35" x14ac:dyDescent="0.35">
      <c r="A53" s="4" t="s">
        <v>211</v>
      </c>
      <c r="B53" s="36" t="s">
        <v>273</v>
      </c>
      <c r="C53" s="4" t="s">
        <v>212</v>
      </c>
      <c r="D53" s="34">
        <v>-89.473595000000003</v>
      </c>
      <c r="E53" s="34">
        <v>46.210168000000003</v>
      </c>
      <c r="F53" s="20">
        <v>27000</v>
      </c>
      <c r="G53" s="20">
        <v>605</v>
      </c>
      <c r="H53" s="21">
        <v>1.0545933938914687</v>
      </c>
      <c r="I53" s="4" t="s">
        <v>28</v>
      </c>
      <c r="J53" s="4" t="s">
        <v>29</v>
      </c>
      <c r="K53" s="22" t="s">
        <v>30</v>
      </c>
      <c r="L53" s="10">
        <f t="shared" si="15"/>
        <v>27000</v>
      </c>
      <c r="M53" s="13">
        <f t="shared" si="1"/>
        <v>1</v>
      </c>
      <c r="O53" s="4" t="s">
        <v>47</v>
      </c>
      <c r="R53" s="32">
        <v>37458</v>
      </c>
      <c r="S53" s="32">
        <v>37494</v>
      </c>
      <c r="T53" s="24">
        <v>35</v>
      </c>
      <c r="Z53" s="16">
        <v>2</v>
      </c>
      <c r="AA53" s="16">
        <v>1.28</v>
      </c>
      <c r="AB53" s="16">
        <v>1</v>
      </c>
      <c r="AE53" s="57" t="s">
        <v>75</v>
      </c>
      <c r="AG53" s="25">
        <v>2.0416666666666665</v>
      </c>
      <c r="AH53" s="17">
        <v>2.04</v>
      </c>
    </row>
    <row r="54" spans="1:35" x14ac:dyDescent="0.35">
      <c r="A54" s="4" t="s">
        <v>211</v>
      </c>
      <c r="B54" s="36" t="s">
        <v>273</v>
      </c>
      <c r="C54" s="4" t="s">
        <v>213</v>
      </c>
      <c r="D54" s="4">
        <v>-89.503500000000003</v>
      </c>
      <c r="E54" s="4">
        <v>46.2532</v>
      </c>
      <c r="F54" s="20">
        <v>258000</v>
      </c>
      <c r="G54" s="20">
        <v>2640</v>
      </c>
      <c r="H54" s="21">
        <v>1.55</v>
      </c>
      <c r="I54" s="4" t="s">
        <v>242</v>
      </c>
      <c r="J54" s="4" t="s">
        <v>214</v>
      </c>
      <c r="K54" s="22" t="s">
        <v>75</v>
      </c>
      <c r="L54" s="10">
        <f t="shared" si="15"/>
        <v>258000</v>
      </c>
      <c r="M54" s="13">
        <f t="shared" si="1"/>
        <v>1</v>
      </c>
      <c r="Q54" s="20">
        <v>2005</v>
      </c>
      <c r="R54" s="32"/>
      <c r="T54" s="24">
        <v>71</v>
      </c>
      <c r="AA54" s="16">
        <v>1.63</v>
      </c>
      <c r="AB54" s="16">
        <v>1</v>
      </c>
      <c r="AE54" s="57" t="s">
        <v>75</v>
      </c>
      <c r="AG54" s="25">
        <v>3.0833333333333335</v>
      </c>
      <c r="AH54" s="17">
        <v>3.08</v>
      </c>
    </row>
    <row r="55" spans="1:35" x14ac:dyDescent="0.35">
      <c r="A55" s="4" t="s">
        <v>292</v>
      </c>
      <c r="B55" s="36" t="s">
        <v>273</v>
      </c>
      <c r="C55" s="4" t="s">
        <v>38</v>
      </c>
      <c r="D55" s="35">
        <v>-72.099999999999994</v>
      </c>
      <c r="E55" s="35">
        <v>41.9</v>
      </c>
      <c r="F55" s="20">
        <v>225</v>
      </c>
      <c r="G55" s="20" t="s">
        <v>75</v>
      </c>
      <c r="H55" s="21" t="s">
        <v>75</v>
      </c>
      <c r="I55" s="4" t="s">
        <v>28</v>
      </c>
      <c r="J55" s="4" t="s">
        <v>39</v>
      </c>
      <c r="K55" s="22" t="s">
        <v>30</v>
      </c>
      <c r="L55" s="10">
        <f t="shared" si="15"/>
        <v>225</v>
      </c>
      <c r="M55" s="13">
        <f t="shared" si="1"/>
        <v>1</v>
      </c>
      <c r="O55" s="4" t="s">
        <v>31</v>
      </c>
      <c r="P55" s="4">
        <v>0</v>
      </c>
      <c r="Q55" s="23">
        <v>41437.416666666664</v>
      </c>
      <c r="T55" s="24">
        <v>0.10416666666666667</v>
      </c>
      <c r="W55" s="17">
        <v>11.518750000000001</v>
      </c>
      <c r="Y55" s="17">
        <v>0.51200000000000001</v>
      </c>
      <c r="Z55" s="16">
        <v>0.77</v>
      </c>
      <c r="AA55" s="16">
        <f t="shared" ref="AA55:AA95" si="16">Y55*(1+((0.0013^0.5)/0.4)*LN(10/Z55))</f>
        <v>0.63032899427321865</v>
      </c>
      <c r="AB55" s="16">
        <v>1</v>
      </c>
      <c r="AD55" s="17">
        <f>W55</f>
        <v>11.518750000000001</v>
      </c>
      <c r="AE55" s="57">
        <v>1533.4699040768</v>
      </c>
      <c r="AF55" s="17">
        <f t="shared" ref="AF55:AF86" si="17">IF(AA55&gt;3.7,-0.5,-0.67)</f>
        <v>-0.67</v>
      </c>
      <c r="AG55" s="17">
        <v>3.9505226855393398</v>
      </c>
      <c r="AH55" s="17">
        <v>3.95</v>
      </c>
      <c r="AI55" s="4" t="s">
        <v>275</v>
      </c>
    </row>
    <row r="56" spans="1:35" x14ac:dyDescent="0.35">
      <c r="A56" s="4" t="s">
        <v>292</v>
      </c>
      <c r="B56" s="36" t="s">
        <v>273</v>
      </c>
      <c r="C56" s="4" t="s">
        <v>38</v>
      </c>
      <c r="D56" s="35">
        <v>-72.099999999999994</v>
      </c>
      <c r="E56" s="35">
        <v>41.9</v>
      </c>
      <c r="F56" s="20">
        <v>225</v>
      </c>
      <c r="G56" s="20" t="s">
        <v>75</v>
      </c>
      <c r="H56" s="21" t="s">
        <v>75</v>
      </c>
      <c r="I56" s="4" t="s">
        <v>28</v>
      </c>
      <c r="J56" s="4" t="s">
        <v>39</v>
      </c>
      <c r="K56" s="22" t="s">
        <v>30</v>
      </c>
      <c r="L56" s="10">
        <f t="shared" si="15"/>
        <v>225</v>
      </c>
      <c r="M56" s="13">
        <f t="shared" si="1"/>
        <v>1</v>
      </c>
      <c r="O56" s="4" t="s">
        <v>31</v>
      </c>
      <c r="P56" s="4">
        <v>0</v>
      </c>
      <c r="Q56" s="23">
        <v>41437.583333333336</v>
      </c>
      <c r="T56" s="24">
        <v>0.10416666666666667</v>
      </c>
      <c r="W56" s="17">
        <v>11.422499999999999</v>
      </c>
      <c r="Y56" s="17">
        <v>0.62537500000000001</v>
      </c>
      <c r="Z56" s="16">
        <v>0.77</v>
      </c>
      <c r="AA56" s="16">
        <f t="shared" si="16"/>
        <v>0.76990623983127759</v>
      </c>
      <c r="AB56" s="16">
        <v>1</v>
      </c>
      <c r="AD56" s="17">
        <f t="shared" ref="AD56:AD95" si="18">W56</f>
        <v>11.422499999999999</v>
      </c>
      <c r="AE56" s="57">
        <v>1541.6832069848001</v>
      </c>
      <c r="AF56" s="17">
        <f t="shared" si="17"/>
        <v>-0.67</v>
      </c>
      <c r="AG56" s="17">
        <v>1.3378333034416401</v>
      </c>
      <c r="AH56" s="17">
        <v>1.34</v>
      </c>
      <c r="AI56" s="4" t="s">
        <v>275</v>
      </c>
    </row>
    <row r="57" spans="1:35" x14ac:dyDescent="0.35">
      <c r="A57" s="4" t="s">
        <v>292</v>
      </c>
      <c r="B57" s="36" t="s">
        <v>273</v>
      </c>
      <c r="C57" s="4" t="s">
        <v>38</v>
      </c>
      <c r="D57" s="35">
        <v>-72.099999999999994</v>
      </c>
      <c r="E57" s="35">
        <v>41.9</v>
      </c>
      <c r="F57" s="20">
        <v>225</v>
      </c>
      <c r="G57" s="20" t="s">
        <v>75</v>
      </c>
      <c r="H57" s="21" t="s">
        <v>75</v>
      </c>
      <c r="I57" s="4" t="s">
        <v>28</v>
      </c>
      <c r="J57" s="4" t="s">
        <v>39</v>
      </c>
      <c r="K57" s="22" t="s">
        <v>30</v>
      </c>
      <c r="L57" s="10">
        <f t="shared" si="15"/>
        <v>225</v>
      </c>
      <c r="M57" s="13">
        <f t="shared" si="1"/>
        <v>1</v>
      </c>
      <c r="O57" s="4" t="s">
        <v>31</v>
      </c>
      <c r="P57" s="4">
        <v>0</v>
      </c>
      <c r="Q57" s="23">
        <v>41437.708333333336</v>
      </c>
      <c r="T57" s="24">
        <v>0.10416666666666667</v>
      </c>
      <c r="W57" s="17">
        <v>11.37916667</v>
      </c>
      <c r="Y57" s="17">
        <v>0.69066666700000001</v>
      </c>
      <c r="Z57" s="16">
        <v>0.77</v>
      </c>
      <c r="AA57" s="16">
        <f t="shared" si="16"/>
        <v>0.85028754997684775</v>
      </c>
      <c r="AB57" s="16">
        <v>1</v>
      </c>
      <c r="AD57" s="17">
        <f t="shared" si="18"/>
        <v>11.37916667</v>
      </c>
      <c r="AE57" s="57">
        <v>1544.9824736712001</v>
      </c>
      <c r="AF57" s="17">
        <f t="shared" si="17"/>
        <v>-0.67</v>
      </c>
      <c r="AG57" s="17">
        <v>1.4405361396104099</v>
      </c>
      <c r="AH57" s="17">
        <v>1.44</v>
      </c>
      <c r="AI57" s="4" t="s">
        <v>275</v>
      </c>
    </row>
    <row r="58" spans="1:35" x14ac:dyDescent="0.35">
      <c r="A58" s="4" t="s">
        <v>292</v>
      </c>
      <c r="B58" s="36" t="s">
        <v>273</v>
      </c>
      <c r="C58" s="4" t="s">
        <v>38</v>
      </c>
      <c r="D58" s="35">
        <v>-72.099999999999994</v>
      </c>
      <c r="E58" s="35">
        <v>41.9</v>
      </c>
      <c r="F58" s="20">
        <v>225</v>
      </c>
      <c r="G58" s="20" t="s">
        <v>75</v>
      </c>
      <c r="H58" s="21" t="s">
        <v>75</v>
      </c>
      <c r="I58" s="4" t="s">
        <v>28</v>
      </c>
      <c r="J58" s="4" t="s">
        <v>39</v>
      </c>
      <c r="K58" s="22" t="s">
        <v>30</v>
      </c>
      <c r="L58" s="10">
        <f t="shared" si="15"/>
        <v>225</v>
      </c>
      <c r="M58" s="13">
        <f t="shared" si="1"/>
        <v>1</v>
      </c>
      <c r="O58" s="4" t="s">
        <v>31</v>
      </c>
      <c r="P58" s="4">
        <v>0</v>
      </c>
      <c r="Q58" s="23">
        <v>41438.583333333336</v>
      </c>
      <c r="T58" s="24">
        <v>0.10416666666666667</v>
      </c>
      <c r="W58" s="17">
        <v>10.672499999999999</v>
      </c>
      <c r="Y58" s="17">
        <v>0.24358333300000001</v>
      </c>
      <c r="Z58" s="16">
        <v>0.77</v>
      </c>
      <c r="AA58" s="16">
        <f t="shared" si="16"/>
        <v>0.29987819787423542</v>
      </c>
      <c r="AB58" s="16">
        <v>1</v>
      </c>
      <c r="AD58" s="17">
        <f t="shared" si="18"/>
        <v>10.672499999999999</v>
      </c>
      <c r="AE58" s="57">
        <v>1604.8876816822999</v>
      </c>
      <c r="AF58" s="17">
        <f t="shared" si="17"/>
        <v>-0.67</v>
      </c>
      <c r="AG58" s="17">
        <v>1.49812910936187</v>
      </c>
      <c r="AH58" s="17">
        <v>1.5</v>
      </c>
      <c r="AI58" s="4" t="s">
        <v>275</v>
      </c>
    </row>
    <row r="59" spans="1:35" x14ac:dyDescent="0.35">
      <c r="A59" s="4" t="s">
        <v>292</v>
      </c>
      <c r="B59" s="36" t="s">
        <v>273</v>
      </c>
      <c r="C59" s="4" t="s">
        <v>38</v>
      </c>
      <c r="D59" s="35">
        <v>-72.099999999999994</v>
      </c>
      <c r="E59" s="35">
        <v>41.9</v>
      </c>
      <c r="F59" s="20">
        <v>225</v>
      </c>
      <c r="G59" s="20" t="s">
        <v>75</v>
      </c>
      <c r="H59" s="21" t="s">
        <v>75</v>
      </c>
      <c r="I59" s="4" t="s">
        <v>28</v>
      </c>
      <c r="J59" s="4" t="s">
        <v>39</v>
      </c>
      <c r="K59" s="22" t="s">
        <v>30</v>
      </c>
      <c r="L59" s="10">
        <f t="shared" si="15"/>
        <v>225</v>
      </c>
      <c r="M59" s="13">
        <f t="shared" si="1"/>
        <v>1</v>
      </c>
      <c r="O59" s="4" t="s">
        <v>31</v>
      </c>
      <c r="P59" s="4">
        <v>0</v>
      </c>
      <c r="Q59" s="23">
        <v>41438.708333333336</v>
      </c>
      <c r="T59" s="24">
        <v>0.10416666666666667</v>
      </c>
      <c r="W59" s="17">
        <v>10.68083333</v>
      </c>
      <c r="Y59" s="17">
        <v>0.29683333299999998</v>
      </c>
      <c r="Z59" s="16">
        <v>0.77</v>
      </c>
      <c r="AA59" s="16">
        <f t="shared" si="16"/>
        <v>0.36543487550128395</v>
      </c>
      <c r="AB59" s="16">
        <v>1</v>
      </c>
      <c r="AD59" s="17">
        <f t="shared" si="18"/>
        <v>10.68083333</v>
      </c>
      <c r="AE59" s="57">
        <v>1604.0260926271999</v>
      </c>
      <c r="AF59" s="17">
        <f t="shared" si="17"/>
        <v>-0.67</v>
      </c>
      <c r="AG59" s="17">
        <v>0.71254868091034895</v>
      </c>
      <c r="AH59" s="17">
        <v>0.71</v>
      </c>
      <c r="AI59" s="4" t="s">
        <v>275</v>
      </c>
    </row>
    <row r="60" spans="1:35" x14ac:dyDescent="0.35">
      <c r="A60" s="4" t="s">
        <v>292</v>
      </c>
      <c r="B60" s="36" t="s">
        <v>273</v>
      </c>
      <c r="C60" s="4" t="s">
        <v>38</v>
      </c>
      <c r="D60" s="35">
        <v>-72.099999999999994</v>
      </c>
      <c r="E60" s="35">
        <v>41.9</v>
      </c>
      <c r="F60" s="20">
        <v>225</v>
      </c>
      <c r="G60" s="20" t="s">
        <v>75</v>
      </c>
      <c r="H60" s="21" t="s">
        <v>75</v>
      </c>
      <c r="I60" s="4" t="s">
        <v>28</v>
      </c>
      <c r="J60" s="4" t="s">
        <v>39</v>
      </c>
      <c r="K60" s="22" t="s">
        <v>30</v>
      </c>
      <c r="L60" s="10">
        <f t="shared" si="15"/>
        <v>225</v>
      </c>
      <c r="M60" s="13">
        <f t="shared" si="1"/>
        <v>1</v>
      </c>
      <c r="O60" s="4" t="s">
        <v>31</v>
      </c>
      <c r="P60" s="4">
        <v>0</v>
      </c>
      <c r="Q60" s="23">
        <v>41438.833333333336</v>
      </c>
      <c r="T60" s="24">
        <v>0.10416666666666667</v>
      </c>
      <c r="W60" s="17">
        <v>10.65833333</v>
      </c>
      <c r="Y60" s="17">
        <v>0.39258333299999998</v>
      </c>
      <c r="Z60" s="16">
        <v>0.77</v>
      </c>
      <c r="AA60" s="16">
        <f t="shared" si="16"/>
        <v>0.48331378409827752</v>
      </c>
      <c r="AB60" s="16">
        <v>1</v>
      </c>
      <c r="AD60" s="17">
        <f t="shared" si="18"/>
        <v>10.65833333</v>
      </c>
      <c r="AE60" s="57">
        <v>1605.7497863015999</v>
      </c>
      <c r="AF60" s="17">
        <f t="shared" si="17"/>
        <v>-0.67</v>
      </c>
      <c r="AG60" s="17">
        <v>1.0458147886611799</v>
      </c>
      <c r="AH60" s="17">
        <v>1.05</v>
      </c>
      <c r="AI60" s="4" t="s">
        <v>275</v>
      </c>
    </row>
    <row r="61" spans="1:35" x14ac:dyDescent="0.35">
      <c r="A61" s="4" t="s">
        <v>292</v>
      </c>
      <c r="B61" s="36" t="s">
        <v>273</v>
      </c>
      <c r="C61" s="4" t="s">
        <v>38</v>
      </c>
      <c r="D61" s="35">
        <v>-72.099999999999994</v>
      </c>
      <c r="E61" s="35">
        <v>41.9</v>
      </c>
      <c r="F61" s="20">
        <v>225</v>
      </c>
      <c r="G61" s="20" t="s">
        <v>75</v>
      </c>
      <c r="H61" s="21" t="s">
        <v>75</v>
      </c>
      <c r="I61" s="4" t="s">
        <v>28</v>
      </c>
      <c r="J61" s="4" t="s">
        <v>39</v>
      </c>
      <c r="K61" s="22" t="s">
        <v>30</v>
      </c>
      <c r="L61" s="10">
        <f t="shared" si="15"/>
        <v>225</v>
      </c>
      <c r="M61" s="13">
        <f t="shared" si="1"/>
        <v>1</v>
      </c>
      <c r="O61" s="4" t="s">
        <v>31</v>
      </c>
      <c r="P61" s="4">
        <v>0</v>
      </c>
      <c r="Q61" s="23">
        <v>41439.583333333336</v>
      </c>
      <c r="T61" s="24">
        <v>0.10416666666666667</v>
      </c>
      <c r="W61" s="17">
        <v>10.22083333</v>
      </c>
      <c r="Y61" s="17">
        <v>0.38974999999999999</v>
      </c>
      <c r="Z61" s="16">
        <v>0.77</v>
      </c>
      <c r="AA61" s="16">
        <f t="shared" si="16"/>
        <v>0.47982563577731829</v>
      </c>
      <c r="AB61" s="16">
        <v>1</v>
      </c>
      <c r="AD61" s="17">
        <f t="shared" si="18"/>
        <v>10.22083333</v>
      </c>
      <c r="AE61" s="57">
        <v>1644.1962500407999</v>
      </c>
      <c r="AF61" s="17">
        <f t="shared" si="17"/>
        <v>-0.67</v>
      </c>
      <c r="AG61" s="17">
        <v>2.3076516504363802</v>
      </c>
      <c r="AH61" s="17">
        <v>2.31</v>
      </c>
      <c r="AI61" s="4" t="s">
        <v>275</v>
      </c>
    </row>
    <row r="62" spans="1:35" x14ac:dyDescent="0.35">
      <c r="A62" s="4" t="s">
        <v>292</v>
      </c>
      <c r="B62" s="36" t="s">
        <v>273</v>
      </c>
      <c r="C62" s="4" t="s">
        <v>38</v>
      </c>
      <c r="D62" s="35">
        <v>-72.099999999999994</v>
      </c>
      <c r="E62" s="35">
        <v>41.9</v>
      </c>
      <c r="F62" s="20">
        <v>225</v>
      </c>
      <c r="G62" s="20" t="s">
        <v>75</v>
      </c>
      <c r="H62" s="21" t="s">
        <v>75</v>
      </c>
      <c r="I62" s="4" t="s">
        <v>28</v>
      </c>
      <c r="J62" s="4" t="s">
        <v>39</v>
      </c>
      <c r="K62" s="22" t="s">
        <v>30</v>
      </c>
      <c r="L62" s="10">
        <f t="shared" si="15"/>
        <v>225</v>
      </c>
      <c r="M62" s="13">
        <f t="shared" si="1"/>
        <v>1</v>
      </c>
      <c r="O62" s="4" t="s">
        <v>31</v>
      </c>
      <c r="P62" s="4">
        <v>0</v>
      </c>
      <c r="Q62" s="23">
        <v>41439.833333333336</v>
      </c>
      <c r="T62" s="24">
        <v>0.10416666666666667</v>
      </c>
      <c r="W62" s="17">
        <v>10.16416667</v>
      </c>
      <c r="Y62" s="17">
        <v>0.27900000000000003</v>
      </c>
      <c r="Z62" s="16">
        <v>0.77</v>
      </c>
      <c r="AA62" s="16">
        <f t="shared" si="16"/>
        <v>0.34348005742622661</v>
      </c>
      <c r="AB62" s="16">
        <v>1</v>
      </c>
      <c r="AD62" s="17">
        <f t="shared" si="18"/>
        <v>10.16416667</v>
      </c>
      <c r="AE62" s="57">
        <v>1649.5173871616</v>
      </c>
      <c r="AF62" s="17">
        <f t="shared" si="17"/>
        <v>-0.67</v>
      </c>
      <c r="AG62" s="17">
        <v>0.42963728112791999</v>
      </c>
      <c r="AH62" s="17">
        <v>0.43</v>
      </c>
      <c r="AI62" s="4" t="s">
        <v>275</v>
      </c>
    </row>
    <row r="63" spans="1:35" x14ac:dyDescent="0.35">
      <c r="A63" s="4" t="s">
        <v>292</v>
      </c>
      <c r="B63" s="36" t="s">
        <v>273</v>
      </c>
      <c r="C63" s="4" t="s">
        <v>40</v>
      </c>
      <c r="D63" s="35">
        <v>-72.099999999999994</v>
      </c>
      <c r="E63" s="35">
        <v>41.9</v>
      </c>
      <c r="F63" s="20">
        <v>181</v>
      </c>
      <c r="G63" s="20" t="s">
        <v>75</v>
      </c>
      <c r="H63" s="21" t="s">
        <v>75</v>
      </c>
      <c r="I63" s="4" t="s">
        <v>28</v>
      </c>
      <c r="J63" s="4" t="s">
        <v>39</v>
      </c>
      <c r="K63" s="22" t="s">
        <v>30</v>
      </c>
      <c r="L63" s="10">
        <f t="shared" si="15"/>
        <v>181</v>
      </c>
      <c r="M63" s="13">
        <f t="shared" si="1"/>
        <v>1</v>
      </c>
      <c r="O63" s="4" t="s">
        <v>31</v>
      </c>
      <c r="P63" s="4">
        <v>0</v>
      </c>
      <c r="Q63" s="23">
        <v>41444.416666666664</v>
      </c>
      <c r="T63" s="24">
        <v>0.10416666666666667</v>
      </c>
      <c r="W63" s="17">
        <v>13.641249999999999</v>
      </c>
      <c r="Y63" s="17">
        <v>0.626</v>
      </c>
      <c r="Z63" s="16">
        <v>0.5</v>
      </c>
      <c r="AA63" s="16">
        <f t="shared" si="16"/>
        <v>0.79503981790582823</v>
      </c>
      <c r="AB63" s="16">
        <v>1</v>
      </c>
      <c r="AD63" s="17">
        <f t="shared" si="18"/>
        <v>13.641249999999999</v>
      </c>
      <c r="AE63" s="57">
        <v>1370.6649765824</v>
      </c>
      <c r="AF63" s="17">
        <f t="shared" si="17"/>
        <v>-0.67</v>
      </c>
      <c r="AG63" s="17">
        <v>1.2117325104159899</v>
      </c>
      <c r="AH63" s="17">
        <v>1.21</v>
      </c>
      <c r="AI63" s="4" t="s">
        <v>275</v>
      </c>
    </row>
    <row r="64" spans="1:35" x14ac:dyDescent="0.35">
      <c r="A64" s="4" t="s">
        <v>292</v>
      </c>
      <c r="B64" s="36" t="s">
        <v>273</v>
      </c>
      <c r="C64" s="4" t="s">
        <v>40</v>
      </c>
      <c r="D64" s="35">
        <v>-72.099999999999994</v>
      </c>
      <c r="E64" s="35">
        <v>41.9</v>
      </c>
      <c r="F64" s="20">
        <v>181</v>
      </c>
      <c r="G64" s="20" t="s">
        <v>75</v>
      </c>
      <c r="H64" s="21" t="s">
        <v>75</v>
      </c>
      <c r="I64" s="4" t="s">
        <v>28</v>
      </c>
      <c r="J64" s="4" t="s">
        <v>39</v>
      </c>
      <c r="K64" s="22" t="s">
        <v>30</v>
      </c>
      <c r="L64" s="10">
        <f t="shared" si="15"/>
        <v>181</v>
      </c>
      <c r="M64" s="13">
        <f t="shared" si="1"/>
        <v>1</v>
      </c>
      <c r="O64" s="4" t="s">
        <v>31</v>
      </c>
      <c r="P64" s="4">
        <v>0</v>
      </c>
      <c r="Q64" s="23">
        <v>41444.5</v>
      </c>
      <c r="T64" s="24">
        <v>0.10416666666666667</v>
      </c>
      <c r="W64" s="17">
        <v>13.565</v>
      </c>
      <c r="Y64" s="17">
        <v>0.58087500000000003</v>
      </c>
      <c r="Z64" s="16">
        <v>0.5</v>
      </c>
      <c r="AA64" s="16">
        <f t="shared" si="16"/>
        <v>0.73772963933873481</v>
      </c>
      <c r="AB64" s="16">
        <v>1</v>
      </c>
      <c r="AD64" s="17">
        <f t="shared" si="18"/>
        <v>13.565</v>
      </c>
      <c r="AE64" s="57">
        <v>1375.7072413952999</v>
      </c>
      <c r="AF64" s="17">
        <f t="shared" si="17"/>
        <v>-0.67</v>
      </c>
      <c r="AG64" s="17">
        <v>1.96046637021502</v>
      </c>
      <c r="AH64" s="17">
        <v>1.96</v>
      </c>
      <c r="AI64" s="4" t="s">
        <v>275</v>
      </c>
    </row>
    <row r="65" spans="1:35" x14ac:dyDescent="0.35">
      <c r="A65" s="4" t="s">
        <v>292</v>
      </c>
      <c r="B65" s="36" t="s">
        <v>273</v>
      </c>
      <c r="C65" s="4" t="s">
        <v>40</v>
      </c>
      <c r="D65" s="35">
        <v>-72.099999999999994</v>
      </c>
      <c r="E65" s="35">
        <v>41.9</v>
      </c>
      <c r="F65" s="20">
        <v>181</v>
      </c>
      <c r="G65" s="20" t="s">
        <v>75</v>
      </c>
      <c r="H65" s="21" t="s">
        <v>75</v>
      </c>
      <c r="I65" s="4" t="s">
        <v>28</v>
      </c>
      <c r="J65" s="4" t="s">
        <v>39</v>
      </c>
      <c r="K65" s="22" t="s">
        <v>30</v>
      </c>
      <c r="L65" s="10">
        <f t="shared" si="15"/>
        <v>181</v>
      </c>
      <c r="M65" s="13">
        <f t="shared" si="1"/>
        <v>1</v>
      </c>
      <c r="O65" s="4" t="s">
        <v>31</v>
      </c>
      <c r="P65" s="4">
        <v>0</v>
      </c>
      <c r="Q65" s="23">
        <v>41444.708333333336</v>
      </c>
      <c r="T65" s="24">
        <v>0.10416666666666667</v>
      </c>
      <c r="W65" s="17">
        <v>14.17333333</v>
      </c>
      <c r="Y65" s="17">
        <v>0.55841666700000003</v>
      </c>
      <c r="Z65" s="16">
        <v>0.5</v>
      </c>
      <c r="AA65" s="16">
        <f t="shared" si="16"/>
        <v>0.70920684544290657</v>
      </c>
      <c r="AB65" s="16">
        <v>1</v>
      </c>
      <c r="AD65" s="17">
        <f t="shared" si="18"/>
        <v>14.17333333</v>
      </c>
      <c r="AE65" s="57">
        <v>1333.1946466772999</v>
      </c>
      <c r="AF65" s="17">
        <f t="shared" si="17"/>
        <v>-0.67</v>
      </c>
      <c r="AG65" s="17">
        <v>2.6664952383589799</v>
      </c>
      <c r="AH65" s="17">
        <v>2.67</v>
      </c>
      <c r="AI65" s="4" t="s">
        <v>275</v>
      </c>
    </row>
    <row r="66" spans="1:35" x14ac:dyDescent="0.35">
      <c r="A66" s="4" t="s">
        <v>292</v>
      </c>
      <c r="B66" s="36" t="s">
        <v>273</v>
      </c>
      <c r="C66" s="4" t="s">
        <v>40</v>
      </c>
      <c r="D66" s="35">
        <v>-72.099999999999994</v>
      </c>
      <c r="E66" s="35">
        <v>41.9</v>
      </c>
      <c r="F66" s="20">
        <v>181</v>
      </c>
      <c r="G66" s="20" t="s">
        <v>75</v>
      </c>
      <c r="H66" s="21" t="s">
        <v>75</v>
      </c>
      <c r="I66" s="4" t="s">
        <v>28</v>
      </c>
      <c r="J66" s="4" t="s">
        <v>39</v>
      </c>
      <c r="K66" s="22" t="s">
        <v>30</v>
      </c>
      <c r="L66" s="10">
        <f t="shared" si="15"/>
        <v>181</v>
      </c>
      <c r="M66" s="13">
        <f t="shared" si="1"/>
        <v>1</v>
      </c>
      <c r="O66" s="4" t="s">
        <v>31</v>
      </c>
      <c r="P66" s="4">
        <v>0</v>
      </c>
      <c r="Q66" s="23">
        <v>41444.833333333336</v>
      </c>
      <c r="T66" s="24">
        <v>0.10416666666666667</v>
      </c>
      <c r="W66" s="17">
        <v>14.057499999999999</v>
      </c>
      <c r="Y66" s="17">
        <v>0.29783333299999998</v>
      </c>
      <c r="Z66" s="16">
        <v>0.5</v>
      </c>
      <c r="AA66" s="16">
        <f t="shared" si="16"/>
        <v>0.37825776171662284</v>
      </c>
      <c r="AB66" s="16">
        <v>1</v>
      </c>
      <c r="AD66" s="17">
        <f t="shared" si="18"/>
        <v>14.057499999999999</v>
      </c>
      <c r="AE66" s="57">
        <v>1340.8696769336</v>
      </c>
      <c r="AF66" s="17">
        <f t="shared" si="17"/>
        <v>-0.67</v>
      </c>
      <c r="AG66" s="17">
        <v>2.7705043467485102</v>
      </c>
      <c r="AH66" s="17">
        <v>2.77</v>
      </c>
      <c r="AI66" s="4" t="s">
        <v>275</v>
      </c>
    </row>
    <row r="67" spans="1:35" x14ac:dyDescent="0.35">
      <c r="A67" s="4" t="s">
        <v>292</v>
      </c>
      <c r="B67" s="36" t="s">
        <v>273</v>
      </c>
      <c r="C67" s="4" t="s">
        <v>40</v>
      </c>
      <c r="D67" s="35">
        <v>-72.099999999999994</v>
      </c>
      <c r="E67" s="35">
        <v>41.9</v>
      </c>
      <c r="F67" s="20">
        <v>181</v>
      </c>
      <c r="G67" s="20" t="s">
        <v>75</v>
      </c>
      <c r="H67" s="21" t="s">
        <v>75</v>
      </c>
      <c r="I67" s="4" t="s">
        <v>28</v>
      </c>
      <c r="J67" s="4" t="s">
        <v>39</v>
      </c>
      <c r="K67" s="22" t="s">
        <v>30</v>
      </c>
      <c r="L67" s="10">
        <f t="shared" ref="L67:L98" si="19">F67</f>
        <v>181</v>
      </c>
      <c r="M67" s="13">
        <f t="shared" ref="M67:M130" si="20">L67/F67</f>
        <v>1</v>
      </c>
      <c r="O67" s="4" t="s">
        <v>31</v>
      </c>
      <c r="P67" s="4">
        <v>0</v>
      </c>
      <c r="Q67" s="23">
        <v>41445.458333333336</v>
      </c>
      <c r="T67" s="24">
        <v>0.10416666666666667</v>
      </c>
      <c r="W67" s="17">
        <v>12.61833333</v>
      </c>
      <c r="Y67" s="17">
        <v>0.25616666700000001</v>
      </c>
      <c r="Z67" s="16">
        <v>0.5</v>
      </c>
      <c r="AA67" s="16">
        <f t="shared" si="16"/>
        <v>0.32533977681345522</v>
      </c>
      <c r="AB67" s="16">
        <v>1</v>
      </c>
      <c r="AD67" s="17">
        <f t="shared" si="18"/>
        <v>12.61833333</v>
      </c>
      <c r="AE67" s="57">
        <v>1446.3486964087999</v>
      </c>
      <c r="AF67" s="17">
        <f t="shared" si="17"/>
        <v>-0.67</v>
      </c>
      <c r="AG67" s="17">
        <v>1.67234865175184</v>
      </c>
      <c r="AH67" s="17">
        <v>1.67</v>
      </c>
      <c r="AI67" s="4" t="s">
        <v>275</v>
      </c>
    </row>
    <row r="68" spans="1:35" x14ac:dyDescent="0.35">
      <c r="A68" s="4" t="s">
        <v>292</v>
      </c>
      <c r="B68" s="36" t="s">
        <v>273</v>
      </c>
      <c r="C68" s="4" t="s">
        <v>40</v>
      </c>
      <c r="D68" s="35">
        <v>-72.099999999999994</v>
      </c>
      <c r="E68" s="35">
        <v>41.9</v>
      </c>
      <c r="F68" s="20">
        <v>181</v>
      </c>
      <c r="G68" s="20" t="s">
        <v>75</v>
      </c>
      <c r="H68" s="21" t="s">
        <v>75</v>
      </c>
      <c r="I68" s="4" t="s">
        <v>28</v>
      </c>
      <c r="J68" s="4" t="s">
        <v>39</v>
      </c>
      <c r="K68" s="22" t="s">
        <v>30</v>
      </c>
      <c r="L68" s="10">
        <f t="shared" si="19"/>
        <v>181</v>
      </c>
      <c r="M68" s="13">
        <f t="shared" si="20"/>
        <v>1</v>
      </c>
      <c r="O68" s="4" t="s">
        <v>31</v>
      </c>
      <c r="P68" s="4">
        <v>0</v>
      </c>
      <c r="Q68" s="23">
        <v>41445.708333333336</v>
      </c>
      <c r="T68" s="24">
        <v>0.10416666666666667</v>
      </c>
      <c r="W68" s="17">
        <v>13.897500000000001</v>
      </c>
      <c r="Y68" s="17">
        <v>0.49325000000000002</v>
      </c>
      <c r="Z68" s="16">
        <v>0.5</v>
      </c>
      <c r="AA68" s="16">
        <f t="shared" si="16"/>
        <v>0.62644311530678876</v>
      </c>
      <c r="AB68" s="16">
        <v>1</v>
      </c>
      <c r="AD68" s="17">
        <f t="shared" si="18"/>
        <v>13.897500000000001</v>
      </c>
      <c r="AE68" s="57">
        <v>1352.1281498999999</v>
      </c>
      <c r="AF68" s="17">
        <f t="shared" si="17"/>
        <v>-0.67</v>
      </c>
      <c r="AG68" s="17">
        <v>1.8333749594139299</v>
      </c>
      <c r="AH68" s="17">
        <v>1.83</v>
      </c>
      <c r="AI68" s="4" t="s">
        <v>275</v>
      </c>
    </row>
    <row r="69" spans="1:35" x14ac:dyDescent="0.35">
      <c r="A69" s="4" t="s">
        <v>292</v>
      </c>
      <c r="B69" s="36" t="s">
        <v>273</v>
      </c>
      <c r="C69" s="4" t="s">
        <v>40</v>
      </c>
      <c r="D69" s="35">
        <v>-72.099999999999994</v>
      </c>
      <c r="E69" s="35">
        <v>41.9</v>
      </c>
      <c r="F69" s="20">
        <v>181</v>
      </c>
      <c r="G69" s="20" t="s">
        <v>75</v>
      </c>
      <c r="H69" s="21" t="s">
        <v>75</v>
      </c>
      <c r="I69" s="4" t="s">
        <v>28</v>
      </c>
      <c r="J69" s="4" t="s">
        <v>39</v>
      </c>
      <c r="K69" s="22" t="s">
        <v>30</v>
      </c>
      <c r="L69" s="10">
        <f t="shared" si="19"/>
        <v>181</v>
      </c>
      <c r="M69" s="13">
        <f t="shared" si="20"/>
        <v>1</v>
      </c>
      <c r="O69" s="4" t="s">
        <v>31</v>
      </c>
      <c r="P69" s="4">
        <v>0</v>
      </c>
      <c r="Q69" s="23">
        <v>41445.833333333336</v>
      </c>
      <c r="T69" s="24">
        <v>0.10416666666666667</v>
      </c>
      <c r="W69" s="17">
        <v>13.79833333</v>
      </c>
      <c r="Y69" s="17">
        <v>0.29516666699999999</v>
      </c>
      <c r="Z69" s="16">
        <v>0.5</v>
      </c>
      <c r="AA69" s="16">
        <f t="shared" si="16"/>
        <v>0.37487101147531987</v>
      </c>
      <c r="AB69" s="16">
        <v>1</v>
      </c>
      <c r="AD69" s="17">
        <f t="shared" si="18"/>
        <v>13.79833333</v>
      </c>
      <c r="AE69" s="57">
        <v>1359.2221112</v>
      </c>
      <c r="AF69" s="17">
        <f t="shared" si="17"/>
        <v>-0.67</v>
      </c>
      <c r="AG69" s="17">
        <v>2.24011539703646</v>
      </c>
      <c r="AH69" s="17">
        <v>2.2400000000000002</v>
      </c>
      <c r="AI69" s="4" t="s">
        <v>275</v>
      </c>
    </row>
    <row r="70" spans="1:35" x14ac:dyDescent="0.35">
      <c r="A70" s="4" t="s">
        <v>292</v>
      </c>
      <c r="B70" s="36" t="s">
        <v>273</v>
      </c>
      <c r="C70" s="4" t="s">
        <v>40</v>
      </c>
      <c r="D70" s="35">
        <v>-72.099999999999994</v>
      </c>
      <c r="E70" s="35">
        <v>41.9</v>
      </c>
      <c r="F70" s="20">
        <v>181</v>
      </c>
      <c r="G70" s="20" t="s">
        <v>75</v>
      </c>
      <c r="H70" s="21" t="s">
        <v>75</v>
      </c>
      <c r="I70" s="4" t="s">
        <v>28</v>
      </c>
      <c r="J70" s="4" t="s">
        <v>39</v>
      </c>
      <c r="K70" s="22" t="s">
        <v>30</v>
      </c>
      <c r="L70" s="10">
        <f t="shared" si="19"/>
        <v>181</v>
      </c>
      <c r="M70" s="13">
        <f t="shared" si="20"/>
        <v>1</v>
      </c>
      <c r="O70" s="4" t="s">
        <v>31</v>
      </c>
      <c r="P70" s="4">
        <v>0</v>
      </c>
      <c r="Q70" s="23">
        <v>41446.708333333336</v>
      </c>
      <c r="T70" s="24">
        <v>0.10416666666666667</v>
      </c>
      <c r="W70" s="17">
        <v>14.17</v>
      </c>
      <c r="Y70" s="17">
        <v>0.38991666699999999</v>
      </c>
      <c r="Z70" s="16">
        <v>0.5</v>
      </c>
      <c r="AA70" s="16">
        <f t="shared" si="16"/>
        <v>0.49520651107049113</v>
      </c>
      <c r="AB70" s="16">
        <v>1</v>
      </c>
      <c r="AD70" s="17">
        <f t="shared" si="18"/>
        <v>14.17</v>
      </c>
      <c r="AE70" s="57">
        <v>1333.1946466772999</v>
      </c>
      <c r="AF70" s="17">
        <f t="shared" si="17"/>
        <v>-0.67</v>
      </c>
      <c r="AG70" s="17">
        <v>0.88363011543557701</v>
      </c>
      <c r="AH70" s="17">
        <v>0.88</v>
      </c>
      <c r="AI70" s="4" t="s">
        <v>275</v>
      </c>
    </row>
    <row r="71" spans="1:35" x14ac:dyDescent="0.35">
      <c r="A71" s="4" t="s">
        <v>292</v>
      </c>
      <c r="B71" s="36" t="s">
        <v>273</v>
      </c>
      <c r="C71" s="4" t="s">
        <v>40</v>
      </c>
      <c r="D71" s="35">
        <v>-72.099999999999994</v>
      </c>
      <c r="E71" s="35">
        <v>41.9</v>
      </c>
      <c r="F71" s="20">
        <v>181</v>
      </c>
      <c r="G71" s="20" t="s">
        <v>75</v>
      </c>
      <c r="H71" s="21" t="s">
        <v>75</v>
      </c>
      <c r="I71" s="4" t="s">
        <v>28</v>
      </c>
      <c r="J71" s="4" t="s">
        <v>39</v>
      </c>
      <c r="K71" s="22" t="s">
        <v>30</v>
      </c>
      <c r="L71" s="10">
        <f t="shared" si="19"/>
        <v>181</v>
      </c>
      <c r="M71" s="13">
        <f t="shared" si="20"/>
        <v>1</v>
      </c>
      <c r="O71" s="4" t="s">
        <v>31</v>
      </c>
      <c r="P71" s="4">
        <v>0</v>
      </c>
      <c r="Q71" s="23">
        <v>41446.833333333336</v>
      </c>
      <c r="T71" s="24">
        <v>0.10416666666666667</v>
      </c>
      <c r="W71" s="17">
        <v>14.30666667</v>
      </c>
      <c r="Y71" s="17">
        <v>0.243666667</v>
      </c>
      <c r="Z71" s="16">
        <v>0.5</v>
      </c>
      <c r="AA71" s="16">
        <f t="shared" si="16"/>
        <v>0.30946438108849855</v>
      </c>
      <c r="AB71" s="16">
        <v>1</v>
      </c>
      <c r="AD71" s="17">
        <f t="shared" si="18"/>
        <v>14.30666667</v>
      </c>
      <c r="AE71" s="57">
        <v>1323.5026820410999</v>
      </c>
      <c r="AF71" s="17">
        <f t="shared" si="17"/>
        <v>-0.67</v>
      </c>
      <c r="AG71" s="17">
        <v>1.2211936023650301</v>
      </c>
      <c r="AH71" s="17">
        <v>1.22</v>
      </c>
      <c r="AI71" s="4" t="s">
        <v>275</v>
      </c>
    </row>
    <row r="72" spans="1:35" x14ac:dyDescent="0.35">
      <c r="A72" s="4" t="s">
        <v>292</v>
      </c>
      <c r="B72" s="36" t="s">
        <v>273</v>
      </c>
      <c r="C72" s="4" t="s">
        <v>41</v>
      </c>
      <c r="D72" s="35">
        <v>-72.099999999999994</v>
      </c>
      <c r="E72" s="35">
        <v>41.9</v>
      </c>
      <c r="F72" s="20">
        <v>197</v>
      </c>
      <c r="G72" s="20" t="s">
        <v>75</v>
      </c>
      <c r="H72" s="21" t="s">
        <v>75</v>
      </c>
      <c r="I72" s="4" t="s">
        <v>28</v>
      </c>
      <c r="J72" s="4" t="s">
        <v>39</v>
      </c>
      <c r="K72" s="22" t="s">
        <v>30</v>
      </c>
      <c r="L72" s="10">
        <f t="shared" si="19"/>
        <v>197</v>
      </c>
      <c r="M72" s="13">
        <f t="shared" si="20"/>
        <v>1</v>
      </c>
      <c r="O72" s="4" t="s">
        <v>31</v>
      </c>
      <c r="P72" s="4">
        <v>0</v>
      </c>
      <c r="Q72" s="23">
        <v>41452.416666666664</v>
      </c>
      <c r="T72" s="24">
        <v>0.10416666666666667</v>
      </c>
      <c r="W72" s="17">
        <v>18.557500000000001</v>
      </c>
      <c r="Y72" s="17">
        <v>0.20599999999999999</v>
      </c>
      <c r="Z72" s="16">
        <v>0.35</v>
      </c>
      <c r="AA72" s="16">
        <f t="shared" si="16"/>
        <v>0.26824947201236371</v>
      </c>
      <c r="AB72" s="16">
        <v>1</v>
      </c>
      <c r="AD72" s="17">
        <f t="shared" si="18"/>
        <v>18.557500000000001</v>
      </c>
      <c r="AE72" s="57">
        <v>1066.7500199936001</v>
      </c>
      <c r="AF72" s="17">
        <f t="shared" si="17"/>
        <v>-0.67</v>
      </c>
      <c r="AG72" s="17">
        <v>0.64767217798221999</v>
      </c>
      <c r="AH72" s="17">
        <v>0.65</v>
      </c>
      <c r="AI72" s="4" t="s">
        <v>275</v>
      </c>
    </row>
    <row r="73" spans="1:35" x14ac:dyDescent="0.35">
      <c r="A73" s="4" t="s">
        <v>292</v>
      </c>
      <c r="B73" s="36" t="s">
        <v>273</v>
      </c>
      <c r="C73" s="4" t="s">
        <v>41</v>
      </c>
      <c r="D73" s="35">
        <v>-72.099999999999994</v>
      </c>
      <c r="E73" s="35">
        <v>41.9</v>
      </c>
      <c r="F73" s="20">
        <v>197</v>
      </c>
      <c r="G73" s="20" t="s">
        <v>75</v>
      </c>
      <c r="H73" s="21" t="s">
        <v>75</v>
      </c>
      <c r="I73" s="4" t="s">
        <v>28</v>
      </c>
      <c r="J73" s="4" t="s">
        <v>39</v>
      </c>
      <c r="K73" s="22" t="s">
        <v>30</v>
      </c>
      <c r="L73" s="10">
        <f t="shared" si="19"/>
        <v>197</v>
      </c>
      <c r="M73" s="13">
        <f t="shared" si="20"/>
        <v>1</v>
      </c>
      <c r="O73" s="4" t="s">
        <v>31</v>
      </c>
      <c r="P73" s="4">
        <v>0</v>
      </c>
      <c r="Q73" s="23">
        <v>41452.5</v>
      </c>
      <c r="T73" s="24">
        <v>0.10416666666666667</v>
      </c>
      <c r="W73" s="17">
        <v>18.565000000000001</v>
      </c>
      <c r="Y73" s="17">
        <v>0.237625</v>
      </c>
      <c r="Z73" s="16">
        <v>0.35</v>
      </c>
      <c r="AA73" s="16">
        <f t="shared" si="16"/>
        <v>0.30943097469387343</v>
      </c>
      <c r="AB73" s="16">
        <v>1</v>
      </c>
      <c r="AD73" s="17">
        <f t="shared" si="18"/>
        <v>18.565000000000001</v>
      </c>
      <c r="AE73" s="57">
        <v>1066.2243407453</v>
      </c>
      <c r="AF73" s="17">
        <f t="shared" si="17"/>
        <v>-0.67</v>
      </c>
      <c r="AG73" s="17">
        <v>0.202023732909895</v>
      </c>
      <c r="AH73" s="17">
        <v>0.2</v>
      </c>
      <c r="AI73" s="4" t="s">
        <v>275</v>
      </c>
    </row>
    <row r="74" spans="1:35" x14ac:dyDescent="0.35">
      <c r="A74" s="4" t="s">
        <v>292</v>
      </c>
      <c r="B74" s="36" t="s">
        <v>273</v>
      </c>
      <c r="C74" s="4" t="s">
        <v>41</v>
      </c>
      <c r="D74" s="35">
        <v>-72.099999999999994</v>
      </c>
      <c r="E74" s="35">
        <v>41.9</v>
      </c>
      <c r="F74" s="20">
        <v>197</v>
      </c>
      <c r="G74" s="20" t="s">
        <v>75</v>
      </c>
      <c r="H74" s="21" t="s">
        <v>75</v>
      </c>
      <c r="I74" s="4" t="s">
        <v>28</v>
      </c>
      <c r="J74" s="4" t="s">
        <v>39</v>
      </c>
      <c r="K74" s="22" t="s">
        <v>30</v>
      </c>
      <c r="L74" s="10">
        <f t="shared" si="19"/>
        <v>197</v>
      </c>
      <c r="M74" s="13">
        <f t="shared" si="20"/>
        <v>1</v>
      </c>
      <c r="O74" s="4" t="s">
        <v>31</v>
      </c>
      <c r="P74" s="4">
        <v>0</v>
      </c>
      <c r="Q74" s="23">
        <v>41452.583333333336</v>
      </c>
      <c r="T74" s="24">
        <v>0.10416666666666667</v>
      </c>
      <c r="W74" s="17">
        <v>18.581250000000001</v>
      </c>
      <c r="Y74" s="17">
        <v>0.246</v>
      </c>
      <c r="Z74" s="16">
        <v>0.35</v>
      </c>
      <c r="AA74" s="16">
        <f t="shared" si="16"/>
        <v>0.32033674813126928</v>
      </c>
      <c r="AB74" s="16">
        <v>1</v>
      </c>
      <c r="AD74" s="17">
        <f t="shared" si="18"/>
        <v>18.581250000000001</v>
      </c>
      <c r="AE74" s="57">
        <v>1065.6989974152</v>
      </c>
      <c r="AF74" s="17">
        <f t="shared" si="17"/>
        <v>-0.67</v>
      </c>
      <c r="AG74" s="17">
        <v>8.7417324239398696E-3</v>
      </c>
      <c r="AH74" s="17">
        <v>0.01</v>
      </c>
      <c r="AI74" s="4" t="s">
        <v>275</v>
      </c>
    </row>
    <row r="75" spans="1:35" x14ac:dyDescent="0.35">
      <c r="A75" s="4" t="s">
        <v>292</v>
      </c>
      <c r="B75" s="36" t="s">
        <v>273</v>
      </c>
      <c r="C75" s="4" t="s">
        <v>41</v>
      </c>
      <c r="D75" s="35">
        <v>-72.099999999999994</v>
      </c>
      <c r="E75" s="35">
        <v>41.9</v>
      </c>
      <c r="F75" s="20">
        <v>197</v>
      </c>
      <c r="G75" s="20" t="s">
        <v>75</v>
      </c>
      <c r="H75" s="21" t="s">
        <v>75</v>
      </c>
      <c r="I75" s="4" t="s">
        <v>28</v>
      </c>
      <c r="J75" s="4" t="s">
        <v>39</v>
      </c>
      <c r="K75" s="22" t="s">
        <v>30</v>
      </c>
      <c r="L75" s="10">
        <f t="shared" si="19"/>
        <v>197</v>
      </c>
      <c r="M75" s="13">
        <f t="shared" si="20"/>
        <v>1</v>
      </c>
      <c r="O75" s="4" t="s">
        <v>31</v>
      </c>
      <c r="P75" s="4">
        <v>0</v>
      </c>
      <c r="Q75" s="23">
        <v>41452.708333333336</v>
      </c>
      <c r="T75" s="24">
        <v>0.10416666666666667</v>
      </c>
      <c r="W75" s="17">
        <v>18.685833330000001</v>
      </c>
      <c r="Y75" s="17">
        <v>0.22141666700000001</v>
      </c>
      <c r="Z75" s="16">
        <v>0.35</v>
      </c>
      <c r="AA75" s="16">
        <f t="shared" si="16"/>
        <v>0.28832477678391921</v>
      </c>
      <c r="AB75" s="16">
        <v>1</v>
      </c>
      <c r="AD75" s="17">
        <f t="shared" si="18"/>
        <v>18.685833330000001</v>
      </c>
      <c r="AE75" s="57">
        <v>1059.9423263489</v>
      </c>
      <c r="AF75" s="17">
        <f t="shared" si="17"/>
        <v>-0.67</v>
      </c>
      <c r="AG75" s="17">
        <v>0.471455563946724</v>
      </c>
      <c r="AH75" s="17">
        <v>0.47</v>
      </c>
      <c r="AI75" s="4" t="s">
        <v>275</v>
      </c>
    </row>
    <row r="76" spans="1:35" x14ac:dyDescent="0.35">
      <c r="A76" s="4" t="s">
        <v>292</v>
      </c>
      <c r="B76" s="36" t="s">
        <v>273</v>
      </c>
      <c r="C76" s="4" t="s">
        <v>41</v>
      </c>
      <c r="D76" s="35">
        <v>-72.099999999999994</v>
      </c>
      <c r="E76" s="35">
        <v>41.9</v>
      </c>
      <c r="F76" s="20">
        <v>197</v>
      </c>
      <c r="G76" s="20" t="s">
        <v>75</v>
      </c>
      <c r="H76" s="21" t="s">
        <v>75</v>
      </c>
      <c r="I76" s="4" t="s">
        <v>28</v>
      </c>
      <c r="J76" s="4" t="s">
        <v>39</v>
      </c>
      <c r="K76" s="22" t="s">
        <v>30</v>
      </c>
      <c r="L76" s="10">
        <f t="shared" si="19"/>
        <v>197</v>
      </c>
      <c r="M76" s="13">
        <f t="shared" si="20"/>
        <v>1</v>
      </c>
      <c r="O76" s="4" t="s">
        <v>31</v>
      </c>
      <c r="P76" s="4">
        <v>0</v>
      </c>
      <c r="Q76" s="23">
        <v>41452.833333333336</v>
      </c>
      <c r="T76" s="24">
        <v>0.10416666666666667</v>
      </c>
      <c r="W76" s="17">
        <v>20.688333329999999</v>
      </c>
      <c r="Y76" s="17">
        <v>0.16250000000000001</v>
      </c>
      <c r="Z76" s="16">
        <v>0.35</v>
      </c>
      <c r="AA76" s="16">
        <f t="shared" si="16"/>
        <v>0.21160455923305391</v>
      </c>
      <c r="AB76" s="16">
        <v>1</v>
      </c>
      <c r="AD76" s="17">
        <f t="shared" si="18"/>
        <v>20.688333329999999</v>
      </c>
      <c r="AE76" s="57">
        <v>962.00359320890004</v>
      </c>
      <c r="AF76" s="17">
        <f t="shared" si="17"/>
        <v>-0.67</v>
      </c>
      <c r="AG76" s="17">
        <v>0.45360575120746599</v>
      </c>
      <c r="AH76" s="17">
        <v>0.45</v>
      </c>
      <c r="AI76" s="4" t="s">
        <v>275</v>
      </c>
    </row>
    <row r="77" spans="1:35" x14ac:dyDescent="0.35">
      <c r="A77" s="4" t="s">
        <v>292</v>
      </c>
      <c r="B77" s="36" t="s">
        <v>273</v>
      </c>
      <c r="C77" s="4" t="s">
        <v>41</v>
      </c>
      <c r="D77" s="35">
        <v>-72.099999999999994</v>
      </c>
      <c r="E77" s="35">
        <v>41.9</v>
      </c>
      <c r="F77" s="20">
        <v>197</v>
      </c>
      <c r="G77" s="20" t="s">
        <v>75</v>
      </c>
      <c r="H77" s="21" t="s">
        <v>75</v>
      </c>
      <c r="I77" s="4" t="s">
        <v>28</v>
      </c>
      <c r="J77" s="4" t="s">
        <v>39</v>
      </c>
      <c r="K77" s="22" t="s">
        <v>30</v>
      </c>
      <c r="L77" s="10">
        <f t="shared" si="19"/>
        <v>197</v>
      </c>
      <c r="M77" s="13">
        <f t="shared" si="20"/>
        <v>1</v>
      </c>
      <c r="O77" s="4" t="s">
        <v>31</v>
      </c>
      <c r="P77" s="4">
        <v>0</v>
      </c>
      <c r="Q77" s="23">
        <v>41453.458333333336</v>
      </c>
      <c r="T77" s="24">
        <v>0.10416666666666667</v>
      </c>
      <c r="W77" s="17">
        <v>23.872499999999999</v>
      </c>
      <c r="Y77" s="17">
        <v>0.34658333299999999</v>
      </c>
      <c r="Z77" s="16">
        <v>0.35</v>
      </c>
      <c r="AA77" s="16">
        <f t="shared" si="16"/>
        <v>0.45131454410453997</v>
      </c>
      <c r="AB77" s="16">
        <v>1</v>
      </c>
      <c r="AD77" s="17">
        <f t="shared" si="18"/>
        <v>23.872499999999999</v>
      </c>
      <c r="AE77" s="57">
        <v>829.24065044630095</v>
      </c>
      <c r="AF77" s="17">
        <f t="shared" si="17"/>
        <v>-0.67</v>
      </c>
      <c r="AG77" s="17">
        <v>0.99404939563974903</v>
      </c>
      <c r="AH77" s="17">
        <v>0.99</v>
      </c>
      <c r="AI77" s="4" t="s">
        <v>275</v>
      </c>
    </row>
    <row r="78" spans="1:35" x14ac:dyDescent="0.35">
      <c r="A78" s="4" t="s">
        <v>292</v>
      </c>
      <c r="B78" s="36" t="s">
        <v>273</v>
      </c>
      <c r="C78" s="4" t="s">
        <v>41</v>
      </c>
      <c r="D78" s="35">
        <v>-72.099999999999994</v>
      </c>
      <c r="E78" s="35">
        <v>41.9</v>
      </c>
      <c r="F78" s="20">
        <v>197</v>
      </c>
      <c r="G78" s="20" t="s">
        <v>75</v>
      </c>
      <c r="H78" s="21" t="s">
        <v>75</v>
      </c>
      <c r="I78" s="4" t="s">
        <v>28</v>
      </c>
      <c r="J78" s="4" t="s">
        <v>39</v>
      </c>
      <c r="K78" s="22" t="s">
        <v>30</v>
      </c>
      <c r="L78" s="10">
        <f t="shared" si="19"/>
        <v>197</v>
      </c>
      <c r="M78" s="13">
        <f t="shared" si="20"/>
        <v>1</v>
      </c>
      <c r="O78" s="4" t="s">
        <v>31</v>
      </c>
      <c r="P78" s="4">
        <v>0</v>
      </c>
      <c r="Q78" s="23">
        <v>41453.583333333336</v>
      </c>
      <c r="T78" s="24">
        <v>0.10416666666666667</v>
      </c>
      <c r="W78" s="17">
        <v>24.33583333</v>
      </c>
      <c r="Y78" s="17">
        <v>0.44950000000000001</v>
      </c>
      <c r="Z78" s="16">
        <v>0.35</v>
      </c>
      <c r="AA78" s="16">
        <f t="shared" si="16"/>
        <v>0.58533076538620143</v>
      </c>
      <c r="AB78" s="16">
        <v>1</v>
      </c>
      <c r="AD78" s="17">
        <f t="shared" si="18"/>
        <v>24.33583333</v>
      </c>
      <c r="AE78" s="57">
        <v>811.64221269840004</v>
      </c>
      <c r="AF78" s="17">
        <f t="shared" si="17"/>
        <v>-0.67</v>
      </c>
      <c r="AG78" s="17">
        <v>0.83236803918228597</v>
      </c>
      <c r="AH78" s="17">
        <v>0.83</v>
      </c>
      <c r="AI78" s="4" t="s">
        <v>275</v>
      </c>
    </row>
    <row r="79" spans="1:35" x14ac:dyDescent="0.35">
      <c r="A79" s="4" t="s">
        <v>292</v>
      </c>
      <c r="B79" s="36" t="s">
        <v>273</v>
      </c>
      <c r="C79" s="4" t="s">
        <v>41</v>
      </c>
      <c r="D79" s="35">
        <v>-72.099999999999994</v>
      </c>
      <c r="E79" s="35">
        <v>41.9</v>
      </c>
      <c r="F79" s="20">
        <v>197</v>
      </c>
      <c r="G79" s="20" t="s">
        <v>75</v>
      </c>
      <c r="H79" s="21" t="s">
        <v>75</v>
      </c>
      <c r="I79" s="4" t="s">
        <v>28</v>
      </c>
      <c r="J79" s="4" t="s">
        <v>39</v>
      </c>
      <c r="K79" s="22" t="s">
        <v>30</v>
      </c>
      <c r="L79" s="10">
        <f t="shared" si="19"/>
        <v>197</v>
      </c>
      <c r="M79" s="13">
        <f t="shared" si="20"/>
        <v>1</v>
      </c>
      <c r="O79" s="4" t="s">
        <v>31</v>
      </c>
      <c r="P79" s="4">
        <v>0</v>
      </c>
      <c r="Q79" s="23">
        <v>41453.708333333336</v>
      </c>
      <c r="T79" s="24">
        <v>0.10416666666666667</v>
      </c>
      <c r="W79" s="17">
        <v>23.909166670000001</v>
      </c>
      <c r="Y79" s="17">
        <v>0.38074999999999998</v>
      </c>
      <c r="Z79" s="16">
        <v>0.35</v>
      </c>
      <c r="AA79" s="16">
        <f t="shared" si="16"/>
        <v>0.49580575955683243</v>
      </c>
      <c r="AB79" s="16">
        <v>1</v>
      </c>
      <c r="AD79" s="17">
        <f t="shared" si="18"/>
        <v>23.909166670000001</v>
      </c>
      <c r="AE79" s="57">
        <v>827.72471944910001</v>
      </c>
      <c r="AF79" s="17">
        <f t="shared" si="17"/>
        <v>-0.67</v>
      </c>
      <c r="AG79" s="17">
        <v>0.177709726829371</v>
      </c>
      <c r="AH79" s="17">
        <v>0.18</v>
      </c>
      <c r="AI79" s="4" t="s">
        <v>275</v>
      </c>
    </row>
    <row r="80" spans="1:35" x14ac:dyDescent="0.35">
      <c r="A80" s="4" t="s">
        <v>292</v>
      </c>
      <c r="B80" s="36" t="s">
        <v>273</v>
      </c>
      <c r="C80" s="4" t="s">
        <v>41</v>
      </c>
      <c r="D80" s="35">
        <v>-72.099999999999994</v>
      </c>
      <c r="E80" s="35">
        <v>41.9</v>
      </c>
      <c r="F80" s="20">
        <v>197</v>
      </c>
      <c r="G80" s="20" t="s">
        <v>75</v>
      </c>
      <c r="H80" s="21" t="s">
        <v>75</v>
      </c>
      <c r="I80" s="4" t="s">
        <v>28</v>
      </c>
      <c r="J80" s="4" t="s">
        <v>39</v>
      </c>
      <c r="K80" s="22" t="s">
        <v>30</v>
      </c>
      <c r="L80" s="10">
        <f t="shared" si="19"/>
        <v>197</v>
      </c>
      <c r="M80" s="13">
        <f t="shared" si="20"/>
        <v>1</v>
      </c>
      <c r="O80" s="4" t="s">
        <v>31</v>
      </c>
      <c r="P80" s="4">
        <v>0</v>
      </c>
      <c r="Q80" s="23">
        <v>41453.833333333336</v>
      </c>
      <c r="T80" s="24">
        <v>0.10416666666666667</v>
      </c>
      <c r="W80" s="17">
        <v>23.650833330000001</v>
      </c>
      <c r="Y80" s="17">
        <v>0.29733333299999998</v>
      </c>
      <c r="Z80" s="16">
        <v>0.35</v>
      </c>
      <c r="AA80" s="16">
        <f t="shared" si="16"/>
        <v>0.38718208538313742</v>
      </c>
      <c r="AB80" s="16">
        <v>1</v>
      </c>
      <c r="AD80" s="17">
        <f t="shared" si="18"/>
        <v>23.650833330000001</v>
      </c>
      <c r="AE80" s="57">
        <v>837.6402644625</v>
      </c>
      <c r="AF80" s="17">
        <f t="shared" si="17"/>
        <v>-0.67</v>
      </c>
      <c r="AG80" s="17">
        <v>0.26878013895707498</v>
      </c>
      <c r="AH80" s="17">
        <v>0.27</v>
      </c>
      <c r="AI80" s="4" t="s">
        <v>275</v>
      </c>
    </row>
    <row r="81" spans="1:35" x14ac:dyDescent="0.35">
      <c r="A81" s="4" t="s">
        <v>292</v>
      </c>
      <c r="B81" s="36" t="s">
        <v>273</v>
      </c>
      <c r="C81" s="4" t="s">
        <v>41</v>
      </c>
      <c r="D81" s="35">
        <v>-72.099999999999994</v>
      </c>
      <c r="E81" s="35">
        <v>41.9</v>
      </c>
      <c r="F81" s="20">
        <v>197</v>
      </c>
      <c r="G81" s="20" t="s">
        <v>75</v>
      </c>
      <c r="H81" s="21" t="s">
        <v>75</v>
      </c>
      <c r="I81" s="4" t="s">
        <v>28</v>
      </c>
      <c r="J81" s="4" t="s">
        <v>39</v>
      </c>
      <c r="K81" s="22" t="s">
        <v>30</v>
      </c>
      <c r="L81" s="10">
        <f t="shared" si="19"/>
        <v>197</v>
      </c>
      <c r="M81" s="13">
        <f t="shared" si="20"/>
        <v>1</v>
      </c>
      <c r="O81" s="4" t="s">
        <v>31</v>
      </c>
      <c r="P81" s="4">
        <v>0</v>
      </c>
      <c r="Q81" s="23">
        <v>41454.458333333336</v>
      </c>
      <c r="T81" s="24">
        <v>0.10416666666666667</v>
      </c>
      <c r="W81" s="17">
        <v>26.381666670000001</v>
      </c>
      <c r="Y81" s="17">
        <v>0.27950000000000003</v>
      </c>
      <c r="Z81" s="16">
        <v>0.35</v>
      </c>
      <c r="AA81" s="16">
        <f t="shared" si="16"/>
        <v>0.36395984188085273</v>
      </c>
      <c r="AB81" s="16">
        <v>1</v>
      </c>
      <c r="AD81" s="17">
        <f t="shared" si="18"/>
        <v>26.381666670000001</v>
      </c>
      <c r="AE81" s="57">
        <v>740.19376947119997</v>
      </c>
      <c r="AF81" s="17">
        <f t="shared" si="17"/>
        <v>-0.67</v>
      </c>
      <c r="AG81" s="17">
        <v>0.63299229469546403</v>
      </c>
      <c r="AH81" s="17">
        <v>0.63</v>
      </c>
      <c r="AI81" s="4" t="s">
        <v>275</v>
      </c>
    </row>
    <row r="82" spans="1:35" x14ac:dyDescent="0.35">
      <c r="A82" s="4" t="s">
        <v>292</v>
      </c>
      <c r="B82" s="36" t="s">
        <v>273</v>
      </c>
      <c r="C82" s="4" t="s">
        <v>41</v>
      </c>
      <c r="D82" s="35">
        <v>-72.099999999999994</v>
      </c>
      <c r="E82" s="35">
        <v>41.9</v>
      </c>
      <c r="F82" s="20">
        <v>197</v>
      </c>
      <c r="G82" s="20" t="s">
        <v>75</v>
      </c>
      <c r="H82" s="21" t="s">
        <v>75</v>
      </c>
      <c r="I82" s="4" t="s">
        <v>28</v>
      </c>
      <c r="J82" s="4" t="s">
        <v>39</v>
      </c>
      <c r="K82" s="22" t="s">
        <v>30</v>
      </c>
      <c r="L82" s="10">
        <f t="shared" si="19"/>
        <v>197</v>
      </c>
      <c r="M82" s="13">
        <f t="shared" si="20"/>
        <v>1</v>
      </c>
      <c r="O82" s="4" t="s">
        <v>31</v>
      </c>
      <c r="P82" s="4">
        <v>0</v>
      </c>
      <c r="Q82" s="23">
        <v>41454.583333333336</v>
      </c>
      <c r="T82" s="24">
        <v>0.10416666666666667</v>
      </c>
      <c r="W82" s="17">
        <v>27.02</v>
      </c>
      <c r="Y82" s="17">
        <v>0.509833333</v>
      </c>
      <c r="Z82" s="16">
        <v>0.35</v>
      </c>
      <c r="AA82" s="16">
        <f t="shared" si="16"/>
        <v>0.6638957397648233</v>
      </c>
      <c r="AB82" s="16">
        <v>1</v>
      </c>
      <c r="AD82" s="17">
        <f t="shared" si="18"/>
        <v>27.02</v>
      </c>
      <c r="AE82" s="57">
        <v>719.22732213680001</v>
      </c>
      <c r="AF82" s="17">
        <f t="shared" si="17"/>
        <v>-0.67</v>
      </c>
      <c r="AG82" s="17">
        <v>0.62222249787303896</v>
      </c>
      <c r="AH82" s="17">
        <v>0.62</v>
      </c>
      <c r="AI82" s="4" t="s">
        <v>275</v>
      </c>
    </row>
    <row r="83" spans="1:35" x14ac:dyDescent="0.35">
      <c r="A83" s="4" t="s">
        <v>292</v>
      </c>
      <c r="B83" s="36" t="s">
        <v>273</v>
      </c>
      <c r="C83" s="4" t="s">
        <v>41</v>
      </c>
      <c r="D83" s="35">
        <v>-72.099999999999994</v>
      </c>
      <c r="E83" s="35">
        <v>41.9</v>
      </c>
      <c r="F83" s="20">
        <v>197</v>
      </c>
      <c r="G83" s="20" t="s">
        <v>75</v>
      </c>
      <c r="H83" s="21" t="s">
        <v>75</v>
      </c>
      <c r="I83" s="4" t="s">
        <v>28</v>
      </c>
      <c r="J83" s="4" t="s">
        <v>39</v>
      </c>
      <c r="K83" s="22" t="s">
        <v>30</v>
      </c>
      <c r="L83" s="10">
        <f t="shared" si="19"/>
        <v>197</v>
      </c>
      <c r="M83" s="13">
        <f t="shared" si="20"/>
        <v>1</v>
      </c>
      <c r="O83" s="4" t="s">
        <v>31</v>
      </c>
      <c r="P83" s="4">
        <v>0</v>
      </c>
      <c r="Q83" s="23">
        <v>41454.708333333336</v>
      </c>
      <c r="T83" s="24">
        <v>0.10416666666666667</v>
      </c>
      <c r="W83" s="17">
        <v>24.014166670000002</v>
      </c>
      <c r="Y83" s="17">
        <v>0.49025000000000002</v>
      </c>
      <c r="Z83" s="16">
        <v>0.35</v>
      </c>
      <c r="AA83" s="16">
        <f t="shared" si="16"/>
        <v>0.63839467793233651</v>
      </c>
      <c r="AB83" s="16">
        <v>1</v>
      </c>
      <c r="AD83" s="17">
        <f t="shared" si="18"/>
        <v>24.014166670000002</v>
      </c>
      <c r="AE83" s="57">
        <v>823.94987418210098</v>
      </c>
      <c r="AF83" s="17">
        <f t="shared" si="17"/>
        <v>-0.67</v>
      </c>
      <c r="AG83" s="17">
        <v>0.130950576754151</v>
      </c>
      <c r="AH83" s="17">
        <v>0.13</v>
      </c>
      <c r="AI83" s="4" t="s">
        <v>275</v>
      </c>
    </row>
    <row r="84" spans="1:35" x14ac:dyDescent="0.35">
      <c r="A84" s="4" t="s">
        <v>292</v>
      </c>
      <c r="B84" s="36" t="s">
        <v>273</v>
      </c>
      <c r="C84" s="4" t="s">
        <v>41</v>
      </c>
      <c r="D84" s="35">
        <v>-72.099999999999994</v>
      </c>
      <c r="E84" s="35">
        <v>41.9</v>
      </c>
      <c r="F84" s="20">
        <v>197</v>
      </c>
      <c r="G84" s="20" t="s">
        <v>75</v>
      </c>
      <c r="H84" s="21" t="s">
        <v>75</v>
      </c>
      <c r="I84" s="4" t="s">
        <v>28</v>
      </c>
      <c r="J84" s="4" t="s">
        <v>39</v>
      </c>
      <c r="K84" s="22" t="s">
        <v>30</v>
      </c>
      <c r="L84" s="10">
        <f t="shared" si="19"/>
        <v>197</v>
      </c>
      <c r="M84" s="13">
        <f t="shared" si="20"/>
        <v>1</v>
      </c>
      <c r="O84" s="4" t="s">
        <v>31</v>
      </c>
      <c r="P84" s="4">
        <v>0</v>
      </c>
      <c r="Q84" s="23">
        <v>41454.833333333336</v>
      </c>
      <c r="T84" s="24">
        <v>0.10416666666666667</v>
      </c>
      <c r="W84" s="17">
        <v>23.08</v>
      </c>
      <c r="Y84" s="17">
        <v>0.32150000000000001</v>
      </c>
      <c r="Z84" s="16">
        <v>0.35</v>
      </c>
      <c r="AA84" s="16">
        <f t="shared" si="16"/>
        <v>0.41865148180570355</v>
      </c>
      <c r="AB84" s="16">
        <v>1</v>
      </c>
      <c r="AD84" s="17">
        <f t="shared" si="18"/>
        <v>23.08</v>
      </c>
      <c r="AE84" s="57">
        <v>859.90510235520003</v>
      </c>
      <c r="AF84" s="17">
        <f t="shared" si="17"/>
        <v>-0.67</v>
      </c>
      <c r="AG84" s="17">
        <v>0.58595424247903205</v>
      </c>
      <c r="AH84" s="17">
        <v>0.59</v>
      </c>
      <c r="AI84" s="4" t="s">
        <v>275</v>
      </c>
    </row>
    <row r="85" spans="1:35" x14ac:dyDescent="0.35">
      <c r="A85" s="4" t="s">
        <v>292</v>
      </c>
      <c r="B85" s="36" t="s">
        <v>273</v>
      </c>
      <c r="C85" s="4" t="s">
        <v>42</v>
      </c>
      <c r="D85" s="35">
        <v>-72.099999999999994</v>
      </c>
      <c r="E85" s="35">
        <v>41.9</v>
      </c>
      <c r="F85" s="20">
        <v>213</v>
      </c>
      <c r="G85" s="20" t="s">
        <v>75</v>
      </c>
      <c r="H85" s="21" t="s">
        <v>75</v>
      </c>
      <c r="I85" s="4" t="s">
        <v>28</v>
      </c>
      <c r="J85" s="4" t="s">
        <v>39</v>
      </c>
      <c r="K85" s="22" t="s">
        <v>30</v>
      </c>
      <c r="L85" s="10">
        <f t="shared" si="19"/>
        <v>213</v>
      </c>
      <c r="M85" s="13">
        <f t="shared" si="20"/>
        <v>1</v>
      </c>
      <c r="O85" s="4" t="s">
        <v>31</v>
      </c>
      <c r="P85" s="4">
        <v>0</v>
      </c>
      <c r="Q85" s="23">
        <v>41423.416666666664</v>
      </c>
      <c r="T85" s="24">
        <v>0.10416666666666667</v>
      </c>
      <c r="W85" s="17">
        <v>13.42375</v>
      </c>
      <c r="Y85" s="17">
        <v>0.34499999999999997</v>
      </c>
      <c r="Z85" s="16">
        <v>0.75</v>
      </c>
      <c r="AA85" s="16">
        <f t="shared" si="16"/>
        <v>0.42555181683367904</v>
      </c>
      <c r="AB85" s="16">
        <v>1</v>
      </c>
      <c r="AD85" s="17">
        <f t="shared" si="18"/>
        <v>13.42375</v>
      </c>
      <c r="AE85" s="57">
        <v>1386.5863816248</v>
      </c>
      <c r="AF85" s="17">
        <f t="shared" si="17"/>
        <v>-0.67</v>
      </c>
      <c r="AG85" s="17">
        <v>0.89290083012393895</v>
      </c>
      <c r="AH85" s="17">
        <v>0.89</v>
      </c>
      <c r="AI85" s="4" t="s">
        <v>275</v>
      </c>
    </row>
    <row r="86" spans="1:35" x14ac:dyDescent="0.35">
      <c r="A86" s="4" t="s">
        <v>292</v>
      </c>
      <c r="B86" s="36" t="s">
        <v>273</v>
      </c>
      <c r="C86" s="4" t="s">
        <v>42</v>
      </c>
      <c r="D86" s="35">
        <v>-72.099999999999994</v>
      </c>
      <c r="E86" s="35">
        <v>41.9</v>
      </c>
      <c r="F86" s="20">
        <v>213</v>
      </c>
      <c r="G86" s="20" t="s">
        <v>75</v>
      </c>
      <c r="H86" s="21" t="s">
        <v>75</v>
      </c>
      <c r="I86" s="4" t="s">
        <v>28</v>
      </c>
      <c r="J86" s="4" t="s">
        <v>39</v>
      </c>
      <c r="K86" s="22" t="s">
        <v>30</v>
      </c>
      <c r="L86" s="10">
        <f t="shared" si="19"/>
        <v>213</v>
      </c>
      <c r="M86" s="13">
        <f t="shared" si="20"/>
        <v>1</v>
      </c>
      <c r="O86" s="4" t="s">
        <v>31</v>
      </c>
      <c r="P86" s="4">
        <v>0</v>
      </c>
      <c r="Q86" s="23">
        <v>41423.583333333336</v>
      </c>
      <c r="T86" s="24">
        <v>0.10416666666666667</v>
      </c>
      <c r="W86" s="17">
        <v>13.855</v>
      </c>
      <c r="Y86" s="17">
        <v>0.42762499999999998</v>
      </c>
      <c r="Z86" s="16">
        <v>0.75</v>
      </c>
      <c r="AA86" s="16">
        <f t="shared" si="16"/>
        <v>0.5274683932565275</v>
      </c>
      <c r="AB86" s="16">
        <v>1</v>
      </c>
      <c r="AD86" s="17">
        <f t="shared" si="18"/>
        <v>13.855</v>
      </c>
      <c r="AE86" s="57">
        <v>1354.9604163176</v>
      </c>
      <c r="AF86" s="17">
        <f t="shared" si="17"/>
        <v>-0.67</v>
      </c>
      <c r="AG86" s="17">
        <v>1.1839668189761099</v>
      </c>
      <c r="AH86" s="17">
        <v>1.18</v>
      </c>
      <c r="AI86" s="4" t="s">
        <v>275</v>
      </c>
    </row>
    <row r="87" spans="1:35" x14ac:dyDescent="0.35">
      <c r="A87" s="4" t="s">
        <v>292</v>
      </c>
      <c r="B87" s="36" t="s">
        <v>273</v>
      </c>
      <c r="C87" s="4" t="s">
        <v>42</v>
      </c>
      <c r="D87" s="35">
        <v>-72.099999999999994</v>
      </c>
      <c r="E87" s="35">
        <v>41.9</v>
      </c>
      <c r="F87" s="20">
        <v>213</v>
      </c>
      <c r="G87" s="20" t="s">
        <v>75</v>
      </c>
      <c r="H87" s="21" t="s">
        <v>75</v>
      </c>
      <c r="I87" s="4" t="s">
        <v>28</v>
      </c>
      <c r="J87" s="4" t="s">
        <v>39</v>
      </c>
      <c r="K87" s="22" t="s">
        <v>30</v>
      </c>
      <c r="L87" s="10">
        <f t="shared" si="19"/>
        <v>213</v>
      </c>
      <c r="M87" s="13">
        <f t="shared" si="20"/>
        <v>1</v>
      </c>
      <c r="O87" s="4" t="s">
        <v>31</v>
      </c>
      <c r="P87" s="4">
        <v>0</v>
      </c>
      <c r="Q87" s="23">
        <v>41423.666666666664</v>
      </c>
      <c r="T87" s="24">
        <v>0.10416666666666667</v>
      </c>
      <c r="W87" s="17">
        <v>14.435</v>
      </c>
      <c r="Y87" s="17">
        <v>0.53800000000000003</v>
      </c>
      <c r="Z87" s="16">
        <v>0.75</v>
      </c>
      <c r="AA87" s="16">
        <f t="shared" si="16"/>
        <v>0.66361413755512855</v>
      </c>
      <c r="AB87" s="16">
        <v>1</v>
      </c>
      <c r="AD87" s="17">
        <f t="shared" si="18"/>
        <v>14.435</v>
      </c>
      <c r="AE87" s="57">
        <v>1314.5789686464</v>
      </c>
      <c r="AF87" s="17">
        <f t="shared" ref="AF87:AF118" si="21">IF(AA87&gt;3.7,-0.5,-0.67)</f>
        <v>-0.67</v>
      </c>
      <c r="AG87" s="17">
        <v>0.48080220799223999</v>
      </c>
      <c r="AH87" s="17">
        <v>0.48</v>
      </c>
      <c r="AI87" s="4" t="s">
        <v>275</v>
      </c>
    </row>
    <row r="88" spans="1:35" x14ac:dyDescent="0.35">
      <c r="A88" s="4" t="s">
        <v>292</v>
      </c>
      <c r="B88" s="36" t="s">
        <v>273</v>
      </c>
      <c r="C88" s="4" t="s">
        <v>42</v>
      </c>
      <c r="D88" s="35">
        <v>-72.099999999999994</v>
      </c>
      <c r="E88" s="35">
        <v>41.9</v>
      </c>
      <c r="F88" s="20">
        <v>213</v>
      </c>
      <c r="G88" s="20" t="s">
        <v>75</v>
      </c>
      <c r="H88" s="21" t="s">
        <v>75</v>
      </c>
      <c r="I88" s="4" t="s">
        <v>28</v>
      </c>
      <c r="J88" s="4" t="s">
        <v>39</v>
      </c>
      <c r="K88" s="22" t="s">
        <v>30</v>
      </c>
      <c r="L88" s="10">
        <f t="shared" si="19"/>
        <v>213</v>
      </c>
      <c r="M88" s="13">
        <f t="shared" si="20"/>
        <v>1</v>
      </c>
      <c r="O88" s="4" t="s">
        <v>31</v>
      </c>
      <c r="P88" s="4">
        <v>0</v>
      </c>
      <c r="Q88" s="23">
        <v>41423.75</v>
      </c>
      <c r="T88" s="24">
        <v>0.10416666666666667</v>
      </c>
      <c r="W88" s="17">
        <v>14.977499999999999</v>
      </c>
      <c r="Y88" s="17">
        <v>0.45024999999999998</v>
      </c>
      <c r="Z88" s="16">
        <v>0.75</v>
      </c>
      <c r="AA88" s="16">
        <f t="shared" si="16"/>
        <v>0.55537595805612749</v>
      </c>
      <c r="AB88" s="16">
        <v>1</v>
      </c>
      <c r="AD88" s="17">
        <f t="shared" si="18"/>
        <v>14.977499999999999</v>
      </c>
      <c r="AE88" s="57">
        <v>1278.2831845031999</v>
      </c>
      <c r="AF88" s="17">
        <f t="shared" si="21"/>
        <v>-0.67</v>
      </c>
      <c r="AG88" s="17">
        <v>0.23588083861418599</v>
      </c>
      <c r="AH88" s="17">
        <v>0.24</v>
      </c>
      <c r="AI88" s="4" t="s">
        <v>275</v>
      </c>
    </row>
    <row r="89" spans="1:35" x14ac:dyDescent="0.35">
      <c r="A89" s="4" t="s">
        <v>292</v>
      </c>
      <c r="B89" s="36" t="s">
        <v>273</v>
      </c>
      <c r="C89" s="4" t="s">
        <v>42</v>
      </c>
      <c r="D89" s="35">
        <v>-72.099999999999994</v>
      </c>
      <c r="E89" s="35">
        <v>41.9</v>
      </c>
      <c r="F89" s="20">
        <v>213</v>
      </c>
      <c r="G89" s="20" t="s">
        <v>75</v>
      </c>
      <c r="H89" s="21" t="s">
        <v>75</v>
      </c>
      <c r="I89" s="4" t="s">
        <v>28</v>
      </c>
      <c r="J89" s="4" t="s">
        <v>39</v>
      </c>
      <c r="K89" s="22" t="s">
        <v>30</v>
      </c>
      <c r="L89" s="10">
        <f t="shared" si="19"/>
        <v>213</v>
      </c>
      <c r="M89" s="13">
        <f t="shared" si="20"/>
        <v>1</v>
      </c>
      <c r="O89" s="4" t="s">
        <v>31</v>
      </c>
      <c r="P89" s="4">
        <v>0</v>
      </c>
      <c r="Q89" s="23">
        <v>41423.833333333336</v>
      </c>
      <c r="T89" s="24">
        <v>0.10416666666666667</v>
      </c>
      <c r="W89" s="17">
        <v>15.433999999999999</v>
      </c>
      <c r="Y89" s="17">
        <v>0.24660000000000001</v>
      </c>
      <c r="Z89" s="16">
        <v>0.75</v>
      </c>
      <c r="AA89" s="16">
        <f t="shared" si="16"/>
        <v>0.30417703777155147</v>
      </c>
      <c r="AB89" s="16">
        <v>1</v>
      </c>
      <c r="AD89" s="17">
        <f t="shared" si="18"/>
        <v>15.433999999999999</v>
      </c>
      <c r="AE89" s="57">
        <v>1248.9683206346999</v>
      </c>
      <c r="AF89" s="17">
        <f t="shared" si="21"/>
        <v>-0.67</v>
      </c>
      <c r="AG89" s="17">
        <v>0.25775603400436498</v>
      </c>
      <c r="AH89" s="17">
        <v>0.26</v>
      </c>
      <c r="AI89" s="4" t="s">
        <v>275</v>
      </c>
    </row>
    <row r="90" spans="1:35" x14ac:dyDescent="0.35">
      <c r="A90" s="4" t="s">
        <v>292</v>
      </c>
      <c r="B90" s="36" t="s">
        <v>273</v>
      </c>
      <c r="C90" s="4" t="s">
        <v>42</v>
      </c>
      <c r="D90" s="35">
        <v>-72.099999999999994</v>
      </c>
      <c r="E90" s="35">
        <v>41.9</v>
      </c>
      <c r="F90" s="20">
        <v>213</v>
      </c>
      <c r="G90" s="20" t="s">
        <v>75</v>
      </c>
      <c r="H90" s="21" t="s">
        <v>75</v>
      </c>
      <c r="I90" s="4" t="s">
        <v>28</v>
      </c>
      <c r="J90" s="4" t="s">
        <v>39</v>
      </c>
      <c r="K90" s="22" t="s">
        <v>30</v>
      </c>
      <c r="L90" s="10">
        <f t="shared" si="19"/>
        <v>213</v>
      </c>
      <c r="M90" s="13">
        <f t="shared" si="20"/>
        <v>1</v>
      </c>
      <c r="O90" s="4" t="s">
        <v>31</v>
      </c>
      <c r="P90" s="4">
        <v>0</v>
      </c>
      <c r="Q90" s="23">
        <v>41424.583333333336</v>
      </c>
      <c r="T90" s="24">
        <v>0.10416666666666667</v>
      </c>
      <c r="W90" s="17">
        <v>15.675000000000001</v>
      </c>
      <c r="Y90" s="17">
        <v>0.57708333300000003</v>
      </c>
      <c r="Z90" s="16">
        <v>0.75</v>
      </c>
      <c r="AA90" s="16">
        <f t="shared" si="16"/>
        <v>0.71182278499300011</v>
      </c>
      <c r="AB90" s="16">
        <v>1</v>
      </c>
      <c r="AD90" s="17">
        <f t="shared" si="18"/>
        <v>15.675000000000001</v>
      </c>
      <c r="AE90" s="57">
        <v>1233.0400182272001</v>
      </c>
      <c r="AF90" s="17">
        <f t="shared" si="21"/>
        <v>-0.67</v>
      </c>
      <c r="AG90" s="17">
        <v>0.62088172592911295</v>
      </c>
      <c r="AH90" s="17">
        <v>0.62</v>
      </c>
      <c r="AI90" s="4" t="s">
        <v>275</v>
      </c>
    </row>
    <row r="91" spans="1:35" x14ac:dyDescent="0.35">
      <c r="A91" s="4" t="s">
        <v>292</v>
      </c>
      <c r="B91" s="36" t="s">
        <v>273</v>
      </c>
      <c r="C91" s="4" t="s">
        <v>42</v>
      </c>
      <c r="D91" s="35">
        <v>-72.099999999999994</v>
      </c>
      <c r="E91" s="35">
        <v>41.9</v>
      </c>
      <c r="F91" s="20">
        <v>213</v>
      </c>
      <c r="G91" s="20" t="s">
        <v>75</v>
      </c>
      <c r="H91" s="21" t="s">
        <v>75</v>
      </c>
      <c r="I91" s="4" t="s">
        <v>28</v>
      </c>
      <c r="J91" s="4" t="s">
        <v>39</v>
      </c>
      <c r="K91" s="22" t="s">
        <v>30</v>
      </c>
      <c r="L91" s="10">
        <f t="shared" si="19"/>
        <v>213</v>
      </c>
      <c r="M91" s="13">
        <f t="shared" si="20"/>
        <v>1</v>
      </c>
      <c r="O91" s="4" t="s">
        <v>31</v>
      </c>
      <c r="P91" s="4">
        <v>0</v>
      </c>
      <c r="Q91" s="23">
        <v>41424.708333333336</v>
      </c>
      <c r="T91" s="24">
        <v>0.10416666666666667</v>
      </c>
      <c r="W91" s="17">
        <v>16.1525</v>
      </c>
      <c r="Y91" s="17">
        <v>0.63808333299999997</v>
      </c>
      <c r="Z91" s="16">
        <v>0.75</v>
      </c>
      <c r="AA91" s="16">
        <f t="shared" si="16"/>
        <v>0.78706528014330268</v>
      </c>
      <c r="AB91" s="16">
        <v>1</v>
      </c>
      <c r="AD91" s="17">
        <f t="shared" si="18"/>
        <v>16.1525</v>
      </c>
      <c r="AE91" s="57">
        <v>1203.7715575875</v>
      </c>
      <c r="AF91" s="17">
        <f t="shared" si="21"/>
        <v>-0.67</v>
      </c>
      <c r="AG91" s="17">
        <v>0.27147188203490402</v>
      </c>
      <c r="AH91" s="17">
        <v>0.27</v>
      </c>
      <c r="AI91" s="4" t="s">
        <v>275</v>
      </c>
    </row>
    <row r="92" spans="1:35" x14ac:dyDescent="0.35">
      <c r="A92" s="4" t="s">
        <v>292</v>
      </c>
      <c r="B92" s="36" t="s">
        <v>273</v>
      </c>
      <c r="C92" s="4" t="s">
        <v>42</v>
      </c>
      <c r="D92" s="35">
        <v>-72.099999999999994</v>
      </c>
      <c r="E92" s="35">
        <v>41.9</v>
      </c>
      <c r="F92" s="20">
        <v>213</v>
      </c>
      <c r="G92" s="20" t="s">
        <v>75</v>
      </c>
      <c r="H92" s="21" t="s">
        <v>75</v>
      </c>
      <c r="I92" s="4" t="s">
        <v>28</v>
      </c>
      <c r="J92" s="4" t="s">
        <v>39</v>
      </c>
      <c r="K92" s="22" t="s">
        <v>30</v>
      </c>
      <c r="L92" s="10">
        <f t="shared" si="19"/>
        <v>213</v>
      </c>
      <c r="M92" s="13">
        <f t="shared" si="20"/>
        <v>1</v>
      </c>
      <c r="O92" s="4" t="s">
        <v>31</v>
      </c>
      <c r="P92" s="4">
        <v>0</v>
      </c>
      <c r="Q92" s="23">
        <v>41425.458333333336</v>
      </c>
      <c r="T92" s="24">
        <v>0.10416666666666667</v>
      </c>
      <c r="W92" s="17">
        <v>17.54666667</v>
      </c>
      <c r="Y92" s="17">
        <v>0.23599999999999999</v>
      </c>
      <c r="Z92" s="16">
        <v>0.75</v>
      </c>
      <c r="AA92" s="16">
        <f t="shared" si="16"/>
        <v>0.29110211238477757</v>
      </c>
      <c r="AB92" s="16">
        <v>1</v>
      </c>
      <c r="AD92" s="17">
        <f t="shared" si="18"/>
        <v>17.54666667</v>
      </c>
      <c r="AE92" s="57">
        <v>1121.6141546375</v>
      </c>
      <c r="AF92" s="17">
        <f t="shared" si="21"/>
        <v>-0.67</v>
      </c>
      <c r="AG92" s="17">
        <v>0.15958729648842701</v>
      </c>
      <c r="AH92" s="17">
        <v>0.16</v>
      </c>
      <c r="AI92" s="4" t="s">
        <v>275</v>
      </c>
    </row>
    <row r="93" spans="1:35" x14ac:dyDescent="0.35">
      <c r="A93" s="4" t="s">
        <v>292</v>
      </c>
      <c r="B93" s="36" t="s">
        <v>273</v>
      </c>
      <c r="C93" s="4" t="s">
        <v>42</v>
      </c>
      <c r="D93" s="35">
        <v>-72.099999999999994</v>
      </c>
      <c r="E93" s="35">
        <v>41.9</v>
      </c>
      <c r="F93" s="20">
        <v>213</v>
      </c>
      <c r="G93" s="20" t="s">
        <v>75</v>
      </c>
      <c r="H93" s="21" t="s">
        <v>75</v>
      </c>
      <c r="I93" s="4" t="s">
        <v>28</v>
      </c>
      <c r="J93" s="4" t="s">
        <v>39</v>
      </c>
      <c r="K93" s="22" t="s">
        <v>30</v>
      </c>
      <c r="L93" s="10">
        <f t="shared" si="19"/>
        <v>213</v>
      </c>
      <c r="M93" s="13">
        <f t="shared" si="20"/>
        <v>1</v>
      </c>
      <c r="O93" s="4" t="s">
        <v>31</v>
      </c>
      <c r="P93" s="4">
        <v>0</v>
      </c>
      <c r="Q93" s="23">
        <v>41425.583333333336</v>
      </c>
      <c r="T93" s="24">
        <v>0.10416666666666667</v>
      </c>
      <c r="W93" s="17">
        <v>17.694166670000001</v>
      </c>
      <c r="Y93" s="17">
        <v>0.50841666699999999</v>
      </c>
      <c r="Z93" s="16">
        <v>0.75</v>
      </c>
      <c r="AA93" s="16">
        <f t="shared" si="16"/>
        <v>0.62712358362427134</v>
      </c>
      <c r="AB93" s="16">
        <v>1</v>
      </c>
      <c r="AD93" s="17">
        <f t="shared" si="18"/>
        <v>17.694166670000001</v>
      </c>
      <c r="AE93" s="57">
        <v>1113.7958339188999</v>
      </c>
      <c r="AF93" s="17">
        <f t="shared" si="21"/>
        <v>-0.67</v>
      </c>
      <c r="AG93" s="17">
        <v>7.5767886394523504E-2</v>
      </c>
      <c r="AH93" s="17">
        <v>0.08</v>
      </c>
      <c r="AI93" s="4" t="s">
        <v>275</v>
      </c>
    </row>
    <row r="94" spans="1:35" x14ac:dyDescent="0.35">
      <c r="A94" s="4" t="s">
        <v>292</v>
      </c>
      <c r="B94" s="36" t="s">
        <v>273</v>
      </c>
      <c r="C94" s="4" t="s">
        <v>42</v>
      </c>
      <c r="D94" s="35">
        <v>-72.099999999999994</v>
      </c>
      <c r="E94" s="35">
        <v>41.9</v>
      </c>
      <c r="F94" s="20">
        <v>213</v>
      </c>
      <c r="G94" s="20" t="s">
        <v>75</v>
      </c>
      <c r="H94" s="21" t="s">
        <v>75</v>
      </c>
      <c r="I94" s="4" t="s">
        <v>28</v>
      </c>
      <c r="J94" s="4" t="s">
        <v>39</v>
      </c>
      <c r="K94" s="22" t="s">
        <v>30</v>
      </c>
      <c r="L94" s="10">
        <f t="shared" si="19"/>
        <v>213</v>
      </c>
      <c r="M94" s="13">
        <f t="shared" si="20"/>
        <v>1</v>
      </c>
      <c r="O94" s="4" t="s">
        <v>31</v>
      </c>
      <c r="P94" s="4">
        <v>0</v>
      </c>
      <c r="Q94" s="23">
        <v>41425.708333333336</v>
      </c>
      <c r="T94" s="24">
        <v>0.10416666666666667</v>
      </c>
      <c r="W94" s="17">
        <v>18.096666670000001</v>
      </c>
      <c r="Y94" s="17">
        <v>0.59666666700000004</v>
      </c>
      <c r="Z94" s="16">
        <v>0.75</v>
      </c>
      <c r="AA94" s="16">
        <f t="shared" si="16"/>
        <v>0.73597850488679939</v>
      </c>
      <c r="AB94" s="16">
        <v>1</v>
      </c>
      <c r="AD94" s="17">
        <f t="shared" si="18"/>
        <v>18.096666670000001</v>
      </c>
      <c r="AE94" s="57">
        <v>1091.2983260999999</v>
      </c>
      <c r="AF94" s="17">
        <f t="shared" si="21"/>
        <v>-0.67</v>
      </c>
      <c r="AG94" s="17">
        <v>0.418850955402639</v>
      </c>
      <c r="AH94" s="17">
        <v>0.42</v>
      </c>
      <c r="AI94" s="4" t="s">
        <v>275</v>
      </c>
    </row>
    <row r="95" spans="1:35" x14ac:dyDescent="0.35">
      <c r="A95" s="4" t="s">
        <v>292</v>
      </c>
      <c r="B95" s="36" t="s">
        <v>273</v>
      </c>
      <c r="C95" s="4" t="s">
        <v>42</v>
      </c>
      <c r="D95" s="35">
        <v>-72.099999999999994</v>
      </c>
      <c r="E95" s="35">
        <v>41.9</v>
      </c>
      <c r="F95" s="20">
        <v>213</v>
      </c>
      <c r="G95" s="20" t="s">
        <v>75</v>
      </c>
      <c r="H95" s="21" t="s">
        <v>75</v>
      </c>
      <c r="I95" s="4" t="s">
        <v>28</v>
      </c>
      <c r="J95" s="4" t="s">
        <v>39</v>
      </c>
      <c r="K95" s="22" t="s">
        <v>30</v>
      </c>
      <c r="L95" s="10">
        <f t="shared" si="19"/>
        <v>213</v>
      </c>
      <c r="M95" s="13">
        <f t="shared" si="20"/>
        <v>1</v>
      </c>
      <c r="O95" s="4" t="s">
        <v>31</v>
      </c>
      <c r="P95" s="4">
        <v>0</v>
      </c>
      <c r="Q95" s="23">
        <v>41425.833333333336</v>
      </c>
      <c r="T95" s="24">
        <v>0.10416666666666667</v>
      </c>
      <c r="W95" s="17">
        <v>18.466666669999999</v>
      </c>
      <c r="Y95" s="17">
        <v>0.59783333299999997</v>
      </c>
      <c r="Z95" s="16">
        <v>0.75</v>
      </c>
      <c r="AA95" s="16">
        <f t="shared" si="16"/>
        <v>0.73741756817937343</v>
      </c>
      <c r="AB95" s="16">
        <v>1</v>
      </c>
      <c r="AD95" s="17">
        <f t="shared" si="18"/>
        <v>18.466666669999999</v>
      </c>
      <c r="AE95" s="57">
        <v>1071.4962870683</v>
      </c>
      <c r="AF95" s="17">
        <f t="shared" si="21"/>
        <v>-0.67</v>
      </c>
      <c r="AG95" s="17">
        <v>0.34685653314457399</v>
      </c>
      <c r="AH95" s="17">
        <v>0.35</v>
      </c>
      <c r="AI95" s="4" t="s">
        <v>275</v>
      </c>
    </row>
    <row r="96" spans="1:35" x14ac:dyDescent="0.35">
      <c r="A96" s="4" t="s">
        <v>43</v>
      </c>
      <c r="B96" s="36" t="s">
        <v>273</v>
      </c>
      <c r="C96" s="4" t="s">
        <v>44</v>
      </c>
      <c r="D96" s="19">
        <v>-74.037000000000006</v>
      </c>
      <c r="E96" s="19">
        <v>41.393000000000001</v>
      </c>
      <c r="F96" s="20">
        <v>41000</v>
      </c>
      <c r="G96" s="20">
        <v>961</v>
      </c>
      <c r="H96" s="21">
        <v>1.34</v>
      </c>
      <c r="I96" s="4" t="s">
        <v>28</v>
      </c>
      <c r="J96" s="4" t="s">
        <v>29</v>
      </c>
      <c r="K96" s="22" t="s">
        <v>30</v>
      </c>
      <c r="L96" s="10">
        <f t="shared" si="19"/>
        <v>41000</v>
      </c>
      <c r="M96" s="13">
        <f t="shared" si="20"/>
        <v>1</v>
      </c>
      <c r="O96" s="4" t="s">
        <v>31</v>
      </c>
      <c r="P96" s="4">
        <v>0</v>
      </c>
      <c r="R96" s="32">
        <v>34170.375</v>
      </c>
      <c r="S96" s="32">
        <f>R96+0.1</f>
        <v>34170.474999999999</v>
      </c>
      <c r="T96" s="24">
        <v>9.9999999998544808E-2</v>
      </c>
      <c r="AB96" s="16">
        <v>1</v>
      </c>
      <c r="AE96" s="57" t="s">
        <v>75</v>
      </c>
      <c r="AF96" s="17">
        <f t="shared" si="21"/>
        <v>-0.67</v>
      </c>
      <c r="AH96" s="17" t="s">
        <v>75</v>
      </c>
    </row>
    <row r="97" spans="1:34" x14ac:dyDescent="0.35">
      <c r="A97" s="4" t="s">
        <v>43</v>
      </c>
      <c r="B97" s="36" t="s">
        <v>273</v>
      </c>
      <c r="C97" s="4" t="s">
        <v>44</v>
      </c>
      <c r="D97" s="19">
        <v>-74.037000000000006</v>
      </c>
      <c r="E97" s="19">
        <v>41.393000000000001</v>
      </c>
      <c r="F97" s="20">
        <v>41000</v>
      </c>
      <c r="G97" s="20">
        <v>961</v>
      </c>
      <c r="H97" s="21">
        <v>1.34</v>
      </c>
      <c r="I97" s="4" t="s">
        <v>28</v>
      </c>
      <c r="J97" s="4" t="s">
        <v>29</v>
      </c>
      <c r="K97" s="22" t="s">
        <v>30</v>
      </c>
      <c r="L97" s="10">
        <f t="shared" si="19"/>
        <v>41000</v>
      </c>
      <c r="M97" s="13">
        <f t="shared" si="20"/>
        <v>1</v>
      </c>
      <c r="O97" s="4" t="s">
        <v>31</v>
      </c>
      <c r="P97" s="4">
        <v>0</v>
      </c>
      <c r="R97" s="32">
        <f t="shared" ref="R97:R105" si="22">S96</f>
        <v>34170.474999999999</v>
      </c>
      <c r="S97" s="32">
        <f>$R$96+1</f>
        <v>34171.375</v>
      </c>
      <c r="T97" s="24">
        <v>0.90000000000145519</v>
      </c>
      <c r="Y97" s="17">
        <v>1.7</v>
      </c>
      <c r="Z97" s="16">
        <v>10</v>
      </c>
      <c r="AA97" s="16">
        <f t="shared" ref="AA97:AA160" si="23">Y97*(1+((0.0013^0.5)/0.4)*LN(10/Z97))</f>
        <v>1.7</v>
      </c>
      <c r="AB97" s="16">
        <v>1</v>
      </c>
      <c r="AE97" s="57" t="s">
        <v>75</v>
      </c>
      <c r="AF97" s="17">
        <f t="shared" si="21"/>
        <v>-0.67</v>
      </c>
      <c r="AH97" s="17" t="s">
        <v>75</v>
      </c>
    </row>
    <row r="98" spans="1:34" x14ac:dyDescent="0.35">
      <c r="A98" s="4" t="s">
        <v>43</v>
      </c>
      <c r="B98" s="36" t="s">
        <v>273</v>
      </c>
      <c r="C98" s="4" t="s">
        <v>44</v>
      </c>
      <c r="D98" s="19">
        <v>-74.037000000000006</v>
      </c>
      <c r="E98" s="19">
        <v>41.393000000000001</v>
      </c>
      <c r="F98" s="20">
        <v>41000</v>
      </c>
      <c r="G98" s="20">
        <v>961</v>
      </c>
      <c r="H98" s="21">
        <v>1.34</v>
      </c>
      <c r="I98" s="4" t="s">
        <v>28</v>
      </c>
      <c r="J98" s="4" t="s">
        <v>29</v>
      </c>
      <c r="K98" s="22" t="s">
        <v>30</v>
      </c>
      <c r="L98" s="10">
        <f t="shared" si="19"/>
        <v>41000</v>
      </c>
      <c r="M98" s="13">
        <f t="shared" si="20"/>
        <v>1</v>
      </c>
      <c r="O98" s="4" t="s">
        <v>31</v>
      </c>
      <c r="P98" s="4">
        <v>0</v>
      </c>
      <c r="R98" s="32">
        <f t="shared" si="22"/>
        <v>34171.375</v>
      </c>
      <c r="S98" s="32">
        <f>$R$96+1.3</f>
        <v>34171.675000000003</v>
      </c>
      <c r="T98" s="24">
        <v>0.30000000000291038</v>
      </c>
      <c r="Y98" s="17">
        <v>3.4</v>
      </c>
      <c r="Z98" s="16">
        <v>10</v>
      </c>
      <c r="AA98" s="16">
        <f t="shared" si="23"/>
        <v>3.4</v>
      </c>
      <c r="AB98" s="16">
        <v>1</v>
      </c>
      <c r="AE98" s="57" t="s">
        <v>75</v>
      </c>
      <c r="AF98" s="17">
        <f t="shared" si="21"/>
        <v>-0.67</v>
      </c>
      <c r="AG98" s="17">
        <v>6.8</v>
      </c>
      <c r="AH98" s="17">
        <v>6.8</v>
      </c>
    </row>
    <row r="99" spans="1:34" x14ac:dyDescent="0.35">
      <c r="A99" s="4" t="s">
        <v>43</v>
      </c>
      <c r="B99" s="36" t="s">
        <v>273</v>
      </c>
      <c r="C99" s="4" t="s">
        <v>44</v>
      </c>
      <c r="D99" s="19">
        <v>-74.037000000000006</v>
      </c>
      <c r="E99" s="19">
        <v>41.393000000000001</v>
      </c>
      <c r="F99" s="20">
        <v>41000</v>
      </c>
      <c r="G99" s="20">
        <v>961</v>
      </c>
      <c r="H99" s="21">
        <v>1.34</v>
      </c>
      <c r="I99" s="4" t="s">
        <v>28</v>
      </c>
      <c r="J99" s="4" t="s">
        <v>29</v>
      </c>
      <c r="K99" s="22" t="s">
        <v>30</v>
      </c>
      <c r="L99" s="10">
        <f t="shared" ref="L99:L134" si="24">F99</f>
        <v>41000</v>
      </c>
      <c r="M99" s="13">
        <f t="shared" si="20"/>
        <v>1</v>
      </c>
      <c r="O99" s="4" t="s">
        <v>31</v>
      </c>
      <c r="P99" s="4">
        <v>0</v>
      </c>
      <c r="R99" s="32">
        <f t="shared" si="22"/>
        <v>34171.675000000003</v>
      </c>
      <c r="S99" s="32">
        <f>$R$96+2</f>
        <v>34172.375</v>
      </c>
      <c r="T99" s="24">
        <v>0.69999999999708962</v>
      </c>
      <c r="Y99" s="17">
        <v>2</v>
      </c>
      <c r="Z99" s="16">
        <v>10</v>
      </c>
      <c r="AA99" s="16">
        <f t="shared" si="23"/>
        <v>2</v>
      </c>
      <c r="AB99" s="16">
        <v>1</v>
      </c>
      <c r="AE99" s="57" t="s">
        <v>75</v>
      </c>
      <c r="AF99" s="17">
        <f t="shared" si="21"/>
        <v>-0.67</v>
      </c>
      <c r="AG99" s="17">
        <v>1.5</v>
      </c>
      <c r="AH99" s="17">
        <v>1.5</v>
      </c>
    </row>
    <row r="100" spans="1:34" x14ac:dyDescent="0.35">
      <c r="A100" s="4" t="s">
        <v>43</v>
      </c>
      <c r="B100" s="36" t="s">
        <v>273</v>
      </c>
      <c r="C100" s="4" t="s">
        <v>44</v>
      </c>
      <c r="D100" s="19">
        <v>-74.037000000000006</v>
      </c>
      <c r="E100" s="19">
        <v>41.393000000000001</v>
      </c>
      <c r="F100" s="20">
        <v>41000</v>
      </c>
      <c r="G100" s="20">
        <v>961</v>
      </c>
      <c r="H100" s="21">
        <v>1.34</v>
      </c>
      <c r="I100" s="4" t="s">
        <v>28</v>
      </c>
      <c r="J100" s="4" t="s">
        <v>29</v>
      </c>
      <c r="K100" s="22" t="s">
        <v>30</v>
      </c>
      <c r="L100" s="10">
        <f t="shared" si="24"/>
        <v>41000</v>
      </c>
      <c r="M100" s="13">
        <f t="shared" si="20"/>
        <v>1</v>
      </c>
      <c r="O100" s="4" t="s">
        <v>31</v>
      </c>
      <c r="P100" s="4">
        <v>0</v>
      </c>
      <c r="R100" s="32">
        <f t="shared" si="22"/>
        <v>34172.375</v>
      </c>
      <c r="S100" s="32">
        <f>$R$96+2.3</f>
        <v>34172.675000000003</v>
      </c>
      <c r="T100" s="24">
        <v>0.30000000000291038</v>
      </c>
      <c r="Y100" s="17">
        <v>3.2</v>
      </c>
      <c r="Z100" s="16">
        <v>10</v>
      </c>
      <c r="AA100" s="16">
        <f t="shared" si="23"/>
        <v>3.2</v>
      </c>
      <c r="AB100" s="16">
        <v>1</v>
      </c>
      <c r="AE100" s="57" t="s">
        <v>75</v>
      </c>
      <c r="AF100" s="17">
        <f t="shared" si="21"/>
        <v>-0.67</v>
      </c>
      <c r="AG100" s="17">
        <v>7.1</v>
      </c>
      <c r="AH100" s="17">
        <v>7.1</v>
      </c>
    </row>
    <row r="101" spans="1:34" x14ac:dyDescent="0.35">
      <c r="A101" s="4" t="s">
        <v>43</v>
      </c>
      <c r="B101" s="36" t="s">
        <v>273</v>
      </c>
      <c r="C101" s="4" t="s">
        <v>44</v>
      </c>
      <c r="D101" s="19">
        <v>-74.037000000000006</v>
      </c>
      <c r="E101" s="19">
        <v>41.393000000000001</v>
      </c>
      <c r="F101" s="20">
        <v>41000</v>
      </c>
      <c r="G101" s="20">
        <v>961</v>
      </c>
      <c r="H101" s="21">
        <v>1.34</v>
      </c>
      <c r="I101" s="4" t="s">
        <v>28</v>
      </c>
      <c r="J101" s="4" t="s">
        <v>29</v>
      </c>
      <c r="K101" s="22" t="s">
        <v>30</v>
      </c>
      <c r="L101" s="10">
        <f t="shared" si="24"/>
        <v>41000</v>
      </c>
      <c r="M101" s="13">
        <f t="shared" si="20"/>
        <v>1</v>
      </c>
      <c r="O101" s="4" t="s">
        <v>31</v>
      </c>
      <c r="P101" s="4">
        <v>0</v>
      </c>
      <c r="R101" s="32">
        <f t="shared" si="22"/>
        <v>34172.675000000003</v>
      </c>
      <c r="S101" s="32">
        <f>$R$96+2.9</f>
        <v>34173.275000000001</v>
      </c>
      <c r="T101" s="24">
        <v>0.59999999999854481</v>
      </c>
      <c r="Y101" s="17">
        <v>1.6</v>
      </c>
      <c r="Z101" s="16">
        <v>10</v>
      </c>
      <c r="AA101" s="16">
        <f t="shared" si="23"/>
        <v>1.6</v>
      </c>
      <c r="AB101" s="16">
        <v>1</v>
      </c>
      <c r="AE101" s="57" t="s">
        <v>75</v>
      </c>
      <c r="AF101" s="17">
        <f t="shared" si="21"/>
        <v>-0.67</v>
      </c>
      <c r="AG101" s="17">
        <v>0.6</v>
      </c>
      <c r="AH101" s="17">
        <v>0.6</v>
      </c>
    </row>
    <row r="102" spans="1:34" x14ac:dyDescent="0.35">
      <c r="A102" s="4" t="s">
        <v>43</v>
      </c>
      <c r="B102" s="36" t="s">
        <v>273</v>
      </c>
      <c r="C102" s="4" t="s">
        <v>44</v>
      </c>
      <c r="D102" s="19">
        <v>-74.037000000000006</v>
      </c>
      <c r="E102" s="19">
        <v>41.393000000000001</v>
      </c>
      <c r="F102" s="20">
        <v>41000</v>
      </c>
      <c r="G102" s="20">
        <v>961</v>
      </c>
      <c r="H102" s="21">
        <v>1.34</v>
      </c>
      <c r="I102" s="4" t="s">
        <v>28</v>
      </c>
      <c r="J102" s="4" t="s">
        <v>29</v>
      </c>
      <c r="K102" s="22" t="s">
        <v>30</v>
      </c>
      <c r="L102" s="10">
        <f t="shared" si="24"/>
        <v>41000</v>
      </c>
      <c r="M102" s="13">
        <f t="shared" si="20"/>
        <v>1</v>
      </c>
      <c r="O102" s="4" t="s">
        <v>31</v>
      </c>
      <c r="P102" s="4">
        <v>0</v>
      </c>
      <c r="R102" s="32">
        <f t="shared" si="22"/>
        <v>34173.275000000001</v>
      </c>
      <c r="S102" s="32">
        <f>$R$96+4</f>
        <v>34174.375</v>
      </c>
      <c r="T102" s="24">
        <v>1.0999999999985448</v>
      </c>
      <c r="Y102" s="17">
        <v>1.6</v>
      </c>
      <c r="Z102" s="16">
        <v>10</v>
      </c>
      <c r="AA102" s="16">
        <f t="shared" si="23"/>
        <v>1.6</v>
      </c>
      <c r="AB102" s="16">
        <v>1</v>
      </c>
      <c r="AE102" s="57" t="s">
        <v>75</v>
      </c>
      <c r="AF102" s="17">
        <f t="shared" si="21"/>
        <v>-0.67</v>
      </c>
      <c r="AG102" s="17">
        <v>2.6</v>
      </c>
      <c r="AH102" s="17">
        <v>2.6</v>
      </c>
    </row>
    <row r="103" spans="1:34" x14ac:dyDescent="0.35">
      <c r="A103" s="4" t="s">
        <v>43</v>
      </c>
      <c r="B103" s="36" t="s">
        <v>273</v>
      </c>
      <c r="C103" s="4" t="s">
        <v>44</v>
      </c>
      <c r="D103" s="19">
        <v>-74.037000000000006</v>
      </c>
      <c r="E103" s="19">
        <v>41.393000000000001</v>
      </c>
      <c r="F103" s="20">
        <v>41000</v>
      </c>
      <c r="G103" s="20">
        <v>961</v>
      </c>
      <c r="H103" s="21">
        <v>1.34</v>
      </c>
      <c r="I103" s="4" t="s">
        <v>28</v>
      </c>
      <c r="J103" s="4" t="s">
        <v>29</v>
      </c>
      <c r="K103" s="22" t="s">
        <v>30</v>
      </c>
      <c r="L103" s="10">
        <f t="shared" si="24"/>
        <v>41000</v>
      </c>
      <c r="M103" s="13">
        <f t="shared" si="20"/>
        <v>1</v>
      </c>
      <c r="O103" s="4" t="s">
        <v>31</v>
      </c>
      <c r="P103" s="4">
        <v>0</v>
      </c>
      <c r="R103" s="32">
        <f t="shared" si="22"/>
        <v>34174.375</v>
      </c>
      <c r="S103" s="32">
        <f>$R$96+5.1</f>
        <v>34175.474999999999</v>
      </c>
      <c r="T103" s="24">
        <v>1.0999999999985448</v>
      </c>
      <c r="Y103" s="17">
        <v>1.8</v>
      </c>
      <c r="Z103" s="16">
        <v>10</v>
      </c>
      <c r="AA103" s="16">
        <f t="shared" si="23"/>
        <v>1.8</v>
      </c>
      <c r="AB103" s="16">
        <v>1</v>
      </c>
      <c r="AE103" s="57" t="s">
        <v>75</v>
      </c>
      <c r="AF103" s="17">
        <f t="shared" si="21"/>
        <v>-0.67</v>
      </c>
      <c r="AG103" s="17">
        <v>2</v>
      </c>
      <c r="AH103" s="17">
        <v>2</v>
      </c>
    </row>
    <row r="104" spans="1:34" x14ac:dyDescent="0.35">
      <c r="A104" s="4" t="s">
        <v>43</v>
      </c>
      <c r="B104" s="36" t="s">
        <v>273</v>
      </c>
      <c r="C104" s="4" t="s">
        <v>44</v>
      </c>
      <c r="D104" s="19">
        <v>-74.037000000000006</v>
      </c>
      <c r="E104" s="19">
        <v>41.393000000000001</v>
      </c>
      <c r="F104" s="20">
        <v>41000</v>
      </c>
      <c r="G104" s="20">
        <v>961</v>
      </c>
      <c r="H104" s="21">
        <v>1.34</v>
      </c>
      <c r="I104" s="4" t="s">
        <v>28</v>
      </c>
      <c r="J104" s="4" t="s">
        <v>29</v>
      </c>
      <c r="K104" s="22" t="s">
        <v>30</v>
      </c>
      <c r="L104" s="10">
        <f t="shared" si="24"/>
        <v>41000</v>
      </c>
      <c r="M104" s="13">
        <f t="shared" si="20"/>
        <v>1</v>
      </c>
      <c r="O104" s="4" t="s">
        <v>31</v>
      </c>
      <c r="P104" s="4">
        <v>0</v>
      </c>
      <c r="R104" s="32">
        <f t="shared" si="22"/>
        <v>34175.474999999999</v>
      </c>
      <c r="S104" s="32">
        <f>$R$96+5.9</f>
        <v>34176.275000000001</v>
      </c>
      <c r="T104" s="24">
        <v>0.80000000000291038</v>
      </c>
      <c r="Y104" s="17">
        <v>2.4</v>
      </c>
      <c r="Z104" s="16">
        <v>10</v>
      </c>
      <c r="AA104" s="16">
        <f t="shared" si="23"/>
        <v>2.4</v>
      </c>
      <c r="AB104" s="16">
        <v>1</v>
      </c>
      <c r="AE104" s="57" t="s">
        <v>75</v>
      </c>
      <c r="AF104" s="17">
        <f t="shared" si="21"/>
        <v>-0.67</v>
      </c>
      <c r="AG104" s="17">
        <v>1.9</v>
      </c>
      <c r="AH104" s="17">
        <v>1.9</v>
      </c>
    </row>
    <row r="105" spans="1:34" x14ac:dyDescent="0.35">
      <c r="A105" s="4" t="s">
        <v>43</v>
      </c>
      <c r="B105" s="36" t="s">
        <v>273</v>
      </c>
      <c r="C105" s="4" t="s">
        <v>44</v>
      </c>
      <c r="D105" s="19">
        <v>-74.037000000000006</v>
      </c>
      <c r="E105" s="19">
        <v>41.393000000000001</v>
      </c>
      <c r="F105" s="20">
        <v>41000</v>
      </c>
      <c r="G105" s="20">
        <v>961</v>
      </c>
      <c r="H105" s="21">
        <v>1.34</v>
      </c>
      <c r="I105" s="4" t="s">
        <v>28</v>
      </c>
      <c r="J105" s="4" t="s">
        <v>29</v>
      </c>
      <c r="K105" s="22" t="s">
        <v>30</v>
      </c>
      <c r="L105" s="10">
        <f t="shared" si="24"/>
        <v>41000</v>
      </c>
      <c r="M105" s="13">
        <f t="shared" si="20"/>
        <v>1</v>
      </c>
      <c r="O105" s="4" t="s">
        <v>31</v>
      </c>
      <c r="P105" s="4">
        <v>0</v>
      </c>
      <c r="R105" s="32">
        <f t="shared" si="22"/>
        <v>34176.275000000001</v>
      </c>
      <c r="S105" s="32">
        <f>$R$96+8</f>
        <v>34178.375</v>
      </c>
      <c r="T105" s="24">
        <v>2.0999999999985448</v>
      </c>
      <c r="Y105" s="17">
        <v>2.5</v>
      </c>
      <c r="Z105" s="16">
        <v>10</v>
      </c>
      <c r="AA105" s="16">
        <f t="shared" si="23"/>
        <v>2.5</v>
      </c>
      <c r="AB105" s="16">
        <v>1</v>
      </c>
      <c r="AE105" s="57" t="s">
        <v>75</v>
      </c>
      <c r="AF105" s="17">
        <f t="shared" si="21"/>
        <v>-0.67</v>
      </c>
      <c r="AG105" s="17">
        <v>2.8</v>
      </c>
      <c r="AH105" s="17">
        <v>2.8</v>
      </c>
    </row>
    <row r="106" spans="1:34" x14ac:dyDescent="0.35">
      <c r="A106" s="4" t="s">
        <v>45</v>
      </c>
      <c r="B106" s="36" t="s">
        <v>273</v>
      </c>
      <c r="C106" s="4" t="s">
        <v>46</v>
      </c>
      <c r="D106" s="19">
        <f t="shared" ref="D106:D115" si="25">-(118+(44+22.92/60)/60)</f>
        <v>-118.7397</v>
      </c>
      <c r="E106" s="19">
        <f t="shared" ref="E106:E115" si="26">37+(37+2.46/60)/60</f>
        <v>37.617350000000002</v>
      </c>
      <c r="F106" s="20">
        <v>20000000</v>
      </c>
      <c r="G106" s="20">
        <v>31860</v>
      </c>
      <c r="H106" s="21">
        <v>2.25</v>
      </c>
      <c r="I106" s="4" t="s">
        <v>28</v>
      </c>
      <c r="J106" s="4" t="s">
        <v>29</v>
      </c>
      <c r="K106" s="22" t="s">
        <v>30</v>
      </c>
      <c r="L106" s="10">
        <f t="shared" si="24"/>
        <v>20000000</v>
      </c>
      <c r="M106" s="13">
        <f t="shared" si="20"/>
        <v>1</v>
      </c>
      <c r="O106" s="4" t="s">
        <v>47</v>
      </c>
      <c r="P106" s="4">
        <v>2</v>
      </c>
      <c r="R106" s="23">
        <v>30886</v>
      </c>
      <c r="S106" s="23">
        <v>30890</v>
      </c>
      <c r="T106" s="24">
        <v>4</v>
      </c>
      <c r="W106" s="17">
        <f>AD106</f>
        <v>19.5</v>
      </c>
      <c r="Y106" s="17">
        <v>3.96</v>
      </c>
      <c r="Z106" s="16">
        <v>2.5</v>
      </c>
      <c r="AA106" s="16">
        <f t="shared" si="23"/>
        <v>4.4548371847885315</v>
      </c>
      <c r="AB106" s="16">
        <v>1</v>
      </c>
      <c r="AC106" s="17">
        <v>5.15</v>
      </c>
      <c r="AD106" s="17">
        <v>19.5</v>
      </c>
      <c r="AE106" s="57">
        <v>977.28265032499996</v>
      </c>
      <c r="AF106" s="17">
        <f t="shared" si="21"/>
        <v>-0.5</v>
      </c>
      <c r="AH106" s="17">
        <v>6.5726680393435402</v>
      </c>
    </row>
    <row r="107" spans="1:34" x14ac:dyDescent="0.35">
      <c r="A107" s="4" t="s">
        <v>45</v>
      </c>
      <c r="B107" s="36" t="s">
        <v>273</v>
      </c>
      <c r="C107" s="4" t="s">
        <v>46</v>
      </c>
      <c r="D107" s="19">
        <f t="shared" si="25"/>
        <v>-118.7397</v>
      </c>
      <c r="E107" s="19">
        <f t="shared" si="26"/>
        <v>37.617350000000002</v>
      </c>
      <c r="F107" s="20">
        <v>20000000</v>
      </c>
      <c r="G107" s="20">
        <v>31860</v>
      </c>
      <c r="H107" s="21">
        <v>2.25</v>
      </c>
      <c r="I107" s="4" t="s">
        <v>28</v>
      </c>
      <c r="J107" s="4" t="s">
        <v>29</v>
      </c>
      <c r="K107" s="22" t="s">
        <v>30</v>
      </c>
      <c r="L107" s="10">
        <f t="shared" si="24"/>
        <v>20000000</v>
      </c>
      <c r="M107" s="13">
        <f t="shared" si="20"/>
        <v>1</v>
      </c>
      <c r="O107" s="4" t="s">
        <v>47</v>
      </c>
      <c r="P107" s="4">
        <v>2</v>
      </c>
      <c r="R107" s="23">
        <f t="shared" ref="R107:R115" si="27">S106</f>
        <v>30890</v>
      </c>
      <c r="S107" s="23">
        <v>30895</v>
      </c>
      <c r="T107" s="24">
        <v>5</v>
      </c>
      <c r="W107" s="17">
        <f t="shared" ref="W107:W133" si="28">AD107</f>
        <v>19.5</v>
      </c>
      <c r="Y107" s="17">
        <v>3.27</v>
      </c>
      <c r="Z107" s="16">
        <v>2.5</v>
      </c>
      <c r="AA107" s="16">
        <f t="shared" si="23"/>
        <v>3.6786155541056811</v>
      </c>
      <c r="AB107" s="16">
        <v>1</v>
      </c>
      <c r="AC107" s="17">
        <v>3.23</v>
      </c>
      <c r="AD107" s="17">
        <v>19.5</v>
      </c>
      <c r="AE107" s="57">
        <v>977.28265032499996</v>
      </c>
      <c r="AF107" s="17">
        <f t="shared" si="21"/>
        <v>-0.67</v>
      </c>
      <c r="AH107" s="17">
        <v>4.4787282393100796</v>
      </c>
    </row>
    <row r="108" spans="1:34" x14ac:dyDescent="0.35">
      <c r="A108" s="4" t="s">
        <v>45</v>
      </c>
      <c r="B108" s="36" t="s">
        <v>273</v>
      </c>
      <c r="C108" s="4" t="s">
        <v>46</v>
      </c>
      <c r="D108" s="19">
        <f t="shared" si="25"/>
        <v>-118.7397</v>
      </c>
      <c r="E108" s="19">
        <f t="shared" si="26"/>
        <v>37.617350000000002</v>
      </c>
      <c r="F108" s="20">
        <v>20000000</v>
      </c>
      <c r="G108" s="20">
        <v>31860</v>
      </c>
      <c r="H108" s="21">
        <v>2.25</v>
      </c>
      <c r="I108" s="4" t="s">
        <v>28</v>
      </c>
      <c r="J108" s="4" t="s">
        <v>29</v>
      </c>
      <c r="K108" s="22" t="s">
        <v>30</v>
      </c>
      <c r="L108" s="10">
        <f t="shared" si="24"/>
        <v>20000000</v>
      </c>
      <c r="M108" s="13">
        <f t="shared" si="20"/>
        <v>1</v>
      </c>
      <c r="O108" s="4" t="s">
        <v>47</v>
      </c>
      <c r="P108" s="4">
        <v>2</v>
      </c>
      <c r="R108" s="23">
        <f t="shared" si="27"/>
        <v>30895</v>
      </c>
      <c r="S108" s="23">
        <v>30896</v>
      </c>
      <c r="T108" s="24">
        <v>1</v>
      </c>
      <c r="W108" s="17">
        <f t="shared" si="28"/>
        <v>19.5</v>
      </c>
      <c r="Y108" s="17">
        <v>2.88</v>
      </c>
      <c r="Z108" s="16">
        <v>2.5</v>
      </c>
      <c r="AA108" s="16">
        <f t="shared" si="23"/>
        <v>3.2398815889371133</v>
      </c>
      <c r="AB108" s="16">
        <v>1</v>
      </c>
      <c r="AC108" s="17">
        <v>4.38</v>
      </c>
      <c r="AD108" s="17">
        <v>19.5</v>
      </c>
      <c r="AE108" s="57">
        <v>977.28265032499996</v>
      </c>
      <c r="AF108" s="17">
        <f t="shared" si="21"/>
        <v>-0.67</v>
      </c>
      <c r="AH108" s="17">
        <v>6.07332188488488</v>
      </c>
    </row>
    <row r="109" spans="1:34" x14ac:dyDescent="0.35">
      <c r="A109" s="4" t="s">
        <v>45</v>
      </c>
      <c r="B109" s="36" t="s">
        <v>273</v>
      </c>
      <c r="C109" s="4" t="s">
        <v>46</v>
      </c>
      <c r="D109" s="19">
        <f t="shared" si="25"/>
        <v>-118.7397</v>
      </c>
      <c r="E109" s="19">
        <f t="shared" si="26"/>
        <v>37.617350000000002</v>
      </c>
      <c r="F109" s="20">
        <v>20000000</v>
      </c>
      <c r="G109" s="20">
        <v>31860</v>
      </c>
      <c r="H109" s="21">
        <v>2.25</v>
      </c>
      <c r="I109" s="4" t="s">
        <v>28</v>
      </c>
      <c r="J109" s="4" t="s">
        <v>29</v>
      </c>
      <c r="K109" s="22" t="s">
        <v>30</v>
      </c>
      <c r="L109" s="10">
        <f t="shared" si="24"/>
        <v>20000000</v>
      </c>
      <c r="M109" s="13">
        <f t="shared" si="20"/>
        <v>1</v>
      </c>
      <c r="O109" s="4" t="s">
        <v>47</v>
      </c>
      <c r="P109" s="4">
        <v>2</v>
      </c>
      <c r="R109" s="23">
        <f t="shared" si="27"/>
        <v>30896</v>
      </c>
      <c r="S109" s="23">
        <v>30902</v>
      </c>
      <c r="T109" s="24">
        <v>6</v>
      </c>
      <c r="W109" s="17">
        <f t="shared" si="28"/>
        <v>19.5</v>
      </c>
      <c r="Y109" s="17">
        <v>2.82</v>
      </c>
      <c r="Z109" s="16">
        <v>2.5</v>
      </c>
      <c r="AA109" s="16">
        <f t="shared" si="23"/>
        <v>3.1723840558342569</v>
      </c>
      <c r="AB109" s="16">
        <v>1</v>
      </c>
      <c r="AC109" s="17">
        <v>1.58</v>
      </c>
      <c r="AD109" s="17">
        <v>19.5</v>
      </c>
      <c r="AE109" s="57">
        <v>977.28265032499996</v>
      </c>
      <c r="AF109" s="17">
        <f t="shared" si="21"/>
        <v>-0.67</v>
      </c>
      <c r="AH109" s="17">
        <v>2.1908330087027599</v>
      </c>
    </row>
    <row r="110" spans="1:34" x14ac:dyDescent="0.35">
      <c r="A110" s="4" t="s">
        <v>45</v>
      </c>
      <c r="B110" s="36" t="s">
        <v>273</v>
      </c>
      <c r="C110" s="4" t="s">
        <v>46</v>
      </c>
      <c r="D110" s="19">
        <f t="shared" si="25"/>
        <v>-118.7397</v>
      </c>
      <c r="E110" s="19">
        <f t="shared" si="26"/>
        <v>37.617350000000002</v>
      </c>
      <c r="F110" s="20">
        <v>20000000</v>
      </c>
      <c r="G110" s="20">
        <v>31860</v>
      </c>
      <c r="H110" s="21">
        <v>2.25</v>
      </c>
      <c r="I110" s="4" t="s">
        <v>28</v>
      </c>
      <c r="J110" s="4" t="s">
        <v>29</v>
      </c>
      <c r="K110" s="22" t="s">
        <v>30</v>
      </c>
      <c r="L110" s="10">
        <f t="shared" si="24"/>
        <v>20000000</v>
      </c>
      <c r="M110" s="13">
        <f t="shared" si="20"/>
        <v>1</v>
      </c>
      <c r="O110" s="4" t="s">
        <v>47</v>
      </c>
      <c r="P110" s="4">
        <v>2</v>
      </c>
      <c r="R110" s="23">
        <f t="shared" si="27"/>
        <v>30902</v>
      </c>
      <c r="S110" s="23">
        <v>30908</v>
      </c>
      <c r="T110" s="24">
        <v>6</v>
      </c>
      <c r="W110" s="17">
        <f t="shared" si="28"/>
        <v>19.5</v>
      </c>
      <c r="Y110" s="17">
        <v>2.5</v>
      </c>
      <c r="Z110" s="16">
        <v>2.5</v>
      </c>
      <c r="AA110" s="16">
        <f t="shared" si="23"/>
        <v>2.8123972126190222</v>
      </c>
      <c r="AB110" s="16">
        <v>1</v>
      </c>
      <c r="AC110" s="17">
        <v>1.8</v>
      </c>
      <c r="AD110" s="17">
        <v>19.5</v>
      </c>
      <c r="AE110" s="57">
        <v>977.28265032499996</v>
      </c>
      <c r="AF110" s="17">
        <f t="shared" si="21"/>
        <v>-0.67</v>
      </c>
      <c r="AH110" s="17">
        <v>2.4958857061170701</v>
      </c>
    </row>
    <row r="111" spans="1:34" x14ac:dyDescent="0.35">
      <c r="A111" s="4" t="s">
        <v>45</v>
      </c>
      <c r="B111" s="36" t="s">
        <v>273</v>
      </c>
      <c r="C111" s="4" t="s">
        <v>46</v>
      </c>
      <c r="D111" s="19">
        <f t="shared" si="25"/>
        <v>-118.7397</v>
      </c>
      <c r="E111" s="19">
        <f t="shared" si="26"/>
        <v>37.617350000000002</v>
      </c>
      <c r="F111" s="20">
        <v>20000000</v>
      </c>
      <c r="G111" s="20">
        <v>31860</v>
      </c>
      <c r="H111" s="21">
        <v>2.25</v>
      </c>
      <c r="I111" s="4" t="s">
        <v>28</v>
      </c>
      <c r="J111" s="4" t="s">
        <v>29</v>
      </c>
      <c r="K111" s="22" t="s">
        <v>30</v>
      </c>
      <c r="L111" s="10">
        <f t="shared" si="24"/>
        <v>20000000</v>
      </c>
      <c r="M111" s="13">
        <f t="shared" si="20"/>
        <v>1</v>
      </c>
      <c r="O111" s="4" t="s">
        <v>47</v>
      </c>
      <c r="P111" s="4">
        <v>2</v>
      </c>
      <c r="R111" s="23">
        <f t="shared" si="27"/>
        <v>30908</v>
      </c>
      <c r="S111" s="23">
        <v>30910</v>
      </c>
      <c r="T111" s="24">
        <v>2</v>
      </c>
      <c r="W111" s="17">
        <f t="shared" si="28"/>
        <v>19.5</v>
      </c>
      <c r="Y111" s="17">
        <v>3.71</v>
      </c>
      <c r="Z111" s="16">
        <v>2.5</v>
      </c>
      <c r="AA111" s="16">
        <f t="shared" si="23"/>
        <v>4.1735974635266286</v>
      </c>
      <c r="AB111" s="16">
        <v>1</v>
      </c>
      <c r="AC111" s="17">
        <v>3.4</v>
      </c>
      <c r="AD111" s="17">
        <v>19.5</v>
      </c>
      <c r="AE111" s="57">
        <v>977.28265032499996</v>
      </c>
      <c r="AF111" s="17">
        <f t="shared" si="21"/>
        <v>-0.5</v>
      </c>
      <c r="AH111" s="17">
        <v>4.3392371521879696</v>
      </c>
    </row>
    <row r="112" spans="1:34" x14ac:dyDescent="0.35">
      <c r="A112" s="4" t="s">
        <v>45</v>
      </c>
      <c r="B112" s="36" t="s">
        <v>273</v>
      </c>
      <c r="C112" s="4" t="s">
        <v>46</v>
      </c>
      <c r="D112" s="19">
        <f t="shared" si="25"/>
        <v>-118.7397</v>
      </c>
      <c r="E112" s="19">
        <f t="shared" si="26"/>
        <v>37.617350000000002</v>
      </c>
      <c r="F112" s="20">
        <v>20000000</v>
      </c>
      <c r="G112" s="20">
        <v>31860</v>
      </c>
      <c r="H112" s="21">
        <v>2.25</v>
      </c>
      <c r="I112" s="4" t="s">
        <v>28</v>
      </c>
      <c r="J112" s="4" t="s">
        <v>29</v>
      </c>
      <c r="K112" s="22" t="s">
        <v>30</v>
      </c>
      <c r="L112" s="10">
        <f t="shared" si="24"/>
        <v>20000000</v>
      </c>
      <c r="M112" s="13">
        <f t="shared" si="20"/>
        <v>1</v>
      </c>
      <c r="O112" s="4" t="s">
        <v>47</v>
      </c>
      <c r="P112" s="4">
        <v>2</v>
      </c>
      <c r="R112" s="23">
        <f t="shared" si="27"/>
        <v>30910</v>
      </c>
      <c r="S112" s="23">
        <v>30915</v>
      </c>
      <c r="T112" s="24">
        <v>5</v>
      </c>
      <c r="W112" s="17">
        <f t="shared" si="28"/>
        <v>19.5</v>
      </c>
      <c r="Y112" s="17">
        <v>2.1800000000000002</v>
      </c>
      <c r="Z112" s="16">
        <v>2.5</v>
      </c>
      <c r="AA112" s="16">
        <f t="shared" si="23"/>
        <v>2.4524103694037875</v>
      </c>
      <c r="AB112" s="16">
        <v>1</v>
      </c>
      <c r="AC112" s="17">
        <v>2.2200000000000002</v>
      </c>
      <c r="AD112" s="17">
        <v>19.5</v>
      </c>
      <c r="AE112" s="57">
        <v>977.28265032499996</v>
      </c>
      <c r="AF112" s="17">
        <f t="shared" si="21"/>
        <v>-0.67</v>
      </c>
      <c r="AH112" s="17">
        <v>3.0782590375443899</v>
      </c>
    </row>
    <row r="113" spans="1:34" x14ac:dyDescent="0.35">
      <c r="A113" s="4" t="s">
        <v>45</v>
      </c>
      <c r="B113" s="36" t="s">
        <v>273</v>
      </c>
      <c r="C113" s="4" t="s">
        <v>46</v>
      </c>
      <c r="D113" s="19">
        <f t="shared" si="25"/>
        <v>-118.7397</v>
      </c>
      <c r="E113" s="19">
        <f t="shared" si="26"/>
        <v>37.617350000000002</v>
      </c>
      <c r="F113" s="20">
        <v>20000000</v>
      </c>
      <c r="G113" s="20">
        <v>31860</v>
      </c>
      <c r="H113" s="21">
        <v>2.25</v>
      </c>
      <c r="I113" s="4" t="s">
        <v>28</v>
      </c>
      <c r="J113" s="4" t="s">
        <v>29</v>
      </c>
      <c r="K113" s="22" t="s">
        <v>30</v>
      </c>
      <c r="L113" s="10">
        <f t="shared" si="24"/>
        <v>20000000</v>
      </c>
      <c r="M113" s="13">
        <f t="shared" si="20"/>
        <v>1</v>
      </c>
      <c r="O113" s="4" t="s">
        <v>47</v>
      </c>
      <c r="P113" s="4">
        <v>2</v>
      </c>
      <c r="R113" s="23">
        <f t="shared" si="27"/>
        <v>30915</v>
      </c>
      <c r="S113" s="23">
        <v>30917</v>
      </c>
      <c r="T113" s="24">
        <v>2</v>
      </c>
      <c r="W113" s="17">
        <f t="shared" si="28"/>
        <v>19.5</v>
      </c>
      <c r="Y113" s="17">
        <v>2.8</v>
      </c>
      <c r="Z113" s="16">
        <v>2.5</v>
      </c>
      <c r="AA113" s="16">
        <f t="shared" si="23"/>
        <v>3.1498848781333049</v>
      </c>
      <c r="AB113" s="16">
        <v>1</v>
      </c>
      <c r="AC113" s="17">
        <v>1.88</v>
      </c>
      <c r="AD113" s="17">
        <v>19.5</v>
      </c>
      <c r="AE113" s="57">
        <v>977.28265032499996</v>
      </c>
      <c r="AF113" s="17">
        <f t="shared" si="21"/>
        <v>-0.67</v>
      </c>
      <c r="AH113" s="17">
        <v>2.6068139597222801</v>
      </c>
    </row>
    <row r="114" spans="1:34" x14ac:dyDescent="0.35">
      <c r="A114" s="4" t="s">
        <v>45</v>
      </c>
      <c r="B114" s="36" t="s">
        <v>273</v>
      </c>
      <c r="C114" s="4" t="s">
        <v>46</v>
      </c>
      <c r="D114" s="19">
        <f t="shared" si="25"/>
        <v>-118.7397</v>
      </c>
      <c r="E114" s="19">
        <f t="shared" si="26"/>
        <v>37.617350000000002</v>
      </c>
      <c r="F114" s="20">
        <v>20000000</v>
      </c>
      <c r="G114" s="20">
        <v>31860</v>
      </c>
      <c r="H114" s="21">
        <v>2.25</v>
      </c>
      <c r="I114" s="4" t="s">
        <v>28</v>
      </c>
      <c r="J114" s="4" t="s">
        <v>29</v>
      </c>
      <c r="K114" s="22" t="s">
        <v>30</v>
      </c>
      <c r="L114" s="10">
        <f t="shared" si="24"/>
        <v>20000000</v>
      </c>
      <c r="M114" s="13">
        <f t="shared" si="20"/>
        <v>1</v>
      </c>
      <c r="O114" s="4" t="s">
        <v>47</v>
      </c>
      <c r="P114" s="4">
        <v>2</v>
      </c>
      <c r="R114" s="23">
        <f t="shared" si="27"/>
        <v>30917</v>
      </c>
      <c r="S114" s="23">
        <v>30921</v>
      </c>
      <c r="T114" s="24">
        <v>4</v>
      </c>
      <c r="W114" s="17">
        <f t="shared" si="28"/>
        <v>19.5</v>
      </c>
      <c r="Y114" s="17">
        <v>3.35</v>
      </c>
      <c r="Z114" s="16">
        <v>2.5</v>
      </c>
      <c r="AA114" s="16">
        <f t="shared" si="23"/>
        <v>3.76861226490949</v>
      </c>
      <c r="AB114" s="16">
        <v>1</v>
      </c>
      <c r="AC114" s="17">
        <v>5.87</v>
      </c>
      <c r="AD114" s="17">
        <v>19.5</v>
      </c>
      <c r="AE114" s="57">
        <v>977.28265032499996</v>
      </c>
      <c r="AF114" s="17">
        <f t="shared" si="21"/>
        <v>-0.5</v>
      </c>
      <c r="AH114" s="17">
        <v>7.4915653186303999</v>
      </c>
    </row>
    <row r="115" spans="1:34" x14ac:dyDescent="0.35">
      <c r="A115" s="4" t="s">
        <v>45</v>
      </c>
      <c r="B115" s="36" t="s">
        <v>273</v>
      </c>
      <c r="C115" s="4" t="s">
        <v>46</v>
      </c>
      <c r="D115" s="19">
        <f t="shared" si="25"/>
        <v>-118.7397</v>
      </c>
      <c r="E115" s="19">
        <f t="shared" si="26"/>
        <v>37.617350000000002</v>
      </c>
      <c r="F115" s="20">
        <v>20000000</v>
      </c>
      <c r="G115" s="20">
        <v>31860</v>
      </c>
      <c r="H115" s="21">
        <v>2.25</v>
      </c>
      <c r="I115" s="4" t="s">
        <v>28</v>
      </c>
      <c r="J115" s="4" t="s">
        <v>29</v>
      </c>
      <c r="K115" s="22" t="s">
        <v>30</v>
      </c>
      <c r="L115" s="10">
        <f t="shared" si="24"/>
        <v>20000000</v>
      </c>
      <c r="M115" s="13">
        <f t="shared" si="20"/>
        <v>1</v>
      </c>
      <c r="O115" s="4" t="s">
        <v>47</v>
      </c>
      <c r="P115" s="4">
        <v>2</v>
      </c>
      <c r="R115" s="23">
        <f t="shared" si="27"/>
        <v>30921</v>
      </c>
      <c r="S115" s="23">
        <v>30923</v>
      </c>
      <c r="T115" s="24">
        <v>2</v>
      </c>
      <c r="W115" s="17">
        <f t="shared" si="28"/>
        <v>19.5</v>
      </c>
      <c r="Y115" s="17">
        <v>2.25</v>
      </c>
      <c r="Z115" s="16">
        <v>2.5</v>
      </c>
      <c r="AA115" s="16">
        <f t="shared" si="23"/>
        <v>2.5311574913571198</v>
      </c>
      <c r="AB115" s="16">
        <v>1</v>
      </c>
      <c r="AC115" s="17">
        <v>1.6</v>
      </c>
      <c r="AD115" s="17">
        <v>19.5</v>
      </c>
      <c r="AE115" s="57">
        <v>977.28265032499996</v>
      </c>
      <c r="AF115" s="17">
        <f t="shared" si="21"/>
        <v>-0.67</v>
      </c>
      <c r="AH115" s="17">
        <v>2.2185650721040702</v>
      </c>
    </row>
    <row r="116" spans="1:34" x14ac:dyDescent="0.35">
      <c r="A116" s="4" t="s">
        <v>45</v>
      </c>
      <c r="B116" s="36" t="s">
        <v>273</v>
      </c>
      <c r="C116" s="4" t="s">
        <v>48</v>
      </c>
      <c r="D116" s="19">
        <f t="shared" ref="D116:D134" si="29">-119-34/60/60</f>
        <v>-119.00944444444444</v>
      </c>
      <c r="E116" s="19">
        <f t="shared" ref="E116:E134" si="30">38+1/60</f>
        <v>38.016666666666666</v>
      </c>
      <c r="F116" s="20">
        <v>190000000</v>
      </c>
      <c r="G116" s="20">
        <v>85970</v>
      </c>
      <c r="H116" s="21">
        <v>1.78</v>
      </c>
      <c r="I116" s="4" t="s">
        <v>28</v>
      </c>
      <c r="J116" s="4" t="s">
        <v>29</v>
      </c>
      <c r="K116" s="22" t="s">
        <v>30</v>
      </c>
      <c r="L116" s="10">
        <f t="shared" si="24"/>
        <v>190000000</v>
      </c>
      <c r="M116" s="13">
        <f t="shared" si="20"/>
        <v>1</v>
      </c>
      <c r="O116" s="4" t="s">
        <v>47</v>
      </c>
      <c r="P116" s="4">
        <v>30</v>
      </c>
      <c r="R116" s="23">
        <v>30893</v>
      </c>
      <c r="S116" s="23">
        <v>30894</v>
      </c>
      <c r="T116" s="24">
        <v>1</v>
      </c>
      <c r="W116" s="17">
        <f t="shared" si="28"/>
        <v>20</v>
      </c>
      <c r="Y116" s="17">
        <v>2.6</v>
      </c>
      <c r="Z116" s="16">
        <v>1.5</v>
      </c>
      <c r="AA116" s="16">
        <f t="shared" si="23"/>
        <v>3.0446106197788785</v>
      </c>
      <c r="AB116" s="16">
        <v>0</v>
      </c>
      <c r="AC116" s="17">
        <v>2.17</v>
      </c>
      <c r="AD116" s="17">
        <v>20</v>
      </c>
      <c r="AE116" s="57">
        <v>1027.932</v>
      </c>
      <c r="AF116" s="17">
        <f t="shared" si="21"/>
        <v>-0.67</v>
      </c>
      <c r="AH116" s="17">
        <v>3.1125370858602199</v>
      </c>
    </row>
    <row r="117" spans="1:34" x14ac:dyDescent="0.35">
      <c r="A117" s="4" t="s">
        <v>45</v>
      </c>
      <c r="B117" s="36" t="s">
        <v>273</v>
      </c>
      <c r="C117" s="4" t="s">
        <v>48</v>
      </c>
      <c r="D117" s="19">
        <f t="shared" si="29"/>
        <v>-119.00944444444444</v>
      </c>
      <c r="E117" s="19">
        <f t="shared" si="30"/>
        <v>38.016666666666666</v>
      </c>
      <c r="F117" s="20">
        <v>190000000</v>
      </c>
      <c r="G117" s="20">
        <v>85970</v>
      </c>
      <c r="H117" s="21">
        <v>1.78</v>
      </c>
      <c r="I117" s="4" t="s">
        <v>28</v>
      </c>
      <c r="J117" s="4" t="s">
        <v>29</v>
      </c>
      <c r="K117" s="22" t="s">
        <v>30</v>
      </c>
      <c r="L117" s="10">
        <f t="shared" si="24"/>
        <v>190000000</v>
      </c>
      <c r="M117" s="13">
        <f t="shared" si="20"/>
        <v>1</v>
      </c>
      <c r="O117" s="4" t="s">
        <v>47</v>
      </c>
      <c r="P117" s="4">
        <v>30</v>
      </c>
      <c r="R117" s="23">
        <f t="shared" ref="R117:R133" si="31">S116</f>
        <v>30894</v>
      </c>
      <c r="S117" s="23">
        <v>30897</v>
      </c>
      <c r="T117" s="24">
        <v>3</v>
      </c>
      <c r="W117" s="17">
        <f t="shared" si="28"/>
        <v>20</v>
      </c>
      <c r="Y117" s="17">
        <v>3</v>
      </c>
      <c r="Z117" s="16">
        <v>1.5</v>
      </c>
      <c r="AA117" s="16">
        <f t="shared" si="23"/>
        <v>3.5130122535910133</v>
      </c>
      <c r="AB117" s="16">
        <v>0</v>
      </c>
      <c r="AC117" s="17">
        <v>3.48</v>
      </c>
      <c r="AD117" s="17">
        <v>20</v>
      </c>
      <c r="AE117" s="57">
        <v>1027.932</v>
      </c>
      <c r="AF117" s="17">
        <f t="shared" si="21"/>
        <v>-0.67</v>
      </c>
      <c r="AH117" s="17">
        <v>4.9915341284763004</v>
      </c>
    </row>
    <row r="118" spans="1:34" x14ac:dyDescent="0.35">
      <c r="A118" s="4" t="s">
        <v>45</v>
      </c>
      <c r="B118" s="36" t="s">
        <v>273</v>
      </c>
      <c r="C118" s="4" t="s">
        <v>48</v>
      </c>
      <c r="D118" s="19">
        <f t="shared" si="29"/>
        <v>-119.00944444444444</v>
      </c>
      <c r="E118" s="19">
        <f t="shared" si="30"/>
        <v>38.016666666666666</v>
      </c>
      <c r="F118" s="20">
        <v>190000000</v>
      </c>
      <c r="G118" s="20">
        <v>85970</v>
      </c>
      <c r="H118" s="21">
        <v>1.78</v>
      </c>
      <c r="I118" s="4" t="s">
        <v>28</v>
      </c>
      <c r="J118" s="4" t="s">
        <v>29</v>
      </c>
      <c r="K118" s="22" t="s">
        <v>30</v>
      </c>
      <c r="L118" s="10">
        <f t="shared" si="24"/>
        <v>190000000</v>
      </c>
      <c r="M118" s="13">
        <f t="shared" si="20"/>
        <v>1</v>
      </c>
      <c r="O118" s="4" t="s">
        <v>47</v>
      </c>
      <c r="P118" s="4">
        <v>30</v>
      </c>
      <c r="R118" s="23">
        <f t="shared" si="31"/>
        <v>30897</v>
      </c>
      <c r="S118" s="23">
        <v>30898</v>
      </c>
      <c r="T118" s="24">
        <v>1</v>
      </c>
      <c r="W118" s="17">
        <f t="shared" si="28"/>
        <v>20</v>
      </c>
      <c r="Y118" s="17">
        <v>2.73</v>
      </c>
      <c r="Z118" s="16">
        <v>1.5</v>
      </c>
      <c r="AA118" s="16">
        <f t="shared" si="23"/>
        <v>3.1968411507678223</v>
      </c>
      <c r="AB118" s="16">
        <v>0</v>
      </c>
      <c r="AC118" s="17">
        <v>11.16</v>
      </c>
      <c r="AD118" s="17">
        <v>20</v>
      </c>
      <c r="AE118" s="57">
        <v>1027.932</v>
      </c>
      <c r="AF118" s="17">
        <f t="shared" si="21"/>
        <v>-0.67</v>
      </c>
      <c r="AH118" s="17">
        <v>16.007333584424</v>
      </c>
    </row>
    <row r="119" spans="1:34" x14ac:dyDescent="0.35">
      <c r="A119" s="4" t="s">
        <v>45</v>
      </c>
      <c r="B119" s="36" t="s">
        <v>273</v>
      </c>
      <c r="C119" s="4" t="s">
        <v>48</v>
      </c>
      <c r="D119" s="19">
        <f t="shared" si="29"/>
        <v>-119.00944444444444</v>
      </c>
      <c r="E119" s="19">
        <f t="shared" si="30"/>
        <v>38.016666666666666</v>
      </c>
      <c r="F119" s="20">
        <v>190000000</v>
      </c>
      <c r="G119" s="20">
        <v>85970</v>
      </c>
      <c r="H119" s="21">
        <v>1.78</v>
      </c>
      <c r="I119" s="4" t="s">
        <v>28</v>
      </c>
      <c r="J119" s="4" t="s">
        <v>29</v>
      </c>
      <c r="K119" s="22" t="s">
        <v>30</v>
      </c>
      <c r="L119" s="10">
        <f t="shared" si="24"/>
        <v>190000000</v>
      </c>
      <c r="M119" s="13">
        <f t="shared" si="20"/>
        <v>1</v>
      </c>
      <c r="O119" s="4" t="s">
        <v>47</v>
      </c>
      <c r="P119" s="4">
        <v>30</v>
      </c>
      <c r="R119" s="23">
        <f t="shared" si="31"/>
        <v>30898</v>
      </c>
      <c r="S119" s="23">
        <v>30900</v>
      </c>
      <c r="T119" s="24">
        <v>2</v>
      </c>
      <c r="W119" s="17">
        <f t="shared" si="28"/>
        <v>20</v>
      </c>
      <c r="Y119" s="17">
        <v>3.27</v>
      </c>
      <c r="Z119" s="16">
        <v>1.5</v>
      </c>
      <c r="AA119" s="16">
        <f t="shared" si="23"/>
        <v>3.8291833564142044</v>
      </c>
      <c r="AB119" s="16">
        <v>0</v>
      </c>
      <c r="AC119" s="17">
        <v>1.23</v>
      </c>
      <c r="AD119" s="17">
        <v>20</v>
      </c>
      <c r="AE119" s="57">
        <v>1027.932</v>
      </c>
      <c r="AF119" s="17">
        <f t="shared" ref="AF119:AF133" si="32">IF(AA119&gt;3.7,-0.5,-0.67)</f>
        <v>-0.5</v>
      </c>
      <c r="AH119" s="17">
        <v>1.60994737118951</v>
      </c>
    </row>
    <row r="120" spans="1:34" x14ac:dyDescent="0.35">
      <c r="A120" s="4" t="s">
        <v>45</v>
      </c>
      <c r="B120" s="36" t="s">
        <v>273</v>
      </c>
      <c r="C120" s="4" t="s">
        <v>48</v>
      </c>
      <c r="D120" s="19">
        <f t="shared" si="29"/>
        <v>-119.00944444444444</v>
      </c>
      <c r="E120" s="19">
        <f t="shared" si="30"/>
        <v>38.016666666666666</v>
      </c>
      <c r="F120" s="20">
        <v>190000000</v>
      </c>
      <c r="G120" s="20">
        <v>85970</v>
      </c>
      <c r="H120" s="21">
        <v>1.78</v>
      </c>
      <c r="I120" s="4" t="s">
        <v>28</v>
      </c>
      <c r="J120" s="4" t="s">
        <v>29</v>
      </c>
      <c r="K120" s="22" t="s">
        <v>30</v>
      </c>
      <c r="L120" s="10">
        <f t="shared" si="24"/>
        <v>190000000</v>
      </c>
      <c r="M120" s="13">
        <f t="shared" si="20"/>
        <v>1</v>
      </c>
      <c r="O120" s="4" t="s">
        <v>47</v>
      </c>
      <c r="P120" s="4">
        <v>30</v>
      </c>
      <c r="R120" s="23">
        <f t="shared" si="31"/>
        <v>30900</v>
      </c>
      <c r="S120" s="23">
        <v>30903</v>
      </c>
      <c r="T120" s="24">
        <v>3</v>
      </c>
      <c r="W120" s="17">
        <f t="shared" si="28"/>
        <v>20</v>
      </c>
      <c r="Y120" s="17">
        <v>2.16</v>
      </c>
      <c r="Z120" s="16">
        <v>1.5</v>
      </c>
      <c r="AA120" s="16">
        <f t="shared" si="23"/>
        <v>2.5293688225855298</v>
      </c>
      <c r="AB120" s="16">
        <v>0</v>
      </c>
      <c r="AC120" s="17">
        <v>2.33</v>
      </c>
      <c r="AD120" s="17">
        <v>20</v>
      </c>
      <c r="AE120" s="57">
        <v>1027.932</v>
      </c>
      <c r="AF120" s="17">
        <f t="shared" si="32"/>
        <v>-0.67</v>
      </c>
      <c r="AH120" s="17">
        <v>3.3420329078591302</v>
      </c>
    </row>
    <row r="121" spans="1:34" x14ac:dyDescent="0.35">
      <c r="A121" s="4" t="s">
        <v>45</v>
      </c>
      <c r="B121" s="36" t="s">
        <v>273</v>
      </c>
      <c r="C121" s="4" t="s">
        <v>48</v>
      </c>
      <c r="D121" s="19">
        <f t="shared" si="29"/>
        <v>-119.00944444444444</v>
      </c>
      <c r="E121" s="19">
        <f t="shared" si="30"/>
        <v>38.016666666666666</v>
      </c>
      <c r="F121" s="20">
        <v>190000000</v>
      </c>
      <c r="G121" s="20">
        <v>85970</v>
      </c>
      <c r="H121" s="21">
        <v>1.78</v>
      </c>
      <c r="I121" s="4" t="s">
        <v>28</v>
      </c>
      <c r="J121" s="4" t="s">
        <v>29</v>
      </c>
      <c r="K121" s="22" t="s">
        <v>30</v>
      </c>
      <c r="L121" s="10">
        <f t="shared" si="24"/>
        <v>190000000</v>
      </c>
      <c r="M121" s="13">
        <f t="shared" si="20"/>
        <v>1</v>
      </c>
      <c r="O121" s="4" t="s">
        <v>47</v>
      </c>
      <c r="P121" s="4">
        <v>30</v>
      </c>
      <c r="R121" s="23">
        <f t="shared" si="31"/>
        <v>30903</v>
      </c>
      <c r="S121" s="23">
        <v>30904</v>
      </c>
      <c r="T121" s="24">
        <v>1</v>
      </c>
      <c r="W121" s="17">
        <f t="shared" si="28"/>
        <v>20</v>
      </c>
      <c r="Y121" s="17">
        <v>3.43</v>
      </c>
      <c r="Z121" s="16">
        <v>1.5</v>
      </c>
      <c r="AA121" s="16">
        <f t="shared" si="23"/>
        <v>4.016544009939059</v>
      </c>
      <c r="AB121" s="16">
        <v>0</v>
      </c>
      <c r="AC121" s="17">
        <v>-4.71</v>
      </c>
      <c r="AD121" s="17">
        <v>20</v>
      </c>
      <c r="AE121" s="57">
        <v>1027.932</v>
      </c>
      <c r="AF121" s="17">
        <f t="shared" si="32"/>
        <v>-0.5</v>
      </c>
      <c r="AH121" s="17">
        <v>-6.1649204213842097</v>
      </c>
    </row>
    <row r="122" spans="1:34" x14ac:dyDescent="0.35">
      <c r="A122" s="4" t="s">
        <v>45</v>
      </c>
      <c r="B122" s="36" t="s">
        <v>273</v>
      </c>
      <c r="C122" s="4" t="s">
        <v>48</v>
      </c>
      <c r="D122" s="19">
        <f t="shared" si="29"/>
        <v>-119.00944444444444</v>
      </c>
      <c r="E122" s="19">
        <f t="shared" si="30"/>
        <v>38.016666666666666</v>
      </c>
      <c r="F122" s="20">
        <v>190000000</v>
      </c>
      <c r="G122" s="20">
        <v>85970</v>
      </c>
      <c r="H122" s="21">
        <v>1.78</v>
      </c>
      <c r="I122" s="4" t="s">
        <v>28</v>
      </c>
      <c r="J122" s="4" t="s">
        <v>29</v>
      </c>
      <c r="K122" s="22" t="s">
        <v>30</v>
      </c>
      <c r="L122" s="10">
        <f t="shared" si="24"/>
        <v>190000000</v>
      </c>
      <c r="M122" s="13">
        <f t="shared" si="20"/>
        <v>1</v>
      </c>
      <c r="O122" s="4" t="s">
        <v>47</v>
      </c>
      <c r="P122" s="4">
        <v>30</v>
      </c>
      <c r="R122" s="23">
        <f t="shared" si="31"/>
        <v>30904</v>
      </c>
      <c r="S122" s="23">
        <v>30905</v>
      </c>
      <c r="T122" s="24">
        <v>1</v>
      </c>
      <c r="W122" s="17">
        <f t="shared" si="28"/>
        <v>20</v>
      </c>
      <c r="Y122" s="17">
        <v>2.04</v>
      </c>
      <c r="Z122" s="16">
        <v>1.5</v>
      </c>
      <c r="AA122" s="16">
        <f t="shared" si="23"/>
        <v>2.388848332441889</v>
      </c>
      <c r="AB122" s="16">
        <v>0</v>
      </c>
      <c r="AC122" s="17">
        <v>9.17</v>
      </c>
      <c r="AD122" s="17">
        <v>20</v>
      </c>
      <c r="AE122" s="57">
        <v>1027.932</v>
      </c>
      <c r="AF122" s="17">
        <f t="shared" si="32"/>
        <v>-0.67</v>
      </c>
      <c r="AH122" s="17">
        <v>13.1529792983126</v>
      </c>
    </row>
    <row r="123" spans="1:34" x14ac:dyDescent="0.35">
      <c r="A123" s="4" t="s">
        <v>45</v>
      </c>
      <c r="B123" s="36" t="s">
        <v>273</v>
      </c>
      <c r="C123" s="4" t="s">
        <v>48</v>
      </c>
      <c r="D123" s="19">
        <f t="shared" si="29"/>
        <v>-119.00944444444444</v>
      </c>
      <c r="E123" s="19">
        <f t="shared" si="30"/>
        <v>38.016666666666666</v>
      </c>
      <c r="F123" s="20">
        <v>190000000</v>
      </c>
      <c r="G123" s="20">
        <v>85970</v>
      </c>
      <c r="H123" s="21">
        <v>1.78</v>
      </c>
      <c r="I123" s="4" t="s">
        <v>28</v>
      </c>
      <c r="J123" s="4" t="s">
        <v>29</v>
      </c>
      <c r="K123" s="22" t="s">
        <v>30</v>
      </c>
      <c r="L123" s="10">
        <f t="shared" si="24"/>
        <v>190000000</v>
      </c>
      <c r="M123" s="13">
        <f t="shared" si="20"/>
        <v>1</v>
      </c>
      <c r="O123" s="4" t="s">
        <v>47</v>
      </c>
      <c r="P123" s="4">
        <v>30</v>
      </c>
      <c r="R123" s="23">
        <f t="shared" si="31"/>
        <v>30905</v>
      </c>
      <c r="S123" s="23">
        <v>30907</v>
      </c>
      <c r="T123" s="24">
        <v>2</v>
      </c>
      <c r="W123" s="17">
        <f t="shared" si="28"/>
        <v>20</v>
      </c>
      <c r="Y123" s="17">
        <v>2.46</v>
      </c>
      <c r="Z123" s="16">
        <v>1.5</v>
      </c>
      <c r="AA123" s="16">
        <f t="shared" si="23"/>
        <v>2.8806700479446308</v>
      </c>
      <c r="AB123" s="16">
        <v>0</v>
      </c>
      <c r="AC123" s="17">
        <v>0.42</v>
      </c>
      <c r="AD123" s="17">
        <v>20</v>
      </c>
      <c r="AE123" s="57">
        <v>1027.932</v>
      </c>
      <c r="AF123" s="17">
        <f t="shared" si="32"/>
        <v>-0.67</v>
      </c>
      <c r="AH123" s="17">
        <v>0.60242653274713998</v>
      </c>
    </row>
    <row r="124" spans="1:34" x14ac:dyDescent="0.35">
      <c r="A124" s="4" t="s">
        <v>45</v>
      </c>
      <c r="B124" s="36" t="s">
        <v>273</v>
      </c>
      <c r="C124" s="4" t="s">
        <v>48</v>
      </c>
      <c r="D124" s="19">
        <f t="shared" si="29"/>
        <v>-119.00944444444444</v>
      </c>
      <c r="E124" s="19">
        <f t="shared" si="30"/>
        <v>38.016666666666666</v>
      </c>
      <c r="F124" s="20">
        <v>190000000</v>
      </c>
      <c r="G124" s="20">
        <v>85970</v>
      </c>
      <c r="H124" s="21">
        <v>1.78</v>
      </c>
      <c r="I124" s="4" t="s">
        <v>28</v>
      </c>
      <c r="J124" s="4" t="s">
        <v>29</v>
      </c>
      <c r="K124" s="22" t="s">
        <v>30</v>
      </c>
      <c r="L124" s="10">
        <f t="shared" si="24"/>
        <v>190000000</v>
      </c>
      <c r="M124" s="13">
        <f t="shared" si="20"/>
        <v>1</v>
      </c>
      <c r="O124" s="4" t="s">
        <v>47</v>
      </c>
      <c r="P124" s="4">
        <v>30</v>
      </c>
      <c r="R124" s="23">
        <f t="shared" si="31"/>
        <v>30907</v>
      </c>
      <c r="S124" s="23">
        <v>30909</v>
      </c>
      <c r="T124" s="24">
        <v>2</v>
      </c>
      <c r="W124" s="17">
        <f t="shared" si="28"/>
        <v>20</v>
      </c>
      <c r="Y124" s="17">
        <v>2.5099999999999998</v>
      </c>
      <c r="Z124" s="16">
        <v>1.5</v>
      </c>
      <c r="AA124" s="16">
        <f t="shared" si="23"/>
        <v>2.9392202521711477</v>
      </c>
      <c r="AB124" s="16">
        <v>0</v>
      </c>
      <c r="AC124" s="17">
        <v>0.81</v>
      </c>
      <c r="AD124" s="17">
        <v>20</v>
      </c>
      <c r="AE124" s="57">
        <v>1027.932</v>
      </c>
      <c r="AF124" s="17">
        <f t="shared" si="32"/>
        <v>-0.67</v>
      </c>
      <c r="AH124" s="17">
        <v>1.1618225988694799</v>
      </c>
    </row>
    <row r="125" spans="1:34" x14ac:dyDescent="0.35">
      <c r="A125" s="4" t="s">
        <v>45</v>
      </c>
      <c r="B125" s="36" t="s">
        <v>273</v>
      </c>
      <c r="C125" s="4" t="s">
        <v>48</v>
      </c>
      <c r="D125" s="19">
        <f t="shared" si="29"/>
        <v>-119.00944444444444</v>
      </c>
      <c r="E125" s="19">
        <f t="shared" si="30"/>
        <v>38.016666666666666</v>
      </c>
      <c r="F125" s="20">
        <v>190000000</v>
      </c>
      <c r="G125" s="20">
        <v>85970</v>
      </c>
      <c r="H125" s="21">
        <v>1.78</v>
      </c>
      <c r="I125" s="4" t="s">
        <v>28</v>
      </c>
      <c r="J125" s="4" t="s">
        <v>29</v>
      </c>
      <c r="K125" s="22" t="s">
        <v>30</v>
      </c>
      <c r="L125" s="10">
        <f t="shared" si="24"/>
        <v>190000000</v>
      </c>
      <c r="M125" s="13">
        <f t="shared" si="20"/>
        <v>1</v>
      </c>
      <c r="O125" s="4" t="s">
        <v>47</v>
      </c>
      <c r="P125" s="4">
        <v>30</v>
      </c>
      <c r="R125" s="23">
        <f t="shared" si="31"/>
        <v>30909</v>
      </c>
      <c r="S125" s="23">
        <v>30911</v>
      </c>
      <c r="T125" s="24">
        <v>2</v>
      </c>
      <c r="W125" s="17">
        <f t="shared" si="28"/>
        <v>20</v>
      </c>
      <c r="Y125" s="17">
        <v>2.0699999999999998</v>
      </c>
      <c r="Z125" s="16">
        <v>1.5</v>
      </c>
      <c r="AA125" s="16">
        <f t="shared" si="23"/>
        <v>2.423978454977799</v>
      </c>
      <c r="AB125" s="16">
        <v>0</v>
      </c>
      <c r="AC125" s="17">
        <v>0.82</v>
      </c>
      <c r="AD125" s="17">
        <v>20</v>
      </c>
      <c r="AE125" s="57">
        <v>1027.932</v>
      </c>
      <c r="AF125" s="17">
        <f t="shared" si="32"/>
        <v>-0.67</v>
      </c>
      <c r="AH125" s="17">
        <v>1.17616608774442</v>
      </c>
    </row>
    <row r="126" spans="1:34" x14ac:dyDescent="0.35">
      <c r="A126" s="4" t="s">
        <v>45</v>
      </c>
      <c r="B126" s="36" t="s">
        <v>273</v>
      </c>
      <c r="C126" s="4" t="s">
        <v>48</v>
      </c>
      <c r="D126" s="19">
        <f t="shared" si="29"/>
        <v>-119.00944444444444</v>
      </c>
      <c r="E126" s="19">
        <f t="shared" si="30"/>
        <v>38.016666666666666</v>
      </c>
      <c r="F126" s="20">
        <v>190000000</v>
      </c>
      <c r="G126" s="20">
        <v>85970</v>
      </c>
      <c r="H126" s="21">
        <v>1.78</v>
      </c>
      <c r="I126" s="4" t="s">
        <v>28</v>
      </c>
      <c r="J126" s="4" t="s">
        <v>29</v>
      </c>
      <c r="K126" s="22" t="s">
        <v>30</v>
      </c>
      <c r="L126" s="10">
        <f t="shared" si="24"/>
        <v>190000000</v>
      </c>
      <c r="M126" s="13">
        <f t="shared" si="20"/>
        <v>1</v>
      </c>
      <c r="O126" s="4" t="s">
        <v>47</v>
      </c>
      <c r="P126" s="4">
        <v>30</v>
      </c>
      <c r="R126" s="23">
        <f t="shared" si="31"/>
        <v>30911</v>
      </c>
      <c r="S126" s="23">
        <v>30914</v>
      </c>
      <c r="T126" s="24">
        <v>3</v>
      </c>
      <c r="W126" s="17">
        <f t="shared" si="28"/>
        <v>20</v>
      </c>
      <c r="Y126" s="17">
        <v>2.8</v>
      </c>
      <c r="Z126" s="16">
        <v>1.5</v>
      </c>
      <c r="AA126" s="16">
        <f t="shared" si="23"/>
        <v>3.2788114366849457</v>
      </c>
      <c r="AB126" s="16">
        <v>0</v>
      </c>
      <c r="AC126" s="17">
        <v>1.69</v>
      </c>
      <c r="AD126" s="17">
        <v>20</v>
      </c>
      <c r="AE126" s="57">
        <v>1027.932</v>
      </c>
      <c r="AF126" s="17">
        <f t="shared" si="32"/>
        <v>-0.67</v>
      </c>
      <c r="AH126" s="17">
        <v>2.42404961986349</v>
      </c>
    </row>
    <row r="127" spans="1:34" x14ac:dyDescent="0.35">
      <c r="A127" s="4" t="s">
        <v>45</v>
      </c>
      <c r="B127" s="36" t="s">
        <v>273</v>
      </c>
      <c r="C127" s="4" t="s">
        <v>48</v>
      </c>
      <c r="D127" s="19">
        <f t="shared" si="29"/>
        <v>-119.00944444444444</v>
      </c>
      <c r="E127" s="19">
        <f t="shared" si="30"/>
        <v>38.016666666666666</v>
      </c>
      <c r="F127" s="20">
        <v>190000000</v>
      </c>
      <c r="G127" s="20">
        <v>85970</v>
      </c>
      <c r="H127" s="21">
        <v>1.78</v>
      </c>
      <c r="I127" s="4" t="s">
        <v>28</v>
      </c>
      <c r="J127" s="4" t="s">
        <v>29</v>
      </c>
      <c r="K127" s="22" t="s">
        <v>30</v>
      </c>
      <c r="L127" s="10">
        <f t="shared" si="24"/>
        <v>190000000</v>
      </c>
      <c r="M127" s="13">
        <f t="shared" si="20"/>
        <v>1</v>
      </c>
      <c r="O127" s="4" t="s">
        <v>47</v>
      </c>
      <c r="P127" s="4">
        <v>30</v>
      </c>
      <c r="R127" s="23">
        <f t="shared" si="31"/>
        <v>30914</v>
      </c>
      <c r="S127" s="23">
        <v>30916</v>
      </c>
      <c r="T127" s="24">
        <v>2</v>
      </c>
      <c r="W127" s="17">
        <f t="shared" si="28"/>
        <v>20</v>
      </c>
      <c r="Y127" s="17">
        <v>2.73</v>
      </c>
      <c r="Z127" s="16">
        <v>1.5</v>
      </c>
      <c r="AA127" s="16">
        <f t="shared" si="23"/>
        <v>3.1968411507678223</v>
      </c>
      <c r="AB127" s="16">
        <v>0</v>
      </c>
      <c r="AC127" s="17">
        <v>-1.03</v>
      </c>
      <c r="AD127" s="17">
        <v>20</v>
      </c>
      <c r="AE127" s="57">
        <v>1027.932</v>
      </c>
      <c r="AF127" s="17">
        <f t="shared" si="32"/>
        <v>-0.67</v>
      </c>
      <c r="AH127" s="17">
        <v>-1.47737935411799</v>
      </c>
    </row>
    <row r="128" spans="1:34" x14ac:dyDescent="0.35">
      <c r="A128" s="4" t="s">
        <v>45</v>
      </c>
      <c r="B128" s="36" t="s">
        <v>273</v>
      </c>
      <c r="C128" s="4" t="s">
        <v>48</v>
      </c>
      <c r="D128" s="19">
        <f t="shared" si="29"/>
        <v>-119.00944444444444</v>
      </c>
      <c r="E128" s="19">
        <f t="shared" si="30"/>
        <v>38.016666666666666</v>
      </c>
      <c r="F128" s="20">
        <v>190000000</v>
      </c>
      <c r="G128" s="20">
        <v>85970</v>
      </c>
      <c r="H128" s="21">
        <v>1.78</v>
      </c>
      <c r="I128" s="4" t="s">
        <v>28</v>
      </c>
      <c r="J128" s="4" t="s">
        <v>29</v>
      </c>
      <c r="K128" s="22" t="s">
        <v>30</v>
      </c>
      <c r="L128" s="10">
        <f t="shared" si="24"/>
        <v>190000000</v>
      </c>
      <c r="M128" s="13">
        <f t="shared" si="20"/>
        <v>1</v>
      </c>
      <c r="O128" s="4" t="s">
        <v>47</v>
      </c>
      <c r="P128" s="4">
        <v>30</v>
      </c>
      <c r="R128" s="23">
        <f t="shared" si="31"/>
        <v>30916</v>
      </c>
      <c r="S128" s="23">
        <v>30918</v>
      </c>
      <c r="T128" s="24">
        <v>2</v>
      </c>
      <c r="W128" s="17">
        <f t="shared" si="28"/>
        <v>20</v>
      </c>
      <c r="Y128" s="17">
        <v>2.96</v>
      </c>
      <c r="Z128" s="16">
        <v>1.5</v>
      </c>
      <c r="AA128" s="16">
        <f t="shared" si="23"/>
        <v>3.4661720902097999</v>
      </c>
      <c r="AB128" s="16">
        <v>0</v>
      </c>
      <c r="AC128" s="17">
        <v>4.0999999999999996</v>
      </c>
      <c r="AD128" s="17">
        <v>20</v>
      </c>
      <c r="AE128" s="57">
        <v>1027.932</v>
      </c>
      <c r="AF128" s="17">
        <f t="shared" si="32"/>
        <v>-0.67</v>
      </c>
      <c r="AH128" s="17">
        <v>5.8808304387220796</v>
      </c>
    </row>
    <row r="129" spans="1:35" x14ac:dyDescent="0.35">
      <c r="A129" s="4" t="s">
        <v>45</v>
      </c>
      <c r="B129" s="36" t="s">
        <v>273</v>
      </c>
      <c r="C129" s="4" t="s">
        <v>48</v>
      </c>
      <c r="D129" s="19">
        <f t="shared" si="29"/>
        <v>-119.00944444444444</v>
      </c>
      <c r="E129" s="19">
        <f t="shared" si="30"/>
        <v>38.016666666666666</v>
      </c>
      <c r="F129" s="20">
        <v>190000000</v>
      </c>
      <c r="G129" s="20">
        <v>85970</v>
      </c>
      <c r="H129" s="21">
        <v>1.78</v>
      </c>
      <c r="I129" s="4" t="s">
        <v>28</v>
      </c>
      <c r="J129" s="4" t="s">
        <v>29</v>
      </c>
      <c r="K129" s="22" t="s">
        <v>30</v>
      </c>
      <c r="L129" s="10">
        <f t="shared" si="24"/>
        <v>190000000</v>
      </c>
      <c r="M129" s="13">
        <f t="shared" si="20"/>
        <v>1</v>
      </c>
      <c r="O129" s="4" t="s">
        <v>47</v>
      </c>
      <c r="P129" s="4">
        <v>30</v>
      </c>
      <c r="R129" s="23">
        <f t="shared" si="31"/>
        <v>30918</v>
      </c>
      <c r="S129" s="23">
        <v>30919</v>
      </c>
      <c r="T129" s="24">
        <v>1</v>
      </c>
      <c r="W129" s="17">
        <f t="shared" si="28"/>
        <v>20</v>
      </c>
      <c r="Y129" s="17">
        <v>4.55</v>
      </c>
      <c r="Z129" s="16">
        <v>1.5</v>
      </c>
      <c r="AA129" s="16">
        <f t="shared" si="23"/>
        <v>5.3280685846130362</v>
      </c>
      <c r="AB129" s="16">
        <v>0</v>
      </c>
      <c r="AC129" s="17">
        <v>-4.0999999999999996</v>
      </c>
      <c r="AD129" s="17">
        <v>20</v>
      </c>
      <c r="AE129" s="57">
        <v>1027.932</v>
      </c>
      <c r="AF129" s="17">
        <f t="shared" si="32"/>
        <v>-0.5</v>
      </c>
      <c r="AH129" s="17">
        <v>-5.3664912372983498</v>
      </c>
    </row>
    <row r="130" spans="1:35" x14ac:dyDescent="0.35">
      <c r="A130" s="4" t="s">
        <v>45</v>
      </c>
      <c r="B130" s="36" t="s">
        <v>273</v>
      </c>
      <c r="C130" s="4" t="s">
        <v>48</v>
      </c>
      <c r="D130" s="19">
        <f t="shared" si="29"/>
        <v>-119.00944444444444</v>
      </c>
      <c r="E130" s="19">
        <f t="shared" si="30"/>
        <v>38.016666666666666</v>
      </c>
      <c r="F130" s="20">
        <v>190000000</v>
      </c>
      <c r="G130" s="20">
        <v>85970</v>
      </c>
      <c r="H130" s="21">
        <v>1.78</v>
      </c>
      <c r="I130" s="4" t="s">
        <v>28</v>
      </c>
      <c r="J130" s="4" t="s">
        <v>29</v>
      </c>
      <c r="K130" s="22" t="s">
        <v>30</v>
      </c>
      <c r="L130" s="10">
        <f t="shared" si="24"/>
        <v>190000000</v>
      </c>
      <c r="M130" s="13">
        <f t="shared" si="20"/>
        <v>1</v>
      </c>
      <c r="O130" s="4" t="s">
        <v>47</v>
      </c>
      <c r="P130" s="4">
        <v>30</v>
      </c>
      <c r="R130" s="23">
        <f t="shared" si="31"/>
        <v>30919</v>
      </c>
      <c r="S130" s="23">
        <v>30920</v>
      </c>
      <c r="T130" s="24">
        <v>1</v>
      </c>
      <c r="W130" s="17">
        <f t="shared" si="28"/>
        <v>20</v>
      </c>
      <c r="Y130" s="17">
        <v>5.14</v>
      </c>
      <c r="Z130" s="16">
        <v>1.5</v>
      </c>
      <c r="AA130" s="16">
        <f t="shared" si="23"/>
        <v>6.0189609944859361</v>
      </c>
      <c r="AB130" s="16">
        <v>0</v>
      </c>
      <c r="AC130" s="17">
        <v>15.5</v>
      </c>
      <c r="AD130" s="17">
        <v>20</v>
      </c>
      <c r="AE130" s="57">
        <v>1027.932</v>
      </c>
      <c r="AF130" s="17">
        <f t="shared" si="32"/>
        <v>-0.5</v>
      </c>
      <c r="AH130" s="17">
        <v>20.287954677591301</v>
      </c>
    </row>
    <row r="131" spans="1:35" x14ac:dyDescent="0.35">
      <c r="A131" s="4" t="s">
        <v>45</v>
      </c>
      <c r="B131" s="36" t="s">
        <v>273</v>
      </c>
      <c r="C131" s="4" t="s">
        <v>48</v>
      </c>
      <c r="D131" s="19">
        <f t="shared" si="29"/>
        <v>-119.00944444444444</v>
      </c>
      <c r="E131" s="19">
        <f t="shared" si="30"/>
        <v>38.016666666666666</v>
      </c>
      <c r="F131" s="20">
        <v>190000000</v>
      </c>
      <c r="G131" s="20">
        <v>85970</v>
      </c>
      <c r="H131" s="21">
        <v>1.78</v>
      </c>
      <c r="I131" s="4" t="s">
        <v>28</v>
      </c>
      <c r="J131" s="4" t="s">
        <v>29</v>
      </c>
      <c r="K131" s="22" t="s">
        <v>30</v>
      </c>
      <c r="L131" s="10">
        <f t="shared" si="24"/>
        <v>190000000</v>
      </c>
      <c r="M131" s="13">
        <f t="shared" ref="M131:M194" si="33">L131/F131</f>
        <v>1</v>
      </c>
      <c r="O131" s="4" t="s">
        <v>47</v>
      </c>
      <c r="P131" s="4">
        <v>30</v>
      </c>
      <c r="R131" s="23">
        <f t="shared" si="31"/>
        <v>30920</v>
      </c>
      <c r="S131" s="23">
        <v>30922</v>
      </c>
      <c r="T131" s="24">
        <v>2</v>
      </c>
      <c r="W131" s="17">
        <f t="shared" si="28"/>
        <v>20</v>
      </c>
      <c r="Z131" s="16">
        <v>1.5</v>
      </c>
      <c r="AA131" s="16">
        <f t="shared" si="23"/>
        <v>0</v>
      </c>
      <c r="AB131" s="16">
        <v>0</v>
      </c>
      <c r="AC131" s="17">
        <v>-1.23</v>
      </c>
      <c r="AD131" s="17">
        <v>20</v>
      </c>
      <c r="AE131" s="57">
        <v>1027.932</v>
      </c>
      <c r="AF131" s="17">
        <f t="shared" si="32"/>
        <v>-0.67</v>
      </c>
      <c r="AH131" s="17">
        <v>-1.76424913161662</v>
      </c>
    </row>
    <row r="132" spans="1:35" x14ac:dyDescent="0.35">
      <c r="A132" s="4" t="s">
        <v>45</v>
      </c>
      <c r="B132" s="36" t="s">
        <v>273</v>
      </c>
      <c r="C132" s="4" t="s">
        <v>48</v>
      </c>
      <c r="D132" s="19">
        <f t="shared" si="29"/>
        <v>-119.00944444444444</v>
      </c>
      <c r="E132" s="19">
        <f t="shared" si="30"/>
        <v>38.016666666666666</v>
      </c>
      <c r="F132" s="20">
        <v>190000000</v>
      </c>
      <c r="G132" s="20">
        <v>85970</v>
      </c>
      <c r="H132" s="21">
        <v>1.78</v>
      </c>
      <c r="I132" s="4" t="s">
        <v>28</v>
      </c>
      <c r="J132" s="4" t="s">
        <v>29</v>
      </c>
      <c r="K132" s="22" t="s">
        <v>30</v>
      </c>
      <c r="L132" s="10">
        <f t="shared" si="24"/>
        <v>190000000</v>
      </c>
      <c r="M132" s="13">
        <f t="shared" si="33"/>
        <v>1</v>
      </c>
      <c r="O132" s="4" t="s">
        <v>47</v>
      </c>
      <c r="P132" s="4">
        <v>30</v>
      </c>
      <c r="R132" s="23">
        <f t="shared" si="31"/>
        <v>30922</v>
      </c>
      <c r="S132" s="23">
        <v>30925</v>
      </c>
      <c r="T132" s="24">
        <v>3</v>
      </c>
      <c r="W132" s="17">
        <f t="shared" si="28"/>
        <v>20</v>
      </c>
      <c r="Y132" s="17">
        <v>4.03</v>
      </c>
      <c r="Z132" s="16">
        <v>1.5</v>
      </c>
      <c r="AA132" s="16">
        <f t="shared" si="23"/>
        <v>4.719146460657262</v>
      </c>
      <c r="AB132" s="16">
        <v>0</v>
      </c>
      <c r="AC132" s="17">
        <v>7.64</v>
      </c>
      <c r="AD132" s="17">
        <v>20</v>
      </c>
      <c r="AE132" s="57">
        <v>1027.932</v>
      </c>
      <c r="AF132" s="17">
        <f t="shared" si="32"/>
        <v>-0.5</v>
      </c>
      <c r="AH132" s="17">
        <v>9.9999983055998598</v>
      </c>
    </row>
    <row r="133" spans="1:35" x14ac:dyDescent="0.35">
      <c r="A133" s="4" t="s">
        <v>45</v>
      </c>
      <c r="B133" s="36" t="s">
        <v>273</v>
      </c>
      <c r="C133" s="4" t="s">
        <v>48</v>
      </c>
      <c r="D133" s="19">
        <f t="shared" si="29"/>
        <v>-119.00944444444444</v>
      </c>
      <c r="E133" s="19">
        <f t="shared" si="30"/>
        <v>38.016666666666666</v>
      </c>
      <c r="F133" s="20">
        <v>190000000</v>
      </c>
      <c r="G133" s="20">
        <v>85970</v>
      </c>
      <c r="H133" s="21">
        <v>1.78</v>
      </c>
      <c r="I133" s="4" t="s">
        <v>28</v>
      </c>
      <c r="J133" s="4" t="s">
        <v>29</v>
      </c>
      <c r="K133" s="22" t="s">
        <v>30</v>
      </c>
      <c r="L133" s="10">
        <f t="shared" si="24"/>
        <v>190000000</v>
      </c>
      <c r="M133" s="13">
        <f t="shared" si="33"/>
        <v>1</v>
      </c>
      <c r="O133" s="4" t="s">
        <v>47</v>
      </c>
      <c r="P133" s="4">
        <v>30</v>
      </c>
      <c r="R133" s="23">
        <f t="shared" si="31"/>
        <v>30925</v>
      </c>
      <c r="S133" s="23">
        <v>30927</v>
      </c>
      <c r="T133" s="24">
        <v>2</v>
      </c>
      <c r="W133" s="17">
        <f t="shared" si="28"/>
        <v>20</v>
      </c>
      <c r="Y133" s="17">
        <v>2.35</v>
      </c>
      <c r="Z133" s="16">
        <v>1.5</v>
      </c>
      <c r="AA133" s="16">
        <f t="shared" si="23"/>
        <v>2.7518595986462939</v>
      </c>
      <c r="AB133" s="16">
        <v>0</v>
      </c>
      <c r="AC133" s="17">
        <v>2.14</v>
      </c>
      <c r="AD133" s="17">
        <v>20</v>
      </c>
      <c r="AE133" s="57">
        <v>1027.932</v>
      </c>
      <c r="AF133" s="17">
        <f t="shared" si="32"/>
        <v>-0.67</v>
      </c>
      <c r="AH133" s="17">
        <v>3.0695066192354301</v>
      </c>
    </row>
    <row r="134" spans="1:35" x14ac:dyDescent="0.35">
      <c r="A134" s="4" t="s">
        <v>32</v>
      </c>
      <c r="B134" s="36" t="s">
        <v>273</v>
      </c>
      <c r="C134" s="4" t="s">
        <v>48</v>
      </c>
      <c r="D134" s="19">
        <f t="shared" si="29"/>
        <v>-119.00944444444444</v>
      </c>
      <c r="E134" s="19">
        <f t="shared" si="30"/>
        <v>38.016666666666666</v>
      </c>
      <c r="F134" s="20">
        <v>190000000</v>
      </c>
      <c r="G134" s="20">
        <v>85970</v>
      </c>
      <c r="H134" s="21">
        <v>1.78</v>
      </c>
      <c r="I134" s="4" t="s">
        <v>28</v>
      </c>
      <c r="J134" s="4" t="s">
        <v>29</v>
      </c>
      <c r="K134" s="22" t="s">
        <v>30</v>
      </c>
      <c r="L134" s="10">
        <f t="shared" si="24"/>
        <v>190000000</v>
      </c>
      <c r="M134" s="13">
        <f t="shared" si="33"/>
        <v>1</v>
      </c>
      <c r="O134" s="4" t="s">
        <v>47</v>
      </c>
      <c r="P134" s="4">
        <v>30</v>
      </c>
      <c r="Q134" s="26"/>
      <c r="R134" s="23">
        <v>30927</v>
      </c>
      <c r="S134" s="23">
        <v>31018</v>
      </c>
      <c r="T134" s="24">
        <v>91</v>
      </c>
      <c r="Y134" s="17">
        <v>2.7</v>
      </c>
      <c r="Z134" s="16">
        <v>1</v>
      </c>
      <c r="AA134" s="16">
        <f t="shared" si="23"/>
        <v>3.2603909817763612</v>
      </c>
      <c r="AB134" s="16">
        <v>0</v>
      </c>
      <c r="AE134" s="57" t="s">
        <v>75</v>
      </c>
      <c r="AG134" s="17">
        <v>2.75</v>
      </c>
      <c r="AH134" s="17">
        <v>2.75</v>
      </c>
    </row>
    <row r="135" spans="1:35" x14ac:dyDescent="0.35">
      <c r="A135" s="4" t="s">
        <v>49</v>
      </c>
      <c r="B135" s="36" t="s">
        <v>111</v>
      </c>
      <c r="C135" s="4" t="s">
        <v>50</v>
      </c>
      <c r="D135" s="19">
        <f t="shared" ref="D135:D169" si="34">24+58/60</f>
        <v>24.966666666666665</v>
      </c>
      <c r="E135" s="19">
        <f t="shared" ref="E135:E169" si="35">61+(6/60)</f>
        <v>61.1</v>
      </c>
      <c r="F135" s="20">
        <v>6530000</v>
      </c>
      <c r="G135" s="20">
        <v>14100</v>
      </c>
      <c r="H135" s="21">
        <v>1.57</v>
      </c>
      <c r="I135" s="4" t="s">
        <v>31</v>
      </c>
      <c r="J135" s="4" t="s">
        <v>51</v>
      </c>
      <c r="K135" s="22" t="s">
        <v>30</v>
      </c>
      <c r="L135" s="10">
        <f t="shared" ref="L135:L166" si="36">3*(0.0058/0.125)</f>
        <v>0.13919999999999999</v>
      </c>
      <c r="M135" s="13">
        <f t="shared" si="33"/>
        <v>2.1316998468606431E-8</v>
      </c>
      <c r="O135" s="4" t="s">
        <v>52</v>
      </c>
      <c r="P135" s="4">
        <v>40000</v>
      </c>
      <c r="Q135" s="23" t="s">
        <v>174</v>
      </c>
      <c r="T135" s="24">
        <v>2.0833333333333332E-2</v>
      </c>
      <c r="Y135" s="17">
        <v>1.2977300000000001</v>
      </c>
      <c r="Z135" s="16">
        <v>10</v>
      </c>
      <c r="AA135" s="16">
        <f t="shared" si="23"/>
        <v>1.2977300000000001</v>
      </c>
      <c r="AB135" s="16">
        <v>1</v>
      </c>
      <c r="AE135" s="57" t="s">
        <v>75</v>
      </c>
      <c r="AF135" s="17">
        <f t="shared" ref="AF135:AF198" si="37">IF(AA135&gt;3.7,-0.5,-0.67)</f>
        <v>-0.67</v>
      </c>
      <c r="AG135" s="17">
        <v>3.67292</v>
      </c>
      <c r="AH135" s="17">
        <v>3.67</v>
      </c>
      <c r="AI135" s="4" t="s">
        <v>287</v>
      </c>
    </row>
    <row r="136" spans="1:35" x14ac:dyDescent="0.35">
      <c r="A136" s="4" t="s">
        <v>49</v>
      </c>
      <c r="B136" s="36" t="s">
        <v>111</v>
      </c>
      <c r="C136" s="4" t="s">
        <v>50</v>
      </c>
      <c r="D136" s="19">
        <f t="shared" si="34"/>
        <v>24.966666666666665</v>
      </c>
      <c r="E136" s="19">
        <f t="shared" si="35"/>
        <v>61.1</v>
      </c>
      <c r="F136" s="20">
        <v>6530000</v>
      </c>
      <c r="G136" s="20">
        <v>14100</v>
      </c>
      <c r="H136" s="21">
        <v>1.57</v>
      </c>
      <c r="I136" s="4" t="s">
        <v>31</v>
      </c>
      <c r="J136" s="4" t="s">
        <v>51</v>
      </c>
      <c r="K136" s="22" t="s">
        <v>30</v>
      </c>
      <c r="L136" s="10">
        <f t="shared" si="36"/>
        <v>0.13919999999999999</v>
      </c>
      <c r="M136" s="13">
        <f t="shared" si="33"/>
        <v>2.1316998468606431E-8</v>
      </c>
      <c r="O136" s="4" t="s">
        <v>52</v>
      </c>
      <c r="P136" s="4">
        <v>40000</v>
      </c>
      <c r="Q136" s="23" t="s">
        <v>174</v>
      </c>
      <c r="T136" s="24">
        <v>2.0833333333333332E-2</v>
      </c>
      <c r="Y136" s="17">
        <v>1.8978999999999999</v>
      </c>
      <c r="Z136" s="16">
        <v>10</v>
      </c>
      <c r="AA136" s="16">
        <f t="shared" si="23"/>
        <v>1.8978999999999999</v>
      </c>
      <c r="AB136" s="16">
        <v>1</v>
      </c>
      <c r="AE136" s="57" t="s">
        <v>75</v>
      </c>
      <c r="AF136" s="17">
        <f t="shared" si="37"/>
        <v>-0.67</v>
      </c>
      <c r="AG136" s="17">
        <v>6.3593900000000003</v>
      </c>
      <c r="AH136" s="17">
        <v>6.36</v>
      </c>
      <c r="AI136" s="4" t="s">
        <v>287</v>
      </c>
    </row>
    <row r="137" spans="1:35" x14ac:dyDescent="0.35">
      <c r="A137" s="4" t="s">
        <v>49</v>
      </c>
      <c r="B137" s="36" t="s">
        <v>111</v>
      </c>
      <c r="C137" s="4" t="s">
        <v>50</v>
      </c>
      <c r="D137" s="19">
        <f t="shared" si="34"/>
        <v>24.966666666666665</v>
      </c>
      <c r="E137" s="19">
        <f t="shared" si="35"/>
        <v>61.1</v>
      </c>
      <c r="F137" s="20">
        <v>6530000</v>
      </c>
      <c r="G137" s="20">
        <v>14100</v>
      </c>
      <c r="H137" s="21">
        <v>1.57</v>
      </c>
      <c r="I137" s="4" t="s">
        <v>31</v>
      </c>
      <c r="J137" s="4" t="s">
        <v>51</v>
      </c>
      <c r="K137" s="22" t="s">
        <v>30</v>
      </c>
      <c r="L137" s="10">
        <f t="shared" si="36"/>
        <v>0.13919999999999999</v>
      </c>
      <c r="M137" s="13">
        <f t="shared" si="33"/>
        <v>2.1316998468606431E-8</v>
      </c>
      <c r="O137" s="4" t="s">
        <v>52</v>
      </c>
      <c r="P137" s="4">
        <v>40000</v>
      </c>
      <c r="Q137" s="23" t="s">
        <v>174</v>
      </c>
      <c r="T137" s="24">
        <v>2.0833333333333332E-2</v>
      </c>
      <c r="Y137" s="17">
        <v>2.4980699999999998</v>
      </c>
      <c r="Z137" s="16">
        <v>10</v>
      </c>
      <c r="AA137" s="16">
        <f t="shared" si="23"/>
        <v>2.4980699999999998</v>
      </c>
      <c r="AB137" s="16">
        <v>1</v>
      </c>
      <c r="AE137" s="57" t="s">
        <v>75</v>
      </c>
      <c r="AF137" s="17">
        <f t="shared" si="37"/>
        <v>-0.67</v>
      </c>
      <c r="AG137" s="17">
        <v>2.2364000000000002</v>
      </c>
      <c r="AH137" s="17">
        <v>2.2400000000000002</v>
      </c>
      <c r="AI137" s="4" t="s">
        <v>287</v>
      </c>
    </row>
    <row r="138" spans="1:35" x14ac:dyDescent="0.35">
      <c r="A138" s="4" t="s">
        <v>49</v>
      </c>
      <c r="B138" s="36" t="s">
        <v>111</v>
      </c>
      <c r="C138" s="4" t="s">
        <v>50</v>
      </c>
      <c r="D138" s="19">
        <f t="shared" si="34"/>
        <v>24.966666666666665</v>
      </c>
      <c r="E138" s="19">
        <f t="shared" si="35"/>
        <v>61.1</v>
      </c>
      <c r="F138" s="20">
        <v>6530000</v>
      </c>
      <c r="G138" s="20">
        <v>14100</v>
      </c>
      <c r="H138" s="21">
        <v>1.57</v>
      </c>
      <c r="I138" s="4" t="s">
        <v>31</v>
      </c>
      <c r="J138" s="4" t="s">
        <v>51</v>
      </c>
      <c r="K138" s="22" t="s">
        <v>30</v>
      </c>
      <c r="L138" s="10">
        <f t="shared" si="36"/>
        <v>0.13919999999999999</v>
      </c>
      <c r="M138" s="13">
        <f t="shared" si="33"/>
        <v>2.1316998468606431E-8</v>
      </c>
      <c r="O138" s="4" t="s">
        <v>52</v>
      </c>
      <c r="P138" s="4">
        <v>40000</v>
      </c>
      <c r="Q138" s="23" t="s">
        <v>174</v>
      </c>
      <c r="T138" s="24">
        <v>2.0833333333333332E-2</v>
      </c>
      <c r="Y138" s="17">
        <v>2.7006000000000001</v>
      </c>
      <c r="Z138" s="16">
        <v>10</v>
      </c>
      <c r="AA138" s="16">
        <f t="shared" si="23"/>
        <v>2.7006000000000001</v>
      </c>
      <c r="AB138" s="16">
        <v>1</v>
      </c>
      <c r="AE138" s="57" t="s">
        <v>75</v>
      </c>
      <c r="AF138" s="17">
        <f t="shared" si="37"/>
        <v>-0.67</v>
      </c>
      <c r="AG138" s="17">
        <v>4.8109400000000004</v>
      </c>
      <c r="AH138" s="17">
        <v>4.8099999999999996</v>
      </c>
      <c r="AI138" s="4" t="s">
        <v>287</v>
      </c>
    </row>
    <row r="139" spans="1:35" x14ac:dyDescent="0.35">
      <c r="A139" s="4" t="s">
        <v>49</v>
      </c>
      <c r="B139" s="36" t="s">
        <v>111</v>
      </c>
      <c r="C139" s="4" t="s">
        <v>50</v>
      </c>
      <c r="D139" s="19">
        <f t="shared" si="34"/>
        <v>24.966666666666665</v>
      </c>
      <c r="E139" s="19">
        <f t="shared" si="35"/>
        <v>61.1</v>
      </c>
      <c r="F139" s="20">
        <v>6530000</v>
      </c>
      <c r="G139" s="20">
        <v>14100</v>
      </c>
      <c r="H139" s="21">
        <v>1.57</v>
      </c>
      <c r="I139" s="4" t="s">
        <v>31</v>
      </c>
      <c r="J139" s="4" t="s">
        <v>51</v>
      </c>
      <c r="K139" s="22" t="s">
        <v>30</v>
      </c>
      <c r="L139" s="10">
        <f t="shared" si="36"/>
        <v>0.13919999999999999</v>
      </c>
      <c r="M139" s="13">
        <f t="shared" si="33"/>
        <v>2.1316998468606431E-8</v>
      </c>
      <c r="O139" s="4" t="s">
        <v>52</v>
      </c>
      <c r="P139" s="4">
        <v>40000</v>
      </c>
      <c r="Q139" s="23" t="s">
        <v>174</v>
      </c>
      <c r="T139" s="24">
        <v>2.0833333333333332E-2</v>
      </c>
      <c r="Y139" s="17">
        <v>3.7922699999999998</v>
      </c>
      <c r="Z139" s="16">
        <v>10</v>
      </c>
      <c r="AA139" s="16">
        <f t="shared" si="23"/>
        <v>3.7922699999999998</v>
      </c>
      <c r="AB139" s="16">
        <v>1</v>
      </c>
      <c r="AE139" s="57" t="s">
        <v>75</v>
      </c>
      <c r="AF139" s="17">
        <f t="shared" si="37"/>
        <v>-0.5</v>
      </c>
      <c r="AG139" s="17">
        <v>3.4676999999999998</v>
      </c>
      <c r="AH139" s="17">
        <v>3.47</v>
      </c>
      <c r="AI139" s="4" t="s">
        <v>287</v>
      </c>
    </row>
    <row r="140" spans="1:35" x14ac:dyDescent="0.35">
      <c r="A140" s="4" t="s">
        <v>49</v>
      </c>
      <c r="B140" s="36" t="s">
        <v>111</v>
      </c>
      <c r="C140" s="4" t="s">
        <v>50</v>
      </c>
      <c r="D140" s="19">
        <f t="shared" si="34"/>
        <v>24.966666666666665</v>
      </c>
      <c r="E140" s="19">
        <f t="shared" si="35"/>
        <v>61.1</v>
      </c>
      <c r="F140" s="20">
        <v>6530000</v>
      </c>
      <c r="G140" s="20">
        <v>14100</v>
      </c>
      <c r="H140" s="21">
        <v>1.57</v>
      </c>
      <c r="I140" s="4" t="s">
        <v>31</v>
      </c>
      <c r="J140" s="4" t="s">
        <v>51</v>
      </c>
      <c r="K140" s="22" t="s">
        <v>30</v>
      </c>
      <c r="L140" s="10">
        <f t="shared" si="36"/>
        <v>0.13919999999999999</v>
      </c>
      <c r="M140" s="13">
        <f t="shared" si="33"/>
        <v>2.1316998468606431E-8</v>
      </c>
      <c r="O140" s="4" t="s">
        <v>52</v>
      </c>
      <c r="P140" s="4">
        <v>40000</v>
      </c>
      <c r="Q140" s="23" t="s">
        <v>174</v>
      </c>
      <c r="T140" s="24">
        <v>2.0833333333333332E-2</v>
      </c>
      <c r="Y140" s="17">
        <v>4.2961099999999997</v>
      </c>
      <c r="Z140" s="16">
        <v>10</v>
      </c>
      <c r="AA140" s="16">
        <f t="shared" si="23"/>
        <v>4.2961099999999997</v>
      </c>
      <c r="AB140" s="16">
        <v>1</v>
      </c>
      <c r="AE140" s="57" t="s">
        <v>75</v>
      </c>
      <c r="AF140" s="17">
        <f t="shared" si="37"/>
        <v>-0.5</v>
      </c>
      <c r="AG140" s="17">
        <v>7.5906900000000004</v>
      </c>
      <c r="AH140" s="17">
        <v>7.59</v>
      </c>
      <c r="AI140" s="4" t="s">
        <v>287</v>
      </c>
    </row>
    <row r="141" spans="1:35" x14ac:dyDescent="0.35">
      <c r="A141" s="4" t="s">
        <v>49</v>
      </c>
      <c r="B141" s="36" t="s">
        <v>111</v>
      </c>
      <c r="C141" s="4" t="s">
        <v>50</v>
      </c>
      <c r="D141" s="19">
        <f t="shared" si="34"/>
        <v>24.966666666666665</v>
      </c>
      <c r="E141" s="19">
        <f t="shared" si="35"/>
        <v>61.1</v>
      </c>
      <c r="F141" s="20">
        <v>6530000</v>
      </c>
      <c r="G141" s="20">
        <v>14100</v>
      </c>
      <c r="H141" s="21">
        <v>1.57</v>
      </c>
      <c r="I141" s="4" t="s">
        <v>31</v>
      </c>
      <c r="J141" s="4" t="s">
        <v>51</v>
      </c>
      <c r="K141" s="22" t="s">
        <v>30</v>
      </c>
      <c r="L141" s="10">
        <f t="shared" si="36"/>
        <v>0.13919999999999999</v>
      </c>
      <c r="M141" s="13">
        <f t="shared" si="33"/>
        <v>2.1316998468606431E-8</v>
      </c>
      <c r="O141" s="4" t="s">
        <v>52</v>
      </c>
      <c r="P141" s="4">
        <v>40000</v>
      </c>
      <c r="Q141" s="23" t="s">
        <v>174</v>
      </c>
      <c r="T141" s="24">
        <v>2.0833333333333332E-2</v>
      </c>
      <c r="Y141" s="17">
        <v>5.1976100000000001</v>
      </c>
      <c r="Z141" s="16">
        <v>10</v>
      </c>
      <c r="AA141" s="16">
        <f t="shared" si="23"/>
        <v>5.1976100000000001</v>
      </c>
      <c r="AB141" s="16">
        <v>1</v>
      </c>
      <c r="AE141" s="57" t="s">
        <v>75</v>
      </c>
      <c r="AF141" s="17">
        <f t="shared" si="37"/>
        <v>-0.5</v>
      </c>
      <c r="AG141" s="17">
        <v>12.75841</v>
      </c>
      <c r="AH141" s="17">
        <v>12.76</v>
      </c>
      <c r="AI141" s="4" t="s">
        <v>287</v>
      </c>
    </row>
    <row r="142" spans="1:35" x14ac:dyDescent="0.35">
      <c r="A142" s="4" t="s">
        <v>49</v>
      </c>
      <c r="B142" s="36" t="s">
        <v>111</v>
      </c>
      <c r="C142" s="4" t="s">
        <v>50</v>
      </c>
      <c r="D142" s="19">
        <f t="shared" si="34"/>
        <v>24.966666666666665</v>
      </c>
      <c r="E142" s="19">
        <f t="shared" si="35"/>
        <v>61.1</v>
      </c>
      <c r="F142" s="20">
        <v>6530000</v>
      </c>
      <c r="G142" s="20">
        <v>14100</v>
      </c>
      <c r="H142" s="21">
        <v>1.57</v>
      </c>
      <c r="I142" s="4" t="s">
        <v>31</v>
      </c>
      <c r="J142" s="4" t="s">
        <v>51</v>
      </c>
      <c r="K142" s="22" t="s">
        <v>30</v>
      </c>
      <c r="L142" s="10">
        <f t="shared" si="36"/>
        <v>0.13919999999999999</v>
      </c>
      <c r="M142" s="13">
        <f t="shared" si="33"/>
        <v>2.1316998468606431E-8</v>
      </c>
      <c r="O142" s="4" t="s">
        <v>52</v>
      </c>
      <c r="P142" s="4">
        <v>40000</v>
      </c>
      <c r="Q142" s="23" t="s">
        <v>174</v>
      </c>
      <c r="T142" s="24">
        <v>2.0833333333333332E-2</v>
      </c>
      <c r="Y142" s="17">
        <v>5.3062800000000001</v>
      </c>
      <c r="Z142" s="16">
        <v>10</v>
      </c>
      <c r="AA142" s="16">
        <f t="shared" si="23"/>
        <v>5.3062800000000001</v>
      </c>
      <c r="AB142" s="16">
        <v>1</v>
      </c>
      <c r="AE142" s="57" t="s">
        <v>75</v>
      </c>
      <c r="AF142" s="17">
        <f t="shared" si="37"/>
        <v>-0.5</v>
      </c>
      <c r="AG142" s="17">
        <v>10.892799999999999</v>
      </c>
      <c r="AH142" s="17">
        <v>10.89</v>
      </c>
      <c r="AI142" s="4" t="s">
        <v>287</v>
      </c>
    </row>
    <row r="143" spans="1:35" x14ac:dyDescent="0.35">
      <c r="A143" s="4" t="s">
        <v>49</v>
      </c>
      <c r="B143" s="36" t="s">
        <v>111</v>
      </c>
      <c r="C143" s="4" t="s">
        <v>50</v>
      </c>
      <c r="D143" s="19">
        <f t="shared" si="34"/>
        <v>24.966666666666665</v>
      </c>
      <c r="E143" s="19">
        <f t="shared" si="35"/>
        <v>61.1</v>
      </c>
      <c r="F143" s="20">
        <v>6530000</v>
      </c>
      <c r="G143" s="20">
        <v>14100</v>
      </c>
      <c r="H143" s="21">
        <v>1.57</v>
      </c>
      <c r="I143" s="4" t="s">
        <v>31</v>
      </c>
      <c r="J143" s="4" t="s">
        <v>51</v>
      </c>
      <c r="K143" s="22" t="s">
        <v>30</v>
      </c>
      <c r="L143" s="10">
        <f t="shared" si="36"/>
        <v>0.13919999999999999</v>
      </c>
      <c r="M143" s="13">
        <f t="shared" si="33"/>
        <v>2.1316998468606431E-8</v>
      </c>
      <c r="O143" s="4" t="s">
        <v>52</v>
      </c>
      <c r="P143" s="4">
        <v>40000</v>
      </c>
      <c r="Q143" s="23" t="s">
        <v>174</v>
      </c>
      <c r="T143" s="24">
        <v>2.0833333333333332E-2</v>
      </c>
      <c r="Y143" s="17">
        <v>5.6866300000000001</v>
      </c>
      <c r="Z143" s="16">
        <v>10</v>
      </c>
      <c r="AA143" s="16">
        <f t="shared" si="23"/>
        <v>5.6866300000000001</v>
      </c>
      <c r="AB143" s="16">
        <v>1</v>
      </c>
      <c r="AE143" s="57" t="s">
        <v>75</v>
      </c>
      <c r="AF143" s="17">
        <f t="shared" si="37"/>
        <v>-0.5</v>
      </c>
      <c r="AG143" s="17">
        <v>11.209960000000001</v>
      </c>
      <c r="AH143" s="17">
        <v>11.21</v>
      </c>
      <c r="AI143" s="4" t="s">
        <v>287</v>
      </c>
    </row>
    <row r="144" spans="1:35" x14ac:dyDescent="0.35">
      <c r="A144" s="4" t="s">
        <v>49</v>
      </c>
      <c r="B144" s="36" t="s">
        <v>111</v>
      </c>
      <c r="C144" s="4" t="s">
        <v>50</v>
      </c>
      <c r="D144" s="19">
        <f t="shared" si="34"/>
        <v>24.966666666666665</v>
      </c>
      <c r="E144" s="19">
        <f t="shared" si="35"/>
        <v>61.1</v>
      </c>
      <c r="F144" s="20">
        <v>6530000</v>
      </c>
      <c r="G144" s="20">
        <v>14100</v>
      </c>
      <c r="H144" s="21">
        <v>1.57</v>
      </c>
      <c r="I144" s="4" t="s">
        <v>31</v>
      </c>
      <c r="J144" s="4" t="s">
        <v>51</v>
      </c>
      <c r="K144" s="22" t="s">
        <v>30</v>
      </c>
      <c r="L144" s="10">
        <f t="shared" si="36"/>
        <v>0.13919999999999999</v>
      </c>
      <c r="M144" s="13">
        <f t="shared" si="33"/>
        <v>2.1316998468606431E-8</v>
      </c>
      <c r="O144" s="4" t="s">
        <v>52</v>
      </c>
      <c r="P144" s="4">
        <v>40000</v>
      </c>
      <c r="Q144" s="23" t="s">
        <v>174</v>
      </c>
      <c r="T144" s="24">
        <v>2.0833333333333332E-2</v>
      </c>
      <c r="Y144" s="17">
        <v>6.2053000000000003</v>
      </c>
      <c r="Z144" s="16">
        <v>10</v>
      </c>
      <c r="AA144" s="16">
        <f t="shared" si="23"/>
        <v>6.2053000000000003</v>
      </c>
      <c r="AB144" s="16">
        <v>1</v>
      </c>
      <c r="AE144" s="57" t="s">
        <v>75</v>
      </c>
      <c r="AF144" s="17">
        <f t="shared" si="37"/>
        <v>-0.5</v>
      </c>
      <c r="AG144" s="17">
        <v>12.96363</v>
      </c>
      <c r="AH144" s="17">
        <v>12.96</v>
      </c>
      <c r="AI144" s="4" t="s">
        <v>287</v>
      </c>
    </row>
    <row r="145" spans="1:35" x14ac:dyDescent="0.35">
      <c r="A145" s="4" t="s">
        <v>49</v>
      </c>
      <c r="B145" s="36" t="s">
        <v>111</v>
      </c>
      <c r="C145" s="4" t="s">
        <v>50</v>
      </c>
      <c r="D145" s="19">
        <f t="shared" si="34"/>
        <v>24.966666666666665</v>
      </c>
      <c r="E145" s="19">
        <f t="shared" si="35"/>
        <v>61.1</v>
      </c>
      <c r="F145" s="20">
        <v>6530000</v>
      </c>
      <c r="G145" s="20">
        <v>14100</v>
      </c>
      <c r="H145" s="21">
        <v>1.57</v>
      </c>
      <c r="I145" s="4" t="s">
        <v>31</v>
      </c>
      <c r="J145" s="4" t="s">
        <v>51</v>
      </c>
      <c r="K145" s="22" t="s">
        <v>30</v>
      </c>
      <c r="L145" s="10">
        <f t="shared" si="36"/>
        <v>0.13919999999999999</v>
      </c>
      <c r="M145" s="13">
        <f t="shared" si="33"/>
        <v>2.1316998468606431E-8</v>
      </c>
      <c r="O145" s="4" t="s">
        <v>52</v>
      </c>
      <c r="P145" s="4">
        <v>40000</v>
      </c>
      <c r="Q145" s="23" t="s">
        <v>174</v>
      </c>
      <c r="T145" s="24">
        <v>2.0833333333333332E-2</v>
      </c>
      <c r="Y145" s="17">
        <v>6.3016199999999998</v>
      </c>
      <c r="Z145" s="16">
        <v>10</v>
      </c>
      <c r="AA145" s="16">
        <f t="shared" si="23"/>
        <v>6.3016199999999998</v>
      </c>
      <c r="AB145" s="16">
        <v>1</v>
      </c>
      <c r="AE145" s="57" t="s">
        <v>75</v>
      </c>
      <c r="AF145" s="17">
        <f t="shared" si="37"/>
        <v>-0.5</v>
      </c>
      <c r="AG145" s="17">
        <v>9.5495699999999992</v>
      </c>
      <c r="AH145" s="17">
        <v>9.5500000000000007</v>
      </c>
      <c r="AI145" s="4" t="s">
        <v>287</v>
      </c>
    </row>
    <row r="146" spans="1:35" x14ac:dyDescent="0.35">
      <c r="A146" s="4" t="s">
        <v>49</v>
      </c>
      <c r="B146" s="36" t="s">
        <v>111</v>
      </c>
      <c r="C146" s="4" t="s">
        <v>50</v>
      </c>
      <c r="D146" s="19">
        <f t="shared" si="34"/>
        <v>24.966666666666665</v>
      </c>
      <c r="E146" s="19">
        <f t="shared" si="35"/>
        <v>61.1</v>
      </c>
      <c r="F146" s="20">
        <v>6530000</v>
      </c>
      <c r="G146" s="20">
        <v>14100</v>
      </c>
      <c r="H146" s="21">
        <v>1.57</v>
      </c>
      <c r="I146" s="4" t="s">
        <v>31</v>
      </c>
      <c r="J146" s="4" t="s">
        <v>53</v>
      </c>
      <c r="K146" s="22" t="s">
        <v>30</v>
      </c>
      <c r="L146" s="10">
        <f t="shared" si="36"/>
        <v>0.13919999999999999</v>
      </c>
      <c r="M146" s="13">
        <f t="shared" si="33"/>
        <v>2.1316998468606431E-8</v>
      </c>
      <c r="O146" s="4" t="s">
        <v>52</v>
      </c>
      <c r="P146" s="4">
        <v>40000</v>
      </c>
      <c r="Q146" s="23" t="s">
        <v>174</v>
      </c>
      <c r="T146" s="24">
        <v>2.0833333333333332E-2</v>
      </c>
      <c r="Y146" s="17">
        <v>1.2977300000000001</v>
      </c>
      <c r="Z146" s="16">
        <v>10</v>
      </c>
      <c r="AA146" s="16">
        <f t="shared" si="23"/>
        <v>1.2977300000000001</v>
      </c>
      <c r="AB146" s="16">
        <v>1</v>
      </c>
      <c r="AE146" s="57" t="s">
        <v>75</v>
      </c>
      <c r="AF146" s="17">
        <f t="shared" si="37"/>
        <v>-0.67</v>
      </c>
      <c r="AG146" s="17">
        <v>5.7437399999999998</v>
      </c>
      <c r="AH146" s="17">
        <v>5.74</v>
      </c>
      <c r="AI146" s="4" t="s">
        <v>287</v>
      </c>
    </row>
    <row r="147" spans="1:35" x14ac:dyDescent="0.35">
      <c r="A147" s="4" t="s">
        <v>49</v>
      </c>
      <c r="B147" s="36" t="s">
        <v>111</v>
      </c>
      <c r="C147" s="4" t="s">
        <v>50</v>
      </c>
      <c r="D147" s="19">
        <f t="shared" si="34"/>
        <v>24.966666666666665</v>
      </c>
      <c r="E147" s="19">
        <f t="shared" si="35"/>
        <v>61.1</v>
      </c>
      <c r="F147" s="20">
        <v>6530000</v>
      </c>
      <c r="G147" s="20">
        <v>14100</v>
      </c>
      <c r="H147" s="21">
        <v>1.57</v>
      </c>
      <c r="I147" s="4" t="s">
        <v>31</v>
      </c>
      <c r="J147" s="4" t="s">
        <v>53</v>
      </c>
      <c r="K147" s="22" t="s">
        <v>30</v>
      </c>
      <c r="L147" s="10">
        <f t="shared" si="36"/>
        <v>0.13919999999999999</v>
      </c>
      <c r="M147" s="13">
        <f t="shared" si="33"/>
        <v>2.1316998468606431E-8</v>
      </c>
      <c r="O147" s="4" t="s">
        <v>52</v>
      </c>
      <c r="P147" s="4">
        <v>40000</v>
      </c>
      <c r="Q147" s="23" t="s">
        <v>174</v>
      </c>
      <c r="T147" s="24">
        <v>2.0833333333333332E-2</v>
      </c>
      <c r="Y147" s="17">
        <v>1.8978999999999999</v>
      </c>
      <c r="Z147" s="16">
        <v>10</v>
      </c>
      <c r="AA147" s="16">
        <f t="shared" si="23"/>
        <v>1.8978999999999999</v>
      </c>
      <c r="AB147" s="16">
        <v>1</v>
      </c>
      <c r="AE147" s="57" t="s">
        <v>75</v>
      </c>
      <c r="AF147" s="17">
        <f t="shared" si="37"/>
        <v>-0.67</v>
      </c>
      <c r="AG147" s="17">
        <v>8.1130499999999994</v>
      </c>
      <c r="AH147" s="17">
        <v>8.11</v>
      </c>
      <c r="AI147" s="4" t="s">
        <v>287</v>
      </c>
    </row>
    <row r="148" spans="1:35" x14ac:dyDescent="0.35">
      <c r="A148" s="4" t="s">
        <v>49</v>
      </c>
      <c r="B148" s="36" t="s">
        <v>111</v>
      </c>
      <c r="C148" s="4" t="s">
        <v>50</v>
      </c>
      <c r="D148" s="19">
        <f t="shared" si="34"/>
        <v>24.966666666666665</v>
      </c>
      <c r="E148" s="19">
        <f t="shared" si="35"/>
        <v>61.1</v>
      </c>
      <c r="F148" s="20">
        <v>6530000</v>
      </c>
      <c r="G148" s="20">
        <v>14100</v>
      </c>
      <c r="H148" s="21">
        <v>1.57</v>
      </c>
      <c r="I148" s="4" t="s">
        <v>31</v>
      </c>
      <c r="J148" s="4" t="s">
        <v>53</v>
      </c>
      <c r="K148" s="22" t="s">
        <v>30</v>
      </c>
      <c r="L148" s="10">
        <f t="shared" si="36"/>
        <v>0.13919999999999999</v>
      </c>
      <c r="M148" s="13">
        <f t="shared" si="33"/>
        <v>2.1316998468606431E-8</v>
      </c>
      <c r="O148" s="4" t="s">
        <v>52</v>
      </c>
      <c r="P148" s="4">
        <v>40000</v>
      </c>
      <c r="Q148" s="23" t="s">
        <v>174</v>
      </c>
      <c r="T148" s="24">
        <v>2.0833333333333332E-2</v>
      </c>
      <c r="Y148" s="17">
        <v>1.8978999999999999</v>
      </c>
      <c r="Z148" s="16">
        <v>10</v>
      </c>
      <c r="AA148" s="16">
        <f t="shared" si="23"/>
        <v>1.8978999999999999</v>
      </c>
      <c r="AB148" s="16">
        <v>1</v>
      </c>
      <c r="AE148" s="57" t="s">
        <v>75</v>
      </c>
      <c r="AF148" s="17">
        <f t="shared" si="37"/>
        <v>-0.67</v>
      </c>
      <c r="AG148" s="17">
        <v>6.5646000000000004</v>
      </c>
      <c r="AH148" s="17">
        <v>6.56</v>
      </c>
      <c r="AI148" s="4" t="s">
        <v>287</v>
      </c>
    </row>
    <row r="149" spans="1:35" x14ac:dyDescent="0.35">
      <c r="A149" s="4" t="s">
        <v>49</v>
      </c>
      <c r="B149" s="36" t="s">
        <v>111</v>
      </c>
      <c r="C149" s="4" t="s">
        <v>50</v>
      </c>
      <c r="D149" s="19">
        <f t="shared" si="34"/>
        <v>24.966666666666665</v>
      </c>
      <c r="E149" s="19">
        <f t="shared" si="35"/>
        <v>61.1</v>
      </c>
      <c r="F149" s="20">
        <v>6530000</v>
      </c>
      <c r="G149" s="20">
        <v>14100</v>
      </c>
      <c r="H149" s="21">
        <v>1.57</v>
      </c>
      <c r="I149" s="4" t="s">
        <v>31</v>
      </c>
      <c r="J149" s="4" t="s">
        <v>53</v>
      </c>
      <c r="K149" s="22" t="s">
        <v>30</v>
      </c>
      <c r="L149" s="10">
        <f t="shared" si="36"/>
        <v>0.13919999999999999</v>
      </c>
      <c r="M149" s="13">
        <f t="shared" si="33"/>
        <v>2.1316998468606431E-8</v>
      </c>
      <c r="O149" s="4" t="s">
        <v>52</v>
      </c>
      <c r="P149" s="4">
        <v>40000</v>
      </c>
      <c r="Q149" s="23" t="s">
        <v>174</v>
      </c>
      <c r="T149" s="24">
        <v>2.0833333333333332E-2</v>
      </c>
      <c r="Y149" s="17">
        <v>2.1004299999999998</v>
      </c>
      <c r="Z149" s="16">
        <v>10</v>
      </c>
      <c r="AA149" s="16">
        <f t="shared" si="23"/>
        <v>2.1004299999999998</v>
      </c>
      <c r="AB149" s="16">
        <v>1</v>
      </c>
      <c r="AE149" s="57" t="s">
        <v>75</v>
      </c>
      <c r="AF149" s="17">
        <f t="shared" si="37"/>
        <v>-0.67</v>
      </c>
      <c r="AG149" s="17">
        <v>6.6765400000000001</v>
      </c>
      <c r="AH149" s="17">
        <v>6.68</v>
      </c>
      <c r="AI149" s="4" t="s">
        <v>287</v>
      </c>
    </row>
    <row r="150" spans="1:35" x14ac:dyDescent="0.35">
      <c r="A150" s="4" t="s">
        <v>49</v>
      </c>
      <c r="B150" s="36" t="s">
        <v>111</v>
      </c>
      <c r="C150" s="4" t="s">
        <v>50</v>
      </c>
      <c r="D150" s="19">
        <f t="shared" si="34"/>
        <v>24.966666666666665</v>
      </c>
      <c r="E150" s="19">
        <f t="shared" si="35"/>
        <v>61.1</v>
      </c>
      <c r="F150" s="20">
        <v>6530000</v>
      </c>
      <c r="G150" s="20">
        <v>14100</v>
      </c>
      <c r="H150" s="21">
        <v>1.57</v>
      </c>
      <c r="I150" s="4" t="s">
        <v>31</v>
      </c>
      <c r="J150" s="4" t="s">
        <v>53</v>
      </c>
      <c r="K150" s="22" t="s">
        <v>30</v>
      </c>
      <c r="L150" s="10">
        <f t="shared" si="36"/>
        <v>0.13919999999999999</v>
      </c>
      <c r="M150" s="13">
        <f t="shared" si="33"/>
        <v>2.1316998468606431E-8</v>
      </c>
      <c r="O150" s="4" t="s">
        <v>52</v>
      </c>
      <c r="P150" s="4">
        <v>40000</v>
      </c>
      <c r="Q150" s="23" t="s">
        <v>174</v>
      </c>
      <c r="T150" s="24">
        <v>2.0833333333333332E-2</v>
      </c>
      <c r="Y150" s="17">
        <v>2.5104199999999999</v>
      </c>
      <c r="Z150" s="16">
        <v>10</v>
      </c>
      <c r="AA150" s="16">
        <f t="shared" si="23"/>
        <v>2.5104199999999999</v>
      </c>
      <c r="AB150" s="16">
        <v>1</v>
      </c>
      <c r="AE150" s="57" t="s">
        <v>75</v>
      </c>
      <c r="AF150" s="17">
        <f t="shared" si="37"/>
        <v>-0.67</v>
      </c>
      <c r="AG150" s="17">
        <v>8.0011200000000002</v>
      </c>
      <c r="AH150" s="17">
        <v>8</v>
      </c>
      <c r="AI150" s="4" t="s">
        <v>287</v>
      </c>
    </row>
    <row r="151" spans="1:35" x14ac:dyDescent="0.35">
      <c r="A151" s="4" t="s">
        <v>49</v>
      </c>
      <c r="B151" s="36" t="s">
        <v>111</v>
      </c>
      <c r="C151" s="4" t="s">
        <v>50</v>
      </c>
      <c r="D151" s="19">
        <f t="shared" si="34"/>
        <v>24.966666666666665</v>
      </c>
      <c r="E151" s="19">
        <f t="shared" si="35"/>
        <v>61.1</v>
      </c>
      <c r="F151" s="20">
        <v>6530000</v>
      </c>
      <c r="G151" s="20">
        <v>14100</v>
      </c>
      <c r="H151" s="21">
        <v>1.57</v>
      </c>
      <c r="I151" s="4" t="s">
        <v>31</v>
      </c>
      <c r="J151" s="4" t="s">
        <v>53</v>
      </c>
      <c r="K151" s="22" t="s">
        <v>30</v>
      </c>
      <c r="L151" s="10">
        <f t="shared" si="36"/>
        <v>0.13919999999999999</v>
      </c>
      <c r="M151" s="13">
        <f t="shared" si="33"/>
        <v>2.1316998468606431E-8</v>
      </c>
      <c r="O151" s="4" t="s">
        <v>52</v>
      </c>
      <c r="P151" s="4">
        <v>40000</v>
      </c>
      <c r="Q151" s="23" t="s">
        <v>174</v>
      </c>
      <c r="T151" s="24">
        <v>2.0833333333333332E-2</v>
      </c>
      <c r="Y151" s="17">
        <v>2.5104199999999999</v>
      </c>
      <c r="Z151" s="16">
        <v>10</v>
      </c>
      <c r="AA151" s="16">
        <f t="shared" si="23"/>
        <v>2.5104199999999999</v>
      </c>
      <c r="AB151" s="16">
        <v>1</v>
      </c>
      <c r="AE151" s="57" t="s">
        <v>75</v>
      </c>
      <c r="AF151" s="17">
        <f t="shared" si="37"/>
        <v>-0.67</v>
      </c>
      <c r="AG151" s="17">
        <v>4.7176600000000004</v>
      </c>
      <c r="AH151" s="17">
        <v>4.72</v>
      </c>
      <c r="AI151" s="4" t="s">
        <v>287</v>
      </c>
    </row>
    <row r="152" spans="1:35" x14ac:dyDescent="0.35">
      <c r="A152" s="4" t="s">
        <v>49</v>
      </c>
      <c r="B152" s="36" t="s">
        <v>111</v>
      </c>
      <c r="C152" s="4" t="s">
        <v>50</v>
      </c>
      <c r="D152" s="19">
        <f t="shared" si="34"/>
        <v>24.966666666666665</v>
      </c>
      <c r="E152" s="19">
        <f t="shared" si="35"/>
        <v>61.1</v>
      </c>
      <c r="F152" s="20">
        <v>6530000</v>
      </c>
      <c r="G152" s="20">
        <v>14100</v>
      </c>
      <c r="H152" s="21">
        <v>1.57</v>
      </c>
      <c r="I152" s="4" t="s">
        <v>31</v>
      </c>
      <c r="J152" s="4" t="s">
        <v>53</v>
      </c>
      <c r="K152" s="22" t="s">
        <v>30</v>
      </c>
      <c r="L152" s="10">
        <f t="shared" si="36"/>
        <v>0.13919999999999999</v>
      </c>
      <c r="M152" s="13">
        <f t="shared" si="33"/>
        <v>2.1316998468606431E-8</v>
      </c>
      <c r="O152" s="4" t="s">
        <v>52</v>
      </c>
      <c r="P152" s="4">
        <v>40000</v>
      </c>
      <c r="Q152" s="23" t="s">
        <v>174</v>
      </c>
      <c r="T152" s="24">
        <v>2.0833333333333332E-2</v>
      </c>
      <c r="Y152" s="17">
        <v>2.68825</v>
      </c>
      <c r="Z152" s="16">
        <v>10</v>
      </c>
      <c r="AA152" s="16">
        <f t="shared" si="23"/>
        <v>2.68825</v>
      </c>
      <c r="AB152" s="16">
        <v>1</v>
      </c>
      <c r="AE152" s="57" t="s">
        <v>75</v>
      </c>
      <c r="AF152" s="17">
        <f t="shared" si="37"/>
        <v>-0.67</v>
      </c>
      <c r="AG152" s="17">
        <v>12.1241</v>
      </c>
      <c r="AH152" s="17">
        <v>12.12</v>
      </c>
      <c r="AI152" s="4" t="s">
        <v>287</v>
      </c>
    </row>
    <row r="153" spans="1:35" x14ac:dyDescent="0.35">
      <c r="A153" s="4" t="s">
        <v>49</v>
      </c>
      <c r="B153" s="36" t="s">
        <v>111</v>
      </c>
      <c r="C153" s="4" t="s">
        <v>50</v>
      </c>
      <c r="D153" s="19">
        <f t="shared" si="34"/>
        <v>24.966666666666665</v>
      </c>
      <c r="E153" s="19">
        <f t="shared" si="35"/>
        <v>61.1</v>
      </c>
      <c r="F153" s="20">
        <v>6530000</v>
      </c>
      <c r="G153" s="20">
        <v>14100</v>
      </c>
      <c r="H153" s="21">
        <v>1.57</v>
      </c>
      <c r="I153" s="4" t="s">
        <v>31</v>
      </c>
      <c r="J153" s="4" t="s">
        <v>53</v>
      </c>
      <c r="K153" s="22" t="s">
        <v>30</v>
      </c>
      <c r="L153" s="10">
        <f t="shared" si="36"/>
        <v>0.13919999999999999</v>
      </c>
      <c r="M153" s="13">
        <f t="shared" si="33"/>
        <v>2.1316998468606431E-8</v>
      </c>
      <c r="O153" s="4" t="s">
        <v>52</v>
      </c>
      <c r="P153" s="4">
        <v>40000</v>
      </c>
      <c r="Q153" s="23" t="s">
        <v>174</v>
      </c>
      <c r="T153" s="24">
        <v>2.0833333333333332E-2</v>
      </c>
      <c r="Y153" s="17">
        <v>2.68825</v>
      </c>
      <c r="Z153" s="16">
        <v>10</v>
      </c>
      <c r="AA153" s="16">
        <f t="shared" si="23"/>
        <v>2.68825</v>
      </c>
      <c r="AB153" s="16">
        <v>1</v>
      </c>
      <c r="AE153" s="57" t="s">
        <v>75</v>
      </c>
      <c r="AF153" s="17">
        <f t="shared" si="37"/>
        <v>-0.67</v>
      </c>
      <c r="AG153" s="17">
        <v>10.799519999999999</v>
      </c>
      <c r="AH153" s="17">
        <v>10.8</v>
      </c>
      <c r="AI153" s="4" t="s">
        <v>287</v>
      </c>
    </row>
    <row r="154" spans="1:35" x14ac:dyDescent="0.35">
      <c r="A154" s="4" t="s">
        <v>49</v>
      </c>
      <c r="B154" s="36" t="s">
        <v>111</v>
      </c>
      <c r="C154" s="4" t="s">
        <v>50</v>
      </c>
      <c r="D154" s="19">
        <f t="shared" si="34"/>
        <v>24.966666666666665</v>
      </c>
      <c r="E154" s="19">
        <f t="shared" si="35"/>
        <v>61.1</v>
      </c>
      <c r="F154" s="20">
        <v>6530000</v>
      </c>
      <c r="G154" s="20">
        <v>14100</v>
      </c>
      <c r="H154" s="21">
        <v>1.57</v>
      </c>
      <c r="I154" s="4" t="s">
        <v>31</v>
      </c>
      <c r="J154" s="4" t="s">
        <v>53</v>
      </c>
      <c r="K154" s="22" t="s">
        <v>30</v>
      </c>
      <c r="L154" s="10">
        <f t="shared" si="36"/>
        <v>0.13919999999999999</v>
      </c>
      <c r="M154" s="13">
        <f t="shared" si="33"/>
        <v>2.1316998468606431E-8</v>
      </c>
      <c r="O154" s="4" t="s">
        <v>52</v>
      </c>
      <c r="P154" s="4">
        <v>40000</v>
      </c>
      <c r="Q154" s="23" t="s">
        <v>174</v>
      </c>
      <c r="T154" s="24">
        <v>2.0833333333333332E-2</v>
      </c>
      <c r="Y154" s="17">
        <v>2.7820999999999998</v>
      </c>
      <c r="Z154" s="16">
        <v>10</v>
      </c>
      <c r="AA154" s="16">
        <f t="shared" si="23"/>
        <v>2.7820999999999998</v>
      </c>
      <c r="AB154" s="16">
        <v>1</v>
      </c>
      <c r="AE154" s="57" t="s">
        <v>75</v>
      </c>
      <c r="AF154" s="17">
        <f t="shared" si="37"/>
        <v>-0.67</v>
      </c>
      <c r="AG154" s="17">
        <v>9.9600000000000009</v>
      </c>
      <c r="AH154" s="17">
        <v>9.9600000000000009</v>
      </c>
      <c r="AI154" s="4" t="s">
        <v>287</v>
      </c>
    </row>
    <row r="155" spans="1:35" x14ac:dyDescent="0.35">
      <c r="A155" s="4" t="s">
        <v>49</v>
      </c>
      <c r="B155" s="36" t="s">
        <v>111</v>
      </c>
      <c r="C155" s="4" t="s">
        <v>50</v>
      </c>
      <c r="D155" s="19">
        <f t="shared" si="34"/>
        <v>24.966666666666665</v>
      </c>
      <c r="E155" s="19">
        <f t="shared" si="35"/>
        <v>61.1</v>
      </c>
      <c r="F155" s="20">
        <v>6530000</v>
      </c>
      <c r="G155" s="20">
        <v>14100</v>
      </c>
      <c r="H155" s="21">
        <v>1.57</v>
      </c>
      <c r="I155" s="4" t="s">
        <v>31</v>
      </c>
      <c r="J155" s="4" t="s">
        <v>53</v>
      </c>
      <c r="K155" s="22" t="s">
        <v>30</v>
      </c>
      <c r="L155" s="10">
        <f t="shared" si="36"/>
        <v>0.13919999999999999</v>
      </c>
      <c r="M155" s="13">
        <f t="shared" si="33"/>
        <v>2.1316998468606431E-8</v>
      </c>
      <c r="O155" s="4" t="s">
        <v>52</v>
      </c>
      <c r="P155" s="4">
        <v>40000</v>
      </c>
      <c r="Q155" s="23" t="s">
        <v>174</v>
      </c>
      <c r="T155" s="24">
        <v>2.0833333333333332E-2</v>
      </c>
      <c r="Y155" s="17">
        <v>2.9055900000000001</v>
      </c>
      <c r="Z155" s="16">
        <v>10</v>
      </c>
      <c r="AA155" s="16">
        <f t="shared" si="23"/>
        <v>2.9055900000000001</v>
      </c>
      <c r="AB155" s="16">
        <v>1</v>
      </c>
      <c r="AE155" s="57" t="s">
        <v>75</v>
      </c>
      <c r="AF155" s="17">
        <f t="shared" si="37"/>
        <v>-0.67</v>
      </c>
      <c r="AG155" s="17">
        <v>10.59431</v>
      </c>
      <c r="AH155" s="17">
        <v>10.59</v>
      </c>
      <c r="AI155" s="4" t="s">
        <v>287</v>
      </c>
    </row>
    <row r="156" spans="1:35" x14ac:dyDescent="0.35">
      <c r="A156" s="4" t="s">
        <v>49</v>
      </c>
      <c r="B156" s="36" t="s">
        <v>111</v>
      </c>
      <c r="C156" s="4" t="s">
        <v>50</v>
      </c>
      <c r="D156" s="19">
        <f t="shared" si="34"/>
        <v>24.966666666666665</v>
      </c>
      <c r="E156" s="19">
        <f t="shared" si="35"/>
        <v>61.1</v>
      </c>
      <c r="F156" s="20">
        <v>6530000</v>
      </c>
      <c r="G156" s="20">
        <v>14100</v>
      </c>
      <c r="H156" s="21">
        <v>1.57</v>
      </c>
      <c r="I156" s="4" t="s">
        <v>31</v>
      </c>
      <c r="J156" s="4" t="s">
        <v>53</v>
      </c>
      <c r="K156" s="22" t="s">
        <v>30</v>
      </c>
      <c r="L156" s="10">
        <f t="shared" si="36"/>
        <v>0.13919999999999999</v>
      </c>
      <c r="M156" s="13">
        <f t="shared" si="33"/>
        <v>2.1316998468606431E-8</v>
      </c>
      <c r="O156" s="4" t="s">
        <v>52</v>
      </c>
      <c r="P156" s="4">
        <v>40000</v>
      </c>
      <c r="Q156" s="23" t="s">
        <v>174</v>
      </c>
      <c r="T156" s="24">
        <v>2.0833333333333332E-2</v>
      </c>
      <c r="Y156" s="17">
        <v>2.89324</v>
      </c>
      <c r="Z156" s="16">
        <v>10</v>
      </c>
      <c r="AA156" s="16">
        <f t="shared" si="23"/>
        <v>2.89324</v>
      </c>
      <c r="AB156" s="16">
        <v>1</v>
      </c>
      <c r="AE156" s="57" t="s">
        <v>75</v>
      </c>
      <c r="AF156" s="17">
        <f t="shared" si="37"/>
        <v>-0.67</v>
      </c>
      <c r="AG156" s="17">
        <v>7.7958999999999996</v>
      </c>
      <c r="AH156" s="17">
        <v>7.8</v>
      </c>
      <c r="AI156" s="4" t="s">
        <v>287</v>
      </c>
    </row>
    <row r="157" spans="1:35" x14ac:dyDescent="0.35">
      <c r="A157" s="4" t="s">
        <v>49</v>
      </c>
      <c r="B157" s="36" t="s">
        <v>111</v>
      </c>
      <c r="C157" s="4" t="s">
        <v>50</v>
      </c>
      <c r="D157" s="19">
        <f t="shared" si="34"/>
        <v>24.966666666666665</v>
      </c>
      <c r="E157" s="19">
        <f t="shared" si="35"/>
        <v>61.1</v>
      </c>
      <c r="F157" s="20">
        <v>6530000</v>
      </c>
      <c r="G157" s="20">
        <v>14100</v>
      </c>
      <c r="H157" s="21">
        <v>1.57</v>
      </c>
      <c r="I157" s="4" t="s">
        <v>31</v>
      </c>
      <c r="J157" s="4" t="s">
        <v>53</v>
      </c>
      <c r="K157" s="22" t="s">
        <v>30</v>
      </c>
      <c r="L157" s="10">
        <f t="shared" si="36"/>
        <v>0.13919999999999999</v>
      </c>
      <c r="M157" s="13">
        <f t="shared" si="33"/>
        <v>2.1316998468606431E-8</v>
      </c>
      <c r="O157" s="4" t="s">
        <v>52</v>
      </c>
      <c r="P157" s="4">
        <v>40000</v>
      </c>
      <c r="Q157" s="23" t="s">
        <v>174</v>
      </c>
      <c r="T157" s="24">
        <v>2.0833333333333332E-2</v>
      </c>
      <c r="Y157" s="17">
        <v>3.30077</v>
      </c>
      <c r="Z157" s="16">
        <v>10</v>
      </c>
      <c r="AA157" s="16">
        <f t="shared" si="23"/>
        <v>3.30077</v>
      </c>
      <c r="AB157" s="16">
        <v>1</v>
      </c>
      <c r="AE157" s="57" t="s">
        <v>75</v>
      </c>
      <c r="AF157" s="17">
        <f t="shared" si="37"/>
        <v>-0.67</v>
      </c>
      <c r="AG157" s="17">
        <v>16.15381</v>
      </c>
      <c r="AH157" s="17">
        <v>16.149999999999999</v>
      </c>
      <c r="AI157" s="4" t="s">
        <v>287</v>
      </c>
    </row>
    <row r="158" spans="1:35" x14ac:dyDescent="0.35">
      <c r="A158" s="4" t="s">
        <v>49</v>
      </c>
      <c r="B158" s="36" t="s">
        <v>111</v>
      </c>
      <c r="C158" s="4" t="s">
        <v>50</v>
      </c>
      <c r="D158" s="19">
        <f t="shared" si="34"/>
        <v>24.966666666666665</v>
      </c>
      <c r="E158" s="19">
        <f t="shared" si="35"/>
        <v>61.1</v>
      </c>
      <c r="F158" s="20">
        <v>6530000</v>
      </c>
      <c r="G158" s="20">
        <v>14100</v>
      </c>
      <c r="H158" s="21">
        <v>1.57</v>
      </c>
      <c r="I158" s="4" t="s">
        <v>31</v>
      </c>
      <c r="J158" s="4" t="s">
        <v>53</v>
      </c>
      <c r="K158" s="22" t="s">
        <v>30</v>
      </c>
      <c r="L158" s="10">
        <f t="shared" si="36"/>
        <v>0.13919999999999999</v>
      </c>
      <c r="M158" s="13">
        <f t="shared" si="33"/>
        <v>2.1316998468606431E-8</v>
      </c>
      <c r="O158" s="4" t="s">
        <v>52</v>
      </c>
      <c r="P158" s="4">
        <v>40000</v>
      </c>
      <c r="Q158" s="23" t="s">
        <v>174</v>
      </c>
      <c r="T158" s="24">
        <v>2.0833333333333332E-2</v>
      </c>
      <c r="Y158" s="17">
        <v>3.40944</v>
      </c>
      <c r="Z158" s="16">
        <v>10</v>
      </c>
      <c r="AA158" s="16">
        <f t="shared" si="23"/>
        <v>3.40944</v>
      </c>
      <c r="AB158" s="16">
        <v>1</v>
      </c>
      <c r="AE158" s="57" t="s">
        <v>75</v>
      </c>
      <c r="AF158" s="17">
        <f t="shared" si="37"/>
        <v>-0.67</v>
      </c>
      <c r="AG158" s="17">
        <v>13.672549999999999</v>
      </c>
      <c r="AH158" s="17">
        <v>13.67</v>
      </c>
      <c r="AI158" s="4" t="s">
        <v>287</v>
      </c>
    </row>
    <row r="159" spans="1:35" x14ac:dyDescent="0.35">
      <c r="A159" s="4" t="s">
        <v>49</v>
      </c>
      <c r="B159" s="36" t="s">
        <v>111</v>
      </c>
      <c r="C159" s="4" t="s">
        <v>50</v>
      </c>
      <c r="D159" s="19">
        <f t="shared" si="34"/>
        <v>24.966666666666665</v>
      </c>
      <c r="E159" s="19">
        <f t="shared" si="35"/>
        <v>61.1</v>
      </c>
      <c r="F159" s="20">
        <v>6530000</v>
      </c>
      <c r="G159" s="20">
        <v>14100</v>
      </c>
      <c r="H159" s="21">
        <v>1.57</v>
      </c>
      <c r="I159" s="4" t="s">
        <v>31</v>
      </c>
      <c r="J159" s="4" t="s">
        <v>53</v>
      </c>
      <c r="K159" s="22" t="s">
        <v>30</v>
      </c>
      <c r="L159" s="10">
        <f t="shared" si="36"/>
        <v>0.13919999999999999</v>
      </c>
      <c r="M159" s="13">
        <f t="shared" si="33"/>
        <v>2.1316998468606431E-8</v>
      </c>
      <c r="O159" s="4" t="s">
        <v>52</v>
      </c>
      <c r="P159" s="4">
        <v>40000</v>
      </c>
      <c r="Q159" s="23" t="s">
        <v>174</v>
      </c>
      <c r="T159" s="24">
        <v>2.0833333333333332E-2</v>
      </c>
      <c r="Y159" s="17">
        <v>3.7922699999999998</v>
      </c>
      <c r="Z159" s="16">
        <v>10</v>
      </c>
      <c r="AA159" s="16">
        <f t="shared" si="23"/>
        <v>3.7922699999999998</v>
      </c>
      <c r="AB159" s="16">
        <v>1</v>
      </c>
      <c r="AE159" s="57" t="s">
        <v>75</v>
      </c>
      <c r="AF159" s="17">
        <f t="shared" si="37"/>
        <v>-0.5</v>
      </c>
      <c r="AG159" s="17">
        <v>11.62039</v>
      </c>
      <c r="AH159" s="17">
        <v>11.62</v>
      </c>
      <c r="AI159" s="4" t="s">
        <v>287</v>
      </c>
    </row>
    <row r="160" spans="1:35" x14ac:dyDescent="0.35">
      <c r="A160" s="4" t="s">
        <v>49</v>
      </c>
      <c r="B160" s="36" t="s">
        <v>111</v>
      </c>
      <c r="C160" s="4" t="s">
        <v>50</v>
      </c>
      <c r="D160" s="19">
        <f t="shared" si="34"/>
        <v>24.966666666666665</v>
      </c>
      <c r="E160" s="19">
        <f t="shared" si="35"/>
        <v>61.1</v>
      </c>
      <c r="F160" s="20">
        <v>6530000</v>
      </c>
      <c r="G160" s="20">
        <v>14100</v>
      </c>
      <c r="H160" s="21">
        <v>1.57</v>
      </c>
      <c r="I160" s="4" t="s">
        <v>31</v>
      </c>
      <c r="J160" s="4" t="s">
        <v>53</v>
      </c>
      <c r="K160" s="22" t="s">
        <v>30</v>
      </c>
      <c r="L160" s="10">
        <f t="shared" si="36"/>
        <v>0.13919999999999999</v>
      </c>
      <c r="M160" s="13">
        <f t="shared" si="33"/>
        <v>2.1316998468606431E-8</v>
      </c>
      <c r="O160" s="4" t="s">
        <v>52</v>
      </c>
      <c r="P160" s="4">
        <v>40000</v>
      </c>
      <c r="Q160" s="23" t="s">
        <v>174</v>
      </c>
      <c r="T160" s="24">
        <v>2.0833333333333332E-2</v>
      </c>
      <c r="Y160" s="17">
        <v>4.2961099999999997</v>
      </c>
      <c r="Z160" s="16">
        <v>10</v>
      </c>
      <c r="AA160" s="16">
        <f t="shared" si="23"/>
        <v>4.2961099999999997</v>
      </c>
      <c r="AB160" s="16">
        <v>1</v>
      </c>
      <c r="AE160" s="57" t="s">
        <v>75</v>
      </c>
      <c r="AF160" s="17">
        <f t="shared" si="37"/>
        <v>-0.5</v>
      </c>
      <c r="AG160" s="17">
        <v>15.015790000000001</v>
      </c>
      <c r="AH160" s="17">
        <v>15.02</v>
      </c>
      <c r="AI160" s="4" t="s">
        <v>287</v>
      </c>
    </row>
    <row r="161" spans="1:35" x14ac:dyDescent="0.35">
      <c r="A161" s="4" t="s">
        <v>49</v>
      </c>
      <c r="B161" s="36" t="s">
        <v>111</v>
      </c>
      <c r="C161" s="4" t="s">
        <v>50</v>
      </c>
      <c r="D161" s="19">
        <f t="shared" si="34"/>
        <v>24.966666666666665</v>
      </c>
      <c r="E161" s="19">
        <f t="shared" si="35"/>
        <v>61.1</v>
      </c>
      <c r="F161" s="20">
        <v>6530000</v>
      </c>
      <c r="G161" s="20">
        <v>14100</v>
      </c>
      <c r="H161" s="21">
        <v>1.57</v>
      </c>
      <c r="I161" s="4" t="s">
        <v>31</v>
      </c>
      <c r="J161" s="4" t="s">
        <v>53</v>
      </c>
      <c r="K161" s="22" t="s">
        <v>30</v>
      </c>
      <c r="L161" s="10">
        <f t="shared" si="36"/>
        <v>0.13919999999999999</v>
      </c>
      <c r="M161" s="13">
        <f t="shared" si="33"/>
        <v>2.1316998468606431E-8</v>
      </c>
      <c r="O161" s="4" t="s">
        <v>52</v>
      </c>
      <c r="P161" s="4">
        <v>40000</v>
      </c>
      <c r="Q161" s="23" t="s">
        <v>174</v>
      </c>
      <c r="T161" s="24">
        <v>2.0833333333333332E-2</v>
      </c>
      <c r="Y161" s="17">
        <v>4.6097799999999998</v>
      </c>
      <c r="Z161" s="16">
        <v>10</v>
      </c>
      <c r="AA161" s="16">
        <f t="shared" ref="AA161:AA224" si="38">Y161*(1+((0.0013^0.5)/0.4)*LN(10/Z161))</f>
        <v>4.6097799999999998</v>
      </c>
      <c r="AB161" s="16">
        <v>1</v>
      </c>
      <c r="AE161" s="57" t="s">
        <v>75</v>
      </c>
      <c r="AF161" s="17">
        <f t="shared" si="37"/>
        <v>-0.5</v>
      </c>
      <c r="AG161" s="17">
        <v>17.385110000000001</v>
      </c>
      <c r="AH161" s="17">
        <v>17.39</v>
      </c>
      <c r="AI161" s="4" t="s">
        <v>287</v>
      </c>
    </row>
    <row r="162" spans="1:35" x14ac:dyDescent="0.35">
      <c r="A162" s="4" t="s">
        <v>49</v>
      </c>
      <c r="B162" s="36" t="s">
        <v>111</v>
      </c>
      <c r="C162" s="4" t="s">
        <v>50</v>
      </c>
      <c r="D162" s="19">
        <f t="shared" si="34"/>
        <v>24.966666666666665</v>
      </c>
      <c r="E162" s="19">
        <f t="shared" si="35"/>
        <v>61.1</v>
      </c>
      <c r="F162" s="20">
        <v>6530000</v>
      </c>
      <c r="G162" s="20">
        <v>14100</v>
      </c>
      <c r="H162" s="21">
        <v>1.57</v>
      </c>
      <c r="I162" s="4" t="s">
        <v>31</v>
      </c>
      <c r="J162" s="4" t="s">
        <v>53</v>
      </c>
      <c r="K162" s="22" t="s">
        <v>30</v>
      </c>
      <c r="L162" s="10">
        <f t="shared" si="36"/>
        <v>0.13919999999999999</v>
      </c>
      <c r="M162" s="13">
        <f t="shared" si="33"/>
        <v>2.1316998468606431E-8</v>
      </c>
      <c r="O162" s="4" t="s">
        <v>52</v>
      </c>
      <c r="P162" s="4">
        <v>40000</v>
      </c>
      <c r="Q162" s="23" t="s">
        <v>174</v>
      </c>
      <c r="T162" s="24">
        <v>2.0833333333333332E-2</v>
      </c>
      <c r="Y162" s="17">
        <v>4.8147799999999998</v>
      </c>
      <c r="Z162" s="16">
        <v>10</v>
      </c>
      <c r="AA162" s="16">
        <f t="shared" si="38"/>
        <v>4.8147799999999998</v>
      </c>
      <c r="AB162" s="16">
        <v>1</v>
      </c>
      <c r="AE162" s="57" t="s">
        <v>75</v>
      </c>
      <c r="AF162" s="17">
        <f t="shared" si="37"/>
        <v>-0.5</v>
      </c>
      <c r="AG162" s="17">
        <v>14.512079999999999</v>
      </c>
      <c r="AH162" s="17">
        <v>14.51</v>
      </c>
      <c r="AI162" s="4" t="s">
        <v>287</v>
      </c>
    </row>
    <row r="163" spans="1:35" x14ac:dyDescent="0.35">
      <c r="A163" s="4" t="s">
        <v>49</v>
      </c>
      <c r="B163" s="36" t="s">
        <v>111</v>
      </c>
      <c r="C163" s="4" t="s">
        <v>50</v>
      </c>
      <c r="D163" s="19">
        <f t="shared" si="34"/>
        <v>24.966666666666665</v>
      </c>
      <c r="E163" s="19">
        <f t="shared" si="35"/>
        <v>61.1</v>
      </c>
      <c r="F163" s="20">
        <v>6530000</v>
      </c>
      <c r="G163" s="20">
        <v>14100</v>
      </c>
      <c r="H163" s="21">
        <v>1.57</v>
      </c>
      <c r="I163" s="4" t="s">
        <v>31</v>
      </c>
      <c r="J163" s="4" t="s">
        <v>53</v>
      </c>
      <c r="K163" s="22" t="s">
        <v>30</v>
      </c>
      <c r="L163" s="10">
        <f t="shared" si="36"/>
        <v>0.13919999999999999</v>
      </c>
      <c r="M163" s="13">
        <f t="shared" si="33"/>
        <v>2.1316998468606431E-8</v>
      </c>
      <c r="O163" s="4" t="s">
        <v>52</v>
      </c>
      <c r="P163" s="4">
        <v>40000</v>
      </c>
      <c r="Q163" s="23" t="s">
        <v>174</v>
      </c>
      <c r="T163" s="24">
        <v>2.0833333333333332E-2</v>
      </c>
      <c r="Y163" s="17">
        <v>5.2099500000000001</v>
      </c>
      <c r="Z163" s="16">
        <v>10</v>
      </c>
      <c r="AA163" s="16">
        <f t="shared" si="38"/>
        <v>5.2099500000000001</v>
      </c>
      <c r="AB163" s="16">
        <v>1</v>
      </c>
      <c r="AE163" s="57" t="s">
        <v>75</v>
      </c>
      <c r="AF163" s="17">
        <f t="shared" si="37"/>
        <v>-0.5</v>
      </c>
      <c r="AG163" s="17">
        <v>19.138770000000001</v>
      </c>
      <c r="AH163" s="17">
        <v>19.14</v>
      </c>
      <c r="AI163" s="4" t="s">
        <v>287</v>
      </c>
    </row>
    <row r="164" spans="1:35" x14ac:dyDescent="0.35">
      <c r="A164" s="4" t="s">
        <v>49</v>
      </c>
      <c r="B164" s="36" t="s">
        <v>111</v>
      </c>
      <c r="C164" s="4" t="s">
        <v>50</v>
      </c>
      <c r="D164" s="19">
        <f t="shared" si="34"/>
        <v>24.966666666666665</v>
      </c>
      <c r="E164" s="19">
        <f t="shared" si="35"/>
        <v>61.1</v>
      </c>
      <c r="F164" s="20">
        <v>6530000</v>
      </c>
      <c r="G164" s="20">
        <v>14100</v>
      </c>
      <c r="H164" s="21">
        <v>1.57</v>
      </c>
      <c r="I164" s="4" t="s">
        <v>31</v>
      </c>
      <c r="J164" s="4" t="s">
        <v>53</v>
      </c>
      <c r="K164" s="22" t="s">
        <v>30</v>
      </c>
      <c r="L164" s="10">
        <f t="shared" si="36"/>
        <v>0.13919999999999999</v>
      </c>
      <c r="M164" s="13">
        <f t="shared" si="33"/>
        <v>2.1316998468606431E-8</v>
      </c>
      <c r="O164" s="4" t="s">
        <v>52</v>
      </c>
      <c r="P164" s="4">
        <v>40000</v>
      </c>
      <c r="Q164" s="23" t="s">
        <v>174</v>
      </c>
      <c r="T164" s="24">
        <v>2.0833333333333332E-2</v>
      </c>
      <c r="Y164" s="17">
        <v>5.3062800000000001</v>
      </c>
      <c r="Z164" s="16">
        <v>10</v>
      </c>
      <c r="AA164" s="16">
        <f t="shared" si="38"/>
        <v>5.3062800000000001</v>
      </c>
      <c r="AB164" s="16">
        <v>1</v>
      </c>
      <c r="AE164" s="57" t="s">
        <v>75</v>
      </c>
      <c r="AF164" s="17">
        <f t="shared" si="37"/>
        <v>-0.5</v>
      </c>
      <c r="AG164" s="17">
        <v>12.236039999999999</v>
      </c>
      <c r="AH164" s="17">
        <v>12.24</v>
      </c>
      <c r="AI164" s="4" t="s">
        <v>287</v>
      </c>
    </row>
    <row r="165" spans="1:35" x14ac:dyDescent="0.35">
      <c r="A165" s="4" t="s">
        <v>49</v>
      </c>
      <c r="B165" s="36" t="s">
        <v>111</v>
      </c>
      <c r="C165" s="4" t="s">
        <v>50</v>
      </c>
      <c r="D165" s="19">
        <f t="shared" si="34"/>
        <v>24.966666666666665</v>
      </c>
      <c r="E165" s="19">
        <f t="shared" si="35"/>
        <v>61.1</v>
      </c>
      <c r="F165" s="20">
        <v>6530000</v>
      </c>
      <c r="G165" s="20">
        <v>14100</v>
      </c>
      <c r="H165" s="21">
        <v>1.57</v>
      </c>
      <c r="I165" s="4" t="s">
        <v>31</v>
      </c>
      <c r="J165" s="4" t="s">
        <v>53</v>
      </c>
      <c r="K165" s="22" t="s">
        <v>30</v>
      </c>
      <c r="L165" s="10">
        <f t="shared" si="36"/>
        <v>0.13919999999999999</v>
      </c>
      <c r="M165" s="13">
        <f t="shared" si="33"/>
        <v>2.1316998468606431E-8</v>
      </c>
      <c r="O165" s="4" t="s">
        <v>52</v>
      </c>
      <c r="P165" s="4">
        <v>40000</v>
      </c>
      <c r="Q165" s="23" t="s">
        <v>174</v>
      </c>
      <c r="T165" s="24">
        <v>2.0833333333333332E-2</v>
      </c>
      <c r="Y165" s="17">
        <v>5.4964599999999999</v>
      </c>
      <c r="Z165" s="16">
        <v>10</v>
      </c>
      <c r="AA165" s="16">
        <f t="shared" si="38"/>
        <v>5.4964599999999999</v>
      </c>
      <c r="AB165" s="16">
        <v>1</v>
      </c>
      <c r="AE165" s="57" t="s">
        <v>75</v>
      </c>
      <c r="AF165" s="17">
        <f t="shared" si="37"/>
        <v>-0.5</v>
      </c>
      <c r="AG165" s="17">
        <v>17.590319999999998</v>
      </c>
      <c r="AH165" s="17">
        <v>17.59</v>
      </c>
      <c r="AI165" s="4" t="s">
        <v>287</v>
      </c>
    </row>
    <row r="166" spans="1:35" x14ac:dyDescent="0.35">
      <c r="A166" s="4" t="s">
        <v>49</v>
      </c>
      <c r="B166" s="36" t="s">
        <v>111</v>
      </c>
      <c r="C166" s="4" t="s">
        <v>50</v>
      </c>
      <c r="D166" s="19">
        <f t="shared" si="34"/>
        <v>24.966666666666665</v>
      </c>
      <c r="E166" s="19">
        <f t="shared" si="35"/>
        <v>61.1</v>
      </c>
      <c r="F166" s="20">
        <v>6530000</v>
      </c>
      <c r="G166" s="20">
        <v>14100</v>
      </c>
      <c r="H166" s="21">
        <v>1.57</v>
      </c>
      <c r="I166" s="4" t="s">
        <v>31</v>
      </c>
      <c r="J166" s="4" t="s">
        <v>53</v>
      </c>
      <c r="K166" s="22" t="s">
        <v>30</v>
      </c>
      <c r="L166" s="10">
        <f t="shared" si="36"/>
        <v>0.13919999999999999</v>
      </c>
      <c r="M166" s="13">
        <f t="shared" si="33"/>
        <v>2.1316998468606431E-8</v>
      </c>
      <c r="O166" s="4" t="s">
        <v>52</v>
      </c>
      <c r="P166" s="4">
        <v>40000</v>
      </c>
      <c r="Q166" s="23" t="s">
        <v>174</v>
      </c>
      <c r="T166" s="24">
        <v>2.0833333333333332E-2</v>
      </c>
      <c r="Y166" s="17">
        <v>5.6866300000000001</v>
      </c>
      <c r="Z166" s="16">
        <v>10</v>
      </c>
      <c r="AA166" s="16">
        <f t="shared" si="38"/>
        <v>5.6866300000000001</v>
      </c>
      <c r="AB166" s="16">
        <v>1</v>
      </c>
      <c r="AE166" s="57" t="s">
        <v>75</v>
      </c>
      <c r="AF166" s="17">
        <f t="shared" si="37"/>
        <v>-0.5</v>
      </c>
      <c r="AG166" s="17">
        <v>13.37406</v>
      </c>
      <c r="AH166" s="17">
        <v>13.37</v>
      </c>
      <c r="AI166" s="4" t="s">
        <v>287</v>
      </c>
    </row>
    <row r="167" spans="1:35" x14ac:dyDescent="0.35">
      <c r="A167" s="4" t="s">
        <v>49</v>
      </c>
      <c r="B167" s="36" t="s">
        <v>111</v>
      </c>
      <c r="C167" s="4" t="s">
        <v>50</v>
      </c>
      <c r="D167" s="19">
        <f t="shared" si="34"/>
        <v>24.966666666666665</v>
      </c>
      <c r="E167" s="19">
        <f t="shared" si="35"/>
        <v>61.1</v>
      </c>
      <c r="F167" s="20">
        <v>6530000</v>
      </c>
      <c r="G167" s="20">
        <v>14100</v>
      </c>
      <c r="H167" s="21">
        <v>1.57</v>
      </c>
      <c r="I167" s="4" t="s">
        <v>31</v>
      </c>
      <c r="J167" s="4" t="s">
        <v>53</v>
      </c>
      <c r="K167" s="22" t="s">
        <v>30</v>
      </c>
      <c r="L167" s="10">
        <f t="shared" ref="L167:L198" si="39">3*(0.0058/0.125)</f>
        <v>0.13919999999999999</v>
      </c>
      <c r="M167" s="13">
        <f t="shared" si="33"/>
        <v>2.1316998468606431E-8</v>
      </c>
      <c r="O167" s="4" t="s">
        <v>52</v>
      </c>
      <c r="P167" s="4">
        <v>40000</v>
      </c>
      <c r="Q167" s="23" t="s">
        <v>174</v>
      </c>
      <c r="T167" s="24">
        <v>2.0833333333333332E-2</v>
      </c>
      <c r="Y167" s="17">
        <v>6.3016199999999998</v>
      </c>
      <c r="Z167" s="16">
        <v>10</v>
      </c>
      <c r="AA167" s="16">
        <f t="shared" si="38"/>
        <v>6.3016199999999998</v>
      </c>
      <c r="AB167" s="16">
        <v>1</v>
      </c>
      <c r="AE167" s="57" t="s">
        <v>75</v>
      </c>
      <c r="AF167" s="17">
        <f t="shared" si="37"/>
        <v>-0.5</v>
      </c>
      <c r="AG167" s="17">
        <v>18.112690000000001</v>
      </c>
      <c r="AH167" s="17">
        <v>18.11</v>
      </c>
      <c r="AI167" s="4" t="s">
        <v>287</v>
      </c>
    </row>
    <row r="168" spans="1:35" x14ac:dyDescent="0.35">
      <c r="A168" s="4" t="s">
        <v>49</v>
      </c>
      <c r="B168" s="36" t="s">
        <v>111</v>
      </c>
      <c r="C168" s="4" t="s">
        <v>50</v>
      </c>
      <c r="D168" s="19">
        <f t="shared" si="34"/>
        <v>24.966666666666665</v>
      </c>
      <c r="E168" s="19">
        <f t="shared" si="35"/>
        <v>61.1</v>
      </c>
      <c r="F168" s="20">
        <v>6530000</v>
      </c>
      <c r="G168" s="20">
        <v>14100</v>
      </c>
      <c r="H168" s="21">
        <v>1.57</v>
      </c>
      <c r="I168" s="4" t="s">
        <v>31</v>
      </c>
      <c r="J168" s="4" t="s">
        <v>53</v>
      </c>
      <c r="K168" s="22" t="s">
        <v>30</v>
      </c>
      <c r="L168" s="10">
        <f t="shared" si="39"/>
        <v>0.13919999999999999</v>
      </c>
      <c r="M168" s="13">
        <f t="shared" si="33"/>
        <v>2.1316998468606431E-8</v>
      </c>
      <c r="O168" s="4" t="s">
        <v>52</v>
      </c>
      <c r="P168" s="4">
        <v>40000</v>
      </c>
      <c r="Q168" s="23" t="s">
        <v>174</v>
      </c>
      <c r="T168" s="24">
        <v>2.0833333333333332E-2</v>
      </c>
      <c r="Y168" s="17">
        <v>6.1929499999999997</v>
      </c>
      <c r="Z168" s="16">
        <v>10</v>
      </c>
      <c r="AA168" s="16">
        <f t="shared" si="38"/>
        <v>6.1929499999999997</v>
      </c>
      <c r="AB168" s="16">
        <v>1</v>
      </c>
      <c r="AE168" s="57" t="s">
        <v>75</v>
      </c>
      <c r="AF168" s="17">
        <f t="shared" si="37"/>
        <v>-0.5</v>
      </c>
      <c r="AG168" s="17">
        <v>27.589960000000001</v>
      </c>
      <c r="AH168" s="17">
        <v>27.59</v>
      </c>
      <c r="AI168" s="4" t="s">
        <v>287</v>
      </c>
    </row>
    <row r="169" spans="1:35" x14ac:dyDescent="0.35">
      <c r="A169" s="4" t="s">
        <v>49</v>
      </c>
      <c r="B169" s="36" t="s">
        <v>111</v>
      </c>
      <c r="C169" s="4" t="s">
        <v>50</v>
      </c>
      <c r="D169" s="19">
        <f t="shared" si="34"/>
        <v>24.966666666666665</v>
      </c>
      <c r="E169" s="19">
        <f t="shared" si="35"/>
        <v>61.1</v>
      </c>
      <c r="F169" s="20">
        <v>6530000</v>
      </c>
      <c r="G169" s="20">
        <v>14100</v>
      </c>
      <c r="H169" s="21">
        <v>1.57</v>
      </c>
      <c r="I169" s="4" t="s">
        <v>31</v>
      </c>
      <c r="J169" s="4" t="s">
        <v>53</v>
      </c>
      <c r="K169" s="22" t="s">
        <v>30</v>
      </c>
      <c r="L169" s="10">
        <f t="shared" si="39"/>
        <v>0.13919999999999999</v>
      </c>
      <c r="M169" s="13">
        <f t="shared" si="33"/>
        <v>2.1316998468606431E-8</v>
      </c>
      <c r="O169" s="4" t="s">
        <v>52</v>
      </c>
      <c r="P169" s="4">
        <v>40000</v>
      </c>
      <c r="Q169" s="23" t="s">
        <v>174</v>
      </c>
      <c r="T169" s="24">
        <v>2.0833333333333332E-2</v>
      </c>
      <c r="Y169" s="17">
        <v>6.9017999999999997</v>
      </c>
      <c r="Z169" s="16">
        <v>10</v>
      </c>
      <c r="AA169" s="16">
        <f t="shared" si="38"/>
        <v>6.9017999999999997</v>
      </c>
      <c r="AB169" s="16">
        <v>1</v>
      </c>
      <c r="AE169" s="57" t="s">
        <v>75</v>
      </c>
      <c r="AF169" s="17">
        <f t="shared" si="37"/>
        <v>-0.5</v>
      </c>
      <c r="AG169" s="17">
        <v>19.455929999999999</v>
      </c>
      <c r="AH169" s="17">
        <v>19.46</v>
      </c>
      <c r="AI169" s="4" t="s">
        <v>287</v>
      </c>
    </row>
    <row r="170" spans="1:35" x14ac:dyDescent="0.35">
      <c r="A170" s="4" t="s">
        <v>49</v>
      </c>
      <c r="B170" s="36" t="s">
        <v>111</v>
      </c>
      <c r="C170" s="4" t="s">
        <v>54</v>
      </c>
      <c r="D170" s="19">
        <f t="shared" ref="D170:D216" si="40">25.1325</f>
        <v>25.1325</v>
      </c>
      <c r="E170" s="19">
        <v>61.063499999999998</v>
      </c>
      <c r="F170" s="20">
        <v>13400000</v>
      </c>
      <c r="G170" s="20">
        <v>29420</v>
      </c>
      <c r="H170" s="21">
        <v>2.2599999999999998</v>
      </c>
      <c r="I170" s="4" t="s">
        <v>31</v>
      </c>
      <c r="J170" s="4" t="s">
        <v>51</v>
      </c>
      <c r="K170" s="22" t="s">
        <v>30</v>
      </c>
      <c r="L170" s="10">
        <f t="shared" si="39"/>
        <v>0.13919999999999999</v>
      </c>
      <c r="M170" s="13">
        <f t="shared" si="33"/>
        <v>1.0388059701492536E-8</v>
      </c>
      <c r="O170" s="4" t="s">
        <v>52</v>
      </c>
      <c r="P170" s="4">
        <v>40000</v>
      </c>
      <c r="Q170" s="23" t="s">
        <v>174</v>
      </c>
      <c r="T170" s="24">
        <v>2.0833333333333332E-2</v>
      </c>
      <c r="Y170" s="17">
        <v>1.6862600000000001</v>
      </c>
      <c r="Z170" s="16">
        <v>10</v>
      </c>
      <c r="AA170" s="16">
        <f t="shared" si="38"/>
        <v>1.6862600000000001</v>
      </c>
      <c r="AB170" s="16">
        <v>1</v>
      </c>
      <c r="AE170" s="57" t="s">
        <v>75</v>
      </c>
      <c r="AF170" s="17">
        <f t="shared" si="37"/>
        <v>-0.67</v>
      </c>
      <c r="AG170" s="17">
        <v>2.1821799999999998</v>
      </c>
      <c r="AH170" s="17">
        <v>2.1800000000000002</v>
      </c>
      <c r="AI170" s="4" t="s">
        <v>287</v>
      </c>
    </row>
    <row r="171" spans="1:35" x14ac:dyDescent="0.35">
      <c r="A171" s="4" t="s">
        <v>49</v>
      </c>
      <c r="B171" s="36" t="s">
        <v>111</v>
      </c>
      <c r="C171" s="4" t="s">
        <v>54</v>
      </c>
      <c r="D171" s="19">
        <f t="shared" si="40"/>
        <v>25.1325</v>
      </c>
      <c r="E171" s="19">
        <v>61.063499999999998</v>
      </c>
      <c r="F171" s="20">
        <v>13400000</v>
      </c>
      <c r="G171" s="20">
        <v>29420</v>
      </c>
      <c r="H171" s="21">
        <v>2.2599999999999998</v>
      </c>
      <c r="I171" s="4" t="s">
        <v>31</v>
      </c>
      <c r="J171" s="4" t="s">
        <v>51</v>
      </c>
      <c r="K171" s="22" t="s">
        <v>30</v>
      </c>
      <c r="L171" s="10">
        <f t="shared" si="39"/>
        <v>0.13919999999999999</v>
      </c>
      <c r="M171" s="13">
        <f t="shared" si="33"/>
        <v>1.0388059701492536E-8</v>
      </c>
      <c r="O171" s="4" t="s">
        <v>52</v>
      </c>
      <c r="P171" s="4">
        <v>40000</v>
      </c>
      <c r="Q171" s="23" t="s">
        <v>174</v>
      </c>
      <c r="T171" s="24">
        <v>2.0833333333333332E-2</v>
      </c>
      <c r="Y171" s="17">
        <v>1.9861899999999999</v>
      </c>
      <c r="Z171" s="16">
        <v>10</v>
      </c>
      <c r="AA171" s="16">
        <f t="shared" si="38"/>
        <v>1.9861899999999999</v>
      </c>
      <c r="AB171" s="16">
        <v>1</v>
      </c>
      <c r="AE171" s="57" t="s">
        <v>75</v>
      </c>
      <c r="AF171" s="17">
        <f t="shared" si="37"/>
        <v>-0.67</v>
      </c>
      <c r="AG171" s="17">
        <v>4.8989500000000001</v>
      </c>
      <c r="AH171" s="17">
        <v>4.9000000000000004</v>
      </c>
      <c r="AI171" s="4" t="s">
        <v>287</v>
      </c>
    </row>
    <row r="172" spans="1:35" x14ac:dyDescent="0.35">
      <c r="A172" s="4" t="s">
        <v>49</v>
      </c>
      <c r="B172" s="36" t="s">
        <v>111</v>
      </c>
      <c r="C172" s="4" t="s">
        <v>54</v>
      </c>
      <c r="D172" s="19">
        <f t="shared" si="40"/>
        <v>25.1325</v>
      </c>
      <c r="E172" s="19">
        <v>61.063499999999998</v>
      </c>
      <c r="F172" s="20">
        <v>13400000</v>
      </c>
      <c r="G172" s="20">
        <v>29420</v>
      </c>
      <c r="H172" s="21">
        <v>2.2599999999999998</v>
      </c>
      <c r="I172" s="4" t="s">
        <v>31</v>
      </c>
      <c r="J172" s="4" t="s">
        <v>51</v>
      </c>
      <c r="K172" s="22" t="s">
        <v>30</v>
      </c>
      <c r="L172" s="10">
        <f t="shared" si="39"/>
        <v>0.13919999999999999</v>
      </c>
      <c r="M172" s="13">
        <f t="shared" si="33"/>
        <v>1.0388059701492536E-8</v>
      </c>
      <c r="O172" s="4" t="s">
        <v>52</v>
      </c>
      <c r="P172" s="4">
        <v>40000</v>
      </c>
      <c r="Q172" s="23" t="s">
        <v>174</v>
      </c>
      <c r="T172" s="24">
        <v>2.0833333333333332E-2</v>
      </c>
      <c r="Y172" s="17">
        <v>2.0010599999999998</v>
      </c>
      <c r="Z172" s="16">
        <v>10</v>
      </c>
      <c r="AA172" s="16">
        <f t="shared" si="38"/>
        <v>2.0010599999999998</v>
      </c>
      <c r="AB172" s="16">
        <v>1</v>
      </c>
      <c r="AE172" s="57" t="s">
        <v>75</v>
      </c>
      <c r="AF172" s="17">
        <f t="shared" si="37"/>
        <v>-0.67</v>
      </c>
      <c r="AG172" s="17">
        <v>7.2301200000000003</v>
      </c>
      <c r="AH172" s="17">
        <v>7.23</v>
      </c>
      <c r="AI172" s="4" t="s">
        <v>287</v>
      </c>
    </row>
    <row r="173" spans="1:35" x14ac:dyDescent="0.35">
      <c r="A173" s="4" t="s">
        <v>49</v>
      </c>
      <c r="B173" s="36" t="s">
        <v>111</v>
      </c>
      <c r="C173" s="4" t="s">
        <v>54</v>
      </c>
      <c r="D173" s="19">
        <f t="shared" si="40"/>
        <v>25.1325</v>
      </c>
      <c r="E173" s="19">
        <v>61.063499999999998</v>
      </c>
      <c r="F173" s="20">
        <v>13400000</v>
      </c>
      <c r="G173" s="20">
        <v>29420</v>
      </c>
      <c r="H173" s="21">
        <v>2.2599999999999998</v>
      </c>
      <c r="I173" s="4" t="s">
        <v>31</v>
      </c>
      <c r="J173" s="4" t="s">
        <v>51</v>
      </c>
      <c r="K173" s="22" t="s">
        <v>30</v>
      </c>
      <c r="L173" s="10">
        <f t="shared" si="39"/>
        <v>0.13919999999999999</v>
      </c>
      <c r="M173" s="13">
        <f t="shared" si="33"/>
        <v>1.0388059701492536E-8</v>
      </c>
      <c r="O173" s="4" t="s">
        <v>52</v>
      </c>
      <c r="P173" s="4">
        <v>40000</v>
      </c>
      <c r="Q173" s="23" t="s">
        <v>174</v>
      </c>
      <c r="T173" s="24">
        <v>2.0833333333333332E-2</v>
      </c>
      <c r="Y173" s="17">
        <v>2.1919300000000002</v>
      </c>
      <c r="Z173" s="16">
        <v>10</v>
      </c>
      <c r="AA173" s="16">
        <f t="shared" si="38"/>
        <v>2.1919300000000002</v>
      </c>
      <c r="AB173" s="16">
        <v>1</v>
      </c>
      <c r="AE173" s="57" t="s">
        <v>75</v>
      </c>
      <c r="AF173" s="17">
        <f t="shared" si="37"/>
        <v>-0.67</v>
      </c>
      <c r="AG173" s="17">
        <v>7.6157300000000001</v>
      </c>
      <c r="AH173" s="17">
        <v>7.62</v>
      </c>
      <c r="AI173" s="4" t="s">
        <v>287</v>
      </c>
    </row>
    <row r="174" spans="1:35" x14ac:dyDescent="0.35">
      <c r="A174" s="4" t="s">
        <v>49</v>
      </c>
      <c r="B174" s="36" t="s">
        <v>111</v>
      </c>
      <c r="C174" s="4" t="s">
        <v>54</v>
      </c>
      <c r="D174" s="19">
        <f t="shared" si="40"/>
        <v>25.1325</v>
      </c>
      <c r="E174" s="19">
        <v>61.063499999999998</v>
      </c>
      <c r="F174" s="20">
        <v>13400000</v>
      </c>
      <c r="G174" s="20">
        <v>29420</v>
      </c>
      <c r="H174" s="21">
        <v>2.2599999999999998</v>
      </c>
      <c r="I174" s="4" t="s">
        <v>31</v>
      </c>
      <c r="J174" s="4" t="s">
        <v>51</v>
      </c>
      <c r="K174" s="22" t="s">
        <v>30</v>
      </c>
      <c r="L174" s="10">
        <f t="shared" si="39"/>
        <v>0.13919999999999999</v>
      </c>
      <c r="M174" s="13">
        <f t="shared" si="33"/>
        <v>1.0388059701492536E-8</v>
      </c>
      <c r="O174" s="4" t="s">
        <v>52</v>
      </c>
      <c r="P174" s="4">
        <v>40000</v>
      </c>
      <c r="Q174" s="23" t="s">
        <v>174</v>
      </c>
      <c r="T174" s="24">
        <v>2.0833333333333332E-2</v>
      </c>
      <c r="Y174" s="17">
        <v>2.3009900000000001</v>
      </c>
      <c r="Z174" s="16">
        <v>10</v>
      </c>
      <c r="AA174" s="16">
        <f t="shared" si="38"/>
        <v>2.3009900000000001</v>
      </c>
      <c r="AB174" s="16">
        <v>1</v>
      </c>
      <c r="AE174" s="57" t="s">
        <v>75</v>
      </c>
      <c r="AF174" s="17">
        <f t="shared" si="37"/>
        <v>-0.67</v>
      </c>
      <c r="AG174" s="17">
        <v>4.2153799999999997</v>
      </c>
      <c r="AH174" s="17">
        <v>4.22</v>
      </c>
      <c r="AI174" s="4" t="s">
        <v>287</v>
      </c>
    </row>
    <row r="175" spans="1:35" x14ac:dyDescent="0.35">
      <c r="A175" s="4" t="s">
        <v>49</v>
      </c>
      <c r="B175" s="36" t="s">
        <v>111</v>
      </c>
      <c r="C175" s="4" t="s">
        <v>54</v>
      </c>
      <c r="D175" s="19">
        <f t="shared" si="40"/>
        <v>25.1325</v>
      </c>
      <c r="E175" s="19">
        <v>61.063499999999998</v>
      </c>
      <c r="F175" s="20">
        <v>13400000</v>
      </c>
      <c r="G175" s="20">
        <v>29420</v>
      </c>
      <c r="H175" s="21">
        <v>2.2599999999999998</v>
      </c>
      <c r="I175" s="4" t="s">
        <v>31</v>
      </c>
      <c r="J175" s="4" t="s">
        <v>51</v>
      </c>
      <c r="K175" s="22" t="s">
        <v>30</v>
      </c>
      <c r="L175" s="10">
        <f t="shared" si="39"/>
        <v>0.13919999999999999</v>
      </c>
      <c r="M175" s="13">
        <f t="shared" si="33"/>
        <v>1.0388059701492536E-8</v>
      </c>
      <c r="O175" s="4" t="s">
        <v>52</v>
      </c>
      <c r="P175" s="4">
        <v>40000</v>
      </c>
      <c r="Q175" s="23" t="s">
        <v>174</v>
      </c>
      <c r="T175" s="24">
        <v>2.0833333333333332E-2</v>
      </c>
      <c r="Y175" s="17">
        <v>2.6976</v>
      </c>
      <c r="Z175" s="16">
        <v>10</v>
      </c>
      <c r="AA175" s="16">
        <f t="shared" si="38"/>
        <v>2.6976</v>
      </c>
      <c r="AB175" s="16">
        <v>1</v>
      </c>
      <c r="AE175" s="57" t="s">
        <v>75</v>
      </c>
      <c r="AF175" s="17">
        <f t="shared" si="37"/>
        <v>-0.67</v>
      </c>
      <c r="AG175" s="17">
        <v>8.2817699999999999</v>
      </c>
      <c r="AH175" s="17">
        <v>8.2799999999999994</v>
      </c>
      <c r="AI175" s="4" t="s">
        <v>287</v>
      </c>
    </row>
    <row r="176" spans="1:35" x14ac:dyDescent="0.35">
      <c r="A176" s="4" t="s">
        <v>49</v>
      </c>
      <c r="B176" s="36" t="s">
        <v>111</v>
      </c>
      <c r="C176" s="4" t="s">
        <v>54</v>
      </c>
      <c r="D176" s="19">
        <f t="shared" si="40"/>
        <v>25.1325</v>
      </c>
      <c r="E176" s="19">
        <v>61.063499999999998</v>
      </c>
      <c r="F176" s="20">
        <v>13400000</v>
      </c>
      <c r="G176" s="20">
        <v>29420</v>
      </c>
      <c r="H176" s="21">
        <v>2.2599999999999998</v>
      </c>
      <c r="I176" s="4" t="s">
        <v>31</v>
      </c>
      <c r="J176" s="4" t="s">
        <v>51</v>
      </c>
      <c r="K176" s="22" t="s">
        <v>30</v>
      </c>
      <c r="L176" s="10">
        <f t="shared" si="39"/>
        <v>0.13919999999999999</v>
      </c>
      <c r="M176" s="13">
        <f t="shared" si="33"/>
        <v>1.0388059701492536E-8</v>
      </c>
      <c r="O176" s="4" t="s">
        <v>52</v>
      </c>
      <c r="P176" s="4">
        <v>40000</v>
      </c>
      <c r="Q176" s="23" t="s">
        <v>174</v>
      </c>
      <c r="T176" s="24">
        <v>2.0833333333333332E-2</v>
      </c>
      <c r="Y176" s="17">
        <v>2.9851399999999999</v>
      </c>
      <c r="Z176" s="16">
        <v>10</v>
      </c>
      <c r="AA176" s="16">
        <f t="shared" si="38"/>
        <v>2.9851399999999999</v>
      </c>
      <c r="AB176" s="16">
        <v>1</v>
      </c>
      <c r="AE176" s="57" t="s">
        <v>75</v>
      </c>
      <c r="AF176" s="17">
        <f t="shared" si="37"/>
        <v>-0.67</v>
      </c>
      <c r="AG176" s="17">
        <v>6.3537400000000002</v>
      </c>
      <c r="AH176" s="17">
        <v>6.35</v>
      </c>
      <c r="AI176" s="4" t="s">
        <v>287</v>
      </c>
    </row>
    <row r="177" spans="1:35" x14ac:dyDescent="0.35">
      <c r="A177" s="4" t="s">
        <v>49</v>
      </c>
      <c r="B177" s="36" t="s">
        <v>111</v>
      </c>
      <c r="C177" s="4" t="s">
        <v>54</v>
      </c>
      <c r="D177" s="19">
        <f t="shared" si="40"/>
        <v>25.1325</v>
      </c>
      <c r="E177" s="19">
        <v>61.063499999999998</v>
      </c>
      <c r="F177" s="20">
        <v>13400000</v>
      </c>
      <c r="G177" s="20">
        <v>29420</v>
      </c>
      <c r="H177" s="21">
        <v>2.2599999999999998</v>
      </c>
      <c r="I177" s="4" t="s">
        <v>31</v>
      </c>
      <c r="J177" s="4" t="s">
        <v>51</v>
      </c>
      <c r="K177" s="22" t="s">
        <v>30</v>
      </c>
      <c r="L177" s="10">
        <f t="shared" si="39"/>
        <v>0.13919999999999999</v>
      </c>
      <c r="M177" s="13">
        <f t="shared" si="33"/>
        <v>1.0388059701492536E-8</v>
      </c>
      <c r="O177" s="4" t="s">
        <v>52</v>
      </c>
      <c r="P177" s="4">
        <v>40000</v>
      </c>
      <c r="Q177" s="23" t="s">
        <v>174</v>
      </c>
      <c r="T177" s="24">
        <v>2.0833333333333332E-2</v>
      </c>
      <c r="Y177" s="17">
        <v>3.2999499999999999</v>
      </c>
      <c r="Z177" s="16">
        <v>10</v>
      </c>
      <c r="AA177" s="16">
        <f t="shared" si="38"/>
        <v>3.2999499999999999</v>
      </c>
      <c r="AB177" s="16">
        <v>1</v>
      </c>
      <c r="AE177" s="57" t="s">
        <v>75</v>
      </c>
      <c r="AF177" s="17">
        <f t="shared" si="37"/>
        <v>-0.67</v>
      </c>
      <c r="AG177" s="17">
        <v>8.9653500000000008</v>
      </c>
      <c r="AH177" s="17">
        <v>8.9700000000000006</v>
      </c>
      <c r="AI177" s="4" t="s">
        <v>287</v>
      </c>
    </row>
    <row r="178" spans="1:35" x14ac:dyDescent="0.35">
      <c r="A178" s="4" t="s">
        <v>49</v>
      </c>
      <c r="B178" s="36" t="s">
        <v>111</v>
      </c>
      <c r="C178" s="4" t="s">
        <v>54</v>
      </c>
      <c r="D178" s="19">
        <f t="shared" si="40"/>
        <v>25.1325</v>
      </c>
      <c r="E178" s="19">
        <v>61.063499999999998</v>
      </c>
      <c r="F178" s="20">
        <v>13400000</v>
      </c>
      <c r="G178" s="20">
        <v>29420</v>
      </c>
      <c r="H178" s="21">
        <v>2.2599999999999998</v>
      </c>
      <c r="I178" s="4" t="s">
        <v>31</v>
      </c>
      <c r="J178" s="4" t="s">
        <v>51</v>
      </c>
      <c r="K178" s="22" t="s">
        <v>30</v>
      </c>
      <c r="L178" s="10">
        <f t="shared" si="39"/>
        <v>0.13919999999999999</v>
      </c>
      <c r="M178" s="13">
        <f t="shared" si="33"/>
        <v>1.0388059701492536E-8</v>
      </c>
      <c r="O178" s="4" t="s">
        <v>52</v>
      </c>
      <c r="P178" s="4">
        <v>40000</v>
      </c>
      <c r="Q178" s="23" t="s">
        <v>174</v>
      </c>
      <c r="T178" s="24">
        <v>2.0833333333333332E-2</v>
      </c>
      <c r="Y178" s="17">
        <v>3.7238199999999999</v>
      </c>
      <c r="Z178" s="16">
        <v>10</v>
      </c>
      <c r="AA178" s="16">
        <f t="shared" si="38"/>
        <v>3.7238199999999999</v>
      </c>
      <c r="AB178" s="16">
        <v>1</v>
      </c>
      <c r="AE178" s="57" t="s">
        <v>75</v>
      </c>
      <c r="AF178" s="17">
        <f t="shared" si="37"/>
        <v>-0.5</v>
      </c>
      <c r="AG178" s="17">
        <v>10.61294</v>
      </c>
      <c r="AH178" s="17">
        <v>10.61</v>
      </c>
      <c r="AI178" s="4" t="s">
        <v>287</v>
      </c>
    </row>
    <row r="179" spans="1:35" x14ac:dyDescent="0.35">
      <c r="A179" s="4" t="s">
        <v>49</v>
      </c>
      <c r="B179" s="36" t="s">
        <v>111</v>
      </c>
      <c r="C179" s="4" t="s">
        <v>54</v>
      </c>
      <c r="D179" s="19">
        <f t="shared" si="40"/>
        <v>25.1325</v>
      </c>
      <c r="E179" s="19">
        <v>61.063499999999998</v>
      </c>
      <c r="F179" s="20">
        <v>13400000</v>
      </c>
      <c r="G179" s="20">
        <v>29420</v>
      </c>
      <c r="H179" s="21">
        <v>2.2599999999999998</v>
      </c>
      <c r="I179" s="4" t="s">
        <v>31</v>
      </c>
      <c r="J179" s="4" t="s">
        <v>51</v>
      </c>
      <c r="K179" s="22" t="s">
        <v>30</v>
      </c>
      <c r="L179" s="10">
        <f t="shared" si="39"/>
        <v>0.13919999999999999</v>
      </c>
      <c r="M179" s="13">
        <f t="shared" si="33"/>
        <v>1.0388059701492536E-8</v>
      </c>
      <c r="O179" s="4" t="s">
        <v>52</v>
      </c>
      <c r="P179" s="4">
        <v>40000</v>
      </c>
      <c r="Q179" s="23" t="s">
        <v>174</v>
      </c>
      <c r="T179" s="24">
        <v>2.0833333333333332E-2</v>
      </c>
      <c r="Y179" s="17">
        <v>3.7114199999999999</v>
      </c>
      <c r="Z179" s="16">
        <v>10</v>
      </c>
      <c r="AA179" s="16">
        <f t="shared" si="38"/>
        <v>3.7114199999999999</v>
      </c>
      <c r="AB179" s="16">
        <v>1</v>
      </c>
      <c r="AE179" s="57" t="s">
        <v>75</v>
      </c>
      <c r="AF179" s="17">
        <f t="shared" si="37"/>
        <v>-0.5</v>
      </c>
      <c r="AG179" s="17">
        <v>10.22734</v>
      </c>
      <c r="AH179" s="17">
        <v>10.23</v>
      </c>
      <c r="AI179" s="4" t="s">
        <v>287</v>
      </c>
    </row>
    <row r="180" spans="1:35" x14ac:dyDescent="0.35">
      <c r="A180" s="4" t="s">
        <v>49</v>
      </c>
      <c r="B180" s="36" t="s">
        <v>111</v>
      </c>
      <c r="C180" s="4" t="s">
        <v>54</v>
      </c>
      <c r="D180" s="19">
        <f t="shared" si="40"/>
        <v>25.1325</v>
      </c>
      <c r="E180" s="19">
        <v>61.063499999999998</v>
      </c>
      <c r="F180" s="20">
        <v>13400000</v>
      </c>
      <c r="G180" s="20">
        <v>29420</v>
      </c>
      <c r="H180" s="21">
        <v>2.2599999999999998</v>
      </c>
      <c r="I180" s="4" t="s">
        <v>31</v>
      </c>
      <c r="J180" s="4" t="s">
        <v>51</v>
      </c>
      <c r="K180" s="22" t="s">
        <v>30</v>
      </c>
      <c r="L180" s="10">
        <f t="shared" si="39"/>
        <v>0.13919999999999999</v>
      </c>
      <c r="M180" s="13">
        <f t="shared" si="33"/>
        <v>1.0388059701492536E-8</v>
      </c>
      <c r="O180" s="4" t="s">
        <v>52</v>
      </c>
      <c r="P180" s="4">
        <v>40000</v>
      </c>
      <c r="Q180" s="23" t="s">
        <v>174</v>
      </c>
      <c r="T180" s="24">
        <v>2.0833333333333332E-2</v>
      </c>
      <c r="Y180" s="17">
        <v>3.7114199999999999</v>
      </c>
      <c r="Z180" s="16">
        <v>10</v>
      </c>
      <c r="AA180" s="16">
        <f t="shared" si="38"/>
        <v>3.7114199999999999</v>
      </c>
      <c r="AB180" s="16">
        <v>1</v>
      </c>
      <c r="AE180" s="57" t="s">
        <v>75</v>
      </c>
      <c r="AF180" s="17">
        <f t="shared" si="37"/>
        <v>-0.5</v>
      </c>
      <c r="AG180" s="17">
        <v>8.9653500000000008</v>
      </c>
      <c r="AH180" s="17">
        <v>8.9700000000000006</v>
      </c>
      <c r="AI180" s="4" t="s">
        <v>287</v>
      </c>
    </row>
    <row r="181" spans="1:35" x14ac:dyDescent="0.35">
      <c r="A181" s="4" t="s">
        <v>49</v>
      </c>
      <c r="B181" s="36" t="s">
        <v>111</v>
      </c>
      <c r="C181" s="4" t="s">
        <v>54</v>
      </c>
      <c r="D181" s="19">
        <f t="shared" si="40"/>
        <v>25.1325</v>
      </c>
      <c r="E181" s="19">
        <v>61.063499999999998</v>
      </c>
      <c r="F181" s="20">
        <v>13400000</v>
      </c>
      <c r="G181" s="20">
        <v>29420</v>
      </c>
      <c r="H181" s="21">
        <v>2.2599999999999998</v>
      </c>
      <c r="I181" s="4" t="s">
        <v>31</v>
      </c>
      <c r="J181" s="4" t="s">
        <v>51</v>
      </c>
      <c r="K181" s="22" t="s">
        <v>30</v>
      </c>
      <c r="L181" s="10">
        <f t="shared" si="39"/>
        <v>0.13919999999999999</v>
      </c>
      <c r="M181" s="13">
        <f t="shared" si="33"/>
        <v>1.0388059701492536E-8</v>
      </c>
      <c r="O181" s="4" t="s">
        <v>52</v>
      </c>
      <c r="P181" s="4">
        <v>40000</v>
      </c>
      <c r="Q181" s="23" t="s">
        <v>174</v>
      </c>
      <c r="T181" s="24">
        <v>2.0833333333333332E-2</v>
      </c>
      <c r="Y181" s="17">
        <v>3.8898999999999999</v>
      </c>
      <c r="Z181" s="16">
        <v>10</v>
      </c>
      <c r="AA181" s="16">
        <f t="shared" si="38"/>
        <v>3.8898999999999999</v>
      </c>
      <c r="AB181" s="16">
        <v>1</v>
      </c>
      <c r="AE181" s="57" t="s">
        <v>75</v>
      </c>
      <c r="AF181" s="17">
        <f t="shared" si="37"/>
        <v>-0.5</v>
      </c>
      <c r="AG181" s="17">
        <v>7.8085300000000002</v>
      </c>
      <c r="AH181" s="17">
        <v>7.81</v>
      </c>
      <c r="AI181" s="4" t="s">
        <v>287</v>
      </c>
    </row>
    <row r="182" spans="1:35" x14ac:dyDescent="0.35">
      <c r="A182" s="4" t="s">
        <v>49</v>
      </c>
      <c r="B182" s="36" t="s">
        <v>111</v>
      </c>
      <c r="C182" s="4" t="s">
        <v>54</v>
      </c>
      <c r="D182" s="19">
        <f t="shared" si="40"/>
        <v>25.1325</v>
      </c>
      <c r="E182" s="19">
        <v>61.063499999999998</v>
      </c>
      <c r="F182" s="20">
        <v>13400000</v>
      </c>
      <c r="G182" s="20">
        <v>29420</v>
      </c>
      <c r="H182" s="21">
        <v>2.2599999999999998</v>
      </c>
      <c r="I182" s="4" t="s">
        <v>31</v>
      </c>
      <c r="J182" s="4" t="s">
        <v>51</v>
      </c>
      <c r="K182" s="22" t="s">
        <v>30</v>
      </c>
      <c r="L182" s="10">
        <f t="shared" si="39"/>
        <v>0.13919999999999999</v>
      </c>
      <c r="M182" s="13">
        <f t="shared" si="33"/>
        <v>1.0388059701492536E-8</v>
      </c>
      <c r="O182" s="4" t="s">
        <v>52</v>
      </c>
      <c r="P182" s="4">
        <v>40000</v>
      </c>
      <c r="Q182" s="23" t="s">
        <v>174</v>
      </c>
      <c r="T182" s="24">
        <v>2.0833333333333332E-2</v>
      </c>
      <c r="Y182" s="17">
        <v>4.6136999999999997</v>
      </c>
      <c r="Z182" s="16">
        <v>10</v>
      </c>
      <c r="AA182" s="16">
        <f t="shared" si="38"/>
        <v>4.6136999999999997</v>
      </c>
      <c r="AB182" s="16">
        <v>1</v>
      </c>
      <c r="AE182" s="57" t="s">
        <v>75</v>
      </c>
      <c r="AF182" s="17">
        <f t="shared" si="37"/>
        <v>-0.5</v>
      </c>
      <c r="AG182" s="17">
        <v>7.5105599999999999</v>
      </c>
      <c r="AH182" s="17">
        <v>7.51</v>
      </c>
      <c r="AI182" s="4" t="s">
        <v>287</v>
      </c>
    </row>
    <row r="183" spans="1:35" x14ac:dyDescent="0.35">
      <c r="A183" s="4" t="s">
        <v>49</v>
      </c>
      <c r="B183" s="36" t="s">
        <v>111</v>
      </c>
      <c r="C183" s="4" t="s">
        <v>54</v>
      </c>
      <c r="D183" s="19">
        <f t="shared" si="40"/>
        <v>25.1325</v>
      </c>
      <c r="E183" s="19">
        <v>61.063499999999998</v>
      </c>
      <c r="F183" s="20">
        <v>13400000</v>
      </c>
      <c r="G183" s="20">
        <v>29420</v>
      </c>
      <c r="H183" s="21">
        <v>2.2599999999999998</v>
      </c>
      <c r="I183" s="4" t="s">
        <v>31</v>
      </c>
      <c r="J183" s="4" t="s">
        <v>51</v>
      </c>
      <c r="K183" s="22" t="s">
        <v>30</v>
      </c>
      <c r="L183" s="10">
        <f t="shared" si="39"/>
        <v>0.13919999999999999</v>
      </c>
      <c r="M183" s="13">
        <f t="shared" si="33"/>
        <v>1.0388059701492536E-8</v>
      </c>
      <c r="O183" s="4" t="s">
        <v>52</v>
      </c>
      <c r="P183" s="4">
        <v>40000</v>
      </c>
      <c r="Q183" s="23" t="s">
        <v>174</v>
      </c>
      <c r="T183" s="24">
        <v>2.0833333333333332E-2</v>
      </c>
      <c r="Y183" s="17">
        <v>4.7103799999999998</v>
      </c>
      <c r="Z183" s="16">
        <v>10</v>
      </c>
      <c r="AA183" s="16">
        <f t="shared" si="38"/>
        <v>4.7103799999999998</v>
      </c>
      <c r="AB183" s="16">
        <v>1</v>
      </c>
      <c r="AE183" s="57" t="s">
        <v>75</v>
      </c>
      <c r="AF183" s="17">
        <f t="shared" si="37"/>
        <v>-0.5</v>
      </c>
      <c r="AG183" s="17">
        <v>8.0013299999999994</v>
      </c>
      <c r="AH183" s="17">
        <v>8</v>
      </c>
      <c r="AI183" s="4" t="s">
        <v>287</v>
      </c>
    </row>
    <row r="184" spans="1:35" x14ac:dyDescent="0.35">
      <c r="A184" s="4" t="s">
        <v>49</v>
      </c>
      <c r="B184" s="36" t="s">
        <v>111</v>
      </c>
      <c r="C184" s="4" t="s">
        <v>54</v>
      </c>
      <c r="D184" s="19">
        <f t="shared" si="40"/>
        <v>25.1325</v>
      </c>
      <c r="E184" s="19">
        <v>61.063499999999998</v>
      </c>
      <c r="F184" s="20">
        <v>13400000</v>
      </c>
      <c r="G184" s="20">
        <v>29420</v>
      </c>
      <c r="H184" s="21">
        <v>2.2599999999999998</v>
      </c>
      <c r="I184" s="4" t="s">
        <v>31</v>
      </c>
      <c r="J184" s="4" t="s">
        <v>51</v>
      </c>
      <c r="K184" s="22" t="s">
        <v>30</v>
      </c>
      <c r="L184" s="10">
        <f t="shared" si="39"/>
        <v>0.13919999999999999</v>
      </c>
      <c r="M184" s="13">
        <f t="shared" si="33"/>
        <v>1.0388059701492536E-8</v>
      </c>
      <c r="O184" s="4" t="s">
        <v>52</v>
      </c>
      <c r="P184" s="4">
        <v>40000</v>
      </c>
      <c r="Q184" s="23" t="s">
        <v>174</v>
      </c>
      <c r="T184" s="24">
        <v>2.0833333333333332E-2</v>
      </c>
      <c r="Y184" s="17">
        <v>4.6831100000000001</v>
      </c>
      <c r="Z184" s="16">
        <v>10</v>
      </c>
      <c r="AA184" s="16">
        <f t="shared" si="38"/>
        <v>4.6831100000000001</v>
      </c>
      <c r="AB184" s="16">
        <v>1</v>
      </c>
      <c r="AE184" s="57" t="s">
        <v>75</v>
      </c>
      <c r="AF184" s="17">
        <f t="shared" si="37"/>
        <v>-0.5</v>
      </c>
      <c r="AG184" s="17">
        <v>6.5465400000000002</v>
      </c>
      <c r="AH184" s="17">
        <v>6.55</v>
      </c>
      <c r="AI184" s="4" t="s">
        <v>287</v>
      </c>
    </row>
    <row r="185" spans="1:35" x14ac:dyDescent="0.35">
      <c r="A185" s="4" t="s">
        <v>49</v>
      </c>
      <c r="B185" s="36" t="s">
        <v>111</v>
      </c>
      <c r="C185" s="4" t="s">
        <v>54</v>
      </c>
      <c r="D185" s="19">
        <f t="shared" si="40"/>
        <v>25.1325</v>
      </c>
      <c r="E185" s="19">
        <v>61.063499999999998</v>
      </c>
      <c r="F185" s="20">
        <v>13400000</v>
      </c>
      <c r="G185" s="20">
        <v>29420</v>
      </c>
      <c r="H185" s="21">
        <v>2.2599999999999998</v>
      </c>
      <c r="I185" s="4" t="s">
        <v>31</v>
      </c>
      <c r="J185" s="4" t="s">
        <v>51</v>
      </c>
      <c r="K185" s="22" t="s">
        <v>30</v>
      </c>
      <c r="L185" s="10">
        <f t="shared" si="39"/>
        <v>0.13919999999999999</v>
      </c>
      <c r="M185" s="13">
        <f t="shared" si="33"/>
        <v>1.0388059701492536E-8</v>
      </c>
      <c r="O185" s="4" t="s">
        <v>52</v>
      </c>
      <c r="P185" s="4">
        <v>40000</v>
      </c>
      <c r="Q185" s="23" t="s">
        <v>174</v>
      </c>
      <c r="T185" s="24">
        <v>2.0833333333333332E-2</v>
      </c>
      <c r="Y185" s="17">
        <v>5.2978500000000004</v>
      </c>
      <c r="Z185" s="16">
        <v>10</v>
      </c>
      <c r="AA185" s="16">
        <f t="shared" si="38"/>
        <v>5.2978500000000004</v>
      </c>
      <c r="AB185" s="16">
        <v>1</v>
      </c>
      <c r="AE185" s="57" t="s">
        <v>75</v>
      </c>
      <c r="AF185" s="17">
        <f t="shared" si="37"/>
        <v>-0.5</v>
      </c>
      <c r="AG185" s="17">
        <v>10.893380000000001</v>
      </c>
      <c r="AH185" s="17">
        <v>10.89</v>
      </c>
      <c r="AI185" s="4" t="s">
        <v>287</v>
      </c>
    </row>
    <row r="186" spans="1:35" x14ac:dyDescent="0.35">
      <c r="A186" s="4" t="s">
        <v>49</v>
      </c>
      <c r="B186" s="36" t="s">
        <v>111</v>
      </c>
      <c r="C186" s="4" t="s">
        <v>54</v>
      </c>
      <c r="D186" s="19">
        <f t="shared" si="40"/>
        <v>25.1325</v>
      </c>
      <c r="E186" s="19">
        <v>61.063499999999998</v>
      </c>
      <c r="F186" s="20">
        <v>13400000</v>
      </c>
      <c r="G186" s="20">
        <v>29420</v>
      </c>
      <c r="H186" s="21">
        <v>2.2599999999999998</v>
      </c>
      <c r="I186" s="4" t="s">
        <v>31</v>
      </c>
      <c r="J186" s="4" t="s">
        <v>51</v>
      </c>
      <c r="K186" s="22" t="s">
        <v>30</v>
      </c>
      <c r="L186" s="10">
        <f t="shared" si="39"/>
        <v>0.13919999999999999</v>
      </c>
      <c r="M186" s="13">
        <f t="shared" si="33"/>
        <v>1.0388059701492536E-8</v>
      </c>
      <c r="O186" s="4" t="s">
        <v>52</v>
      </c>
      <c r="P186" s="4">
        <v>40000</v>
      </c>
      <c r="Q186" s="23" t="s">
        <v>174</v>
      </c>
      <c r="T186" s="24">
        <v>2.0833333333333332E-2</v>
      </c>
      <c r="Y186" s="17">
        <v>5.4069099999999999</v>
      </c>
      <c r="Z186" s="16">
        <v>10</v>
      </c>
      <c r="AA186" s="16">
        <f t="shared" si="38"/>
        <v>5.4069099999999999</v>
      </c>
      <c r="AB186" s="16">
        <v>1</v>
      </c>
      <c r="AE186" s="57" t="s">
        <v>75</v>
      </c>
      <c r="AF186" s="17">
        <f t="shared" si="37"/>
        <v>-0.5</v>
      </c>
      <c r="AG186" s="17">
        <v>9.64893</v>
      </c>
      <c r="AH186" s="17">
        <v>9.65</v>
      </c>
      <c r="AI186" s="4" t="s">
        <v>287</v>
      </c>
    </row>
    <row r="187" spans="1:35" x14ac:dyDescent="0.35">
      <c r="A187" s="4" t="s">
        <v>49</v>
      </c>
      <c r="B187" s="36" t="s">
        <v>111</v>
      </c>
      <c r="C187" s="4" t="s">
        <v>54</v>
      </c>
      <c r="D187" s="19">
        <f t="shared" si="40"/>
        <v>25.1325</v>
      </c>
      <c r="E187" s="19">
        <v>61.063499999999998</v>
      </c>
      <c r="F187" s="20">
        <v>13400000</v>
      </c>
      <c r="G187" s="20">
        <v>29420</v>
      </c>
      <c r="H187" s="21">
        <v>2.2599999999999998</v>
      </c>
      <c r="I187" s="4" t="s">
        <v>31</v>
      </c>
      <c r="J187" s="4" t="s">
        <v>51</v>
      </c>
      <c r="K187" s="22" t="s">
        <v>30</v>
      </c>
      <c r="L187" s="10">
        <f t="shared" si="39"/>
        <v>0.13919999999999999</v>
      </c>
      <c r="M187" s="13">
        <f t="shared" si="33"/>
        <v>1.0388059701492536E-8</v>
      </c>
      <c r="O187" s="4" t="s">
        <v>52</v>
      </c>
      <c r="P187" s="4">
        <v>40000</v>
      </c>
      <c r="Q187" s="23" t="s">
        <v>174</v>
      </c>
      <c r="T187" s="24">
        <v>2.0833333333333332E-2</v>
      </c>
      <c r="Y187" s="17">
        <v>5.50359</v>
      </c>
      <c r="Z187" s="16">
        <v>10</v>
      </c>
      <c r="AA187" s="16">
        <f t="shared" si="38"/>
        <v>5.50359</v>
      </c>
      <c r="AB187" s="16">
        <v>1</v>
      </c>
      <c r="AE187" s="57" t="s">
        <v>75</v>
      </c>
      <c r="AF187" s="17">
        <f t="shared" si="37"/>
        <v>-0.5</v>
      </c>
      <c r="AG187" s="17">
        <v>7.3177599999999998</v>
      </c>
      <c r="AH187" s="17">
        <v>7.32</v>
      </c>
      <c r="AI187" s="4" t="s">
        <v>287</v>
      </c>
    </row>
    <row r="188" spans="1:35" x14ac:dyDescent="0.35">
      <c r="A188" s="4" t="s">
        <v>49</v>
      </c>
      <c r="B188" s="36" t="s">
        <v>111</v>
      </c>
      <c r="C188" s="4" t="s">
        <v>54</v>
      </c>
      <c r="D188" s="19">
        <f t="shared" si="40"/>
        <v>25.1325</v>
      </c>
      <c r="E188" s="19">
        <v>61.063499999999998</v>
      </c>
      <c r="F188" s="20">
        <v>13400000</v>
      </c>
      <c r="G188" s="20">
        <v>29420</v>
      </c>
      <c r="H188" s="21">
        <v>2.2599999999999998</v>
      </c>
      <c r="I188" s="4" t="s">
        <v>31</v>
      </c>
      <c r="J188" s="4" t="s">
        <v>51</v>
      </c>
      <c r="K188" s="22" t="s">
        <v>30</v>
      </c>
      <c r="L188" s="10">
        <f t="shared" si="39"/>
        <v>0.13919999999999999</v>
      </c>
      <c r="M188" s="13">
        <f t="shared" si="33"/>
        <v>1.0388059701492536E-8</v>
      </c>
      <c r="O188" s="4" t="s">
        <v>52</v>
      </c>
      <c r="P188" s="4">
        <v>40000</v>
      </c>
      <c r="Q188" s="23" t="s">
        <v>174</v>
      </c>
      <c r="T188" s="24">
        <v>2.0833333333333332E-2</v>
      </c>
      <c r="Y188" s="17">
        <v>5.5853900000000003</v>
      </c>
      <c r="Z188" s="16">
        <v>10</v>
      </c>
      <c r="AA188" s="16">
        <f t="shared" si="38"/>
        <v>5.5853900000000003</v>
      </c>
      <c r="AB188" s="16">
        <v>1</v>
      </c>
      <c r="AE188" s="57" t="s">
        <v>75</v>
      </c>
      <c r="AF188" s="17">
        <f t="shared" si="37"/>
        <v>-0.5</v>
      </c>
      <c r="AG188" s="17">
        <v>7.8961699999999997</v>
      </c>
      <c r="AH188" s="17">
        <v>7.9</v>
      </c>
      <c r="AI188" s="4" t="s">
        <v>287</v>
      </c>
    </row>
    <row r="189" spans="1:35" x14ac:dyDescent="0.35">
      <c r="A189" s="4" t="s">
        <v>49</v>
      </c>
      <c r="B189" s="36" t="s">
        <v>111</v>
      </c>
      <c r="C189" s="4" t="s">
        <v>54</v>
      </c>
      <c r="D189" s="19">
        <f t="shared" si="40"/>
        <v>25.1325</v>
      </c>
      <c r="E189" s="19">
        <v>61.063499999999998</v>
      </c>
      <c r="F189" s="20">
        <v>13400000</v>
      </c>
      <c r="G189" s="20">
        <v>29420</v>
      </c>
      <c r="H189" s="21">
        <v>2.2599999999999998</v>
      </c>
      <c r="I189" s="4" t="s">
        <v>31</v>
      </c>
      <c r="J189" s="4" t="s">
        <v>51</v>
      </c>
      <c r="K189" s="22" t="s">
        <v>30</v>
      </c>
      <c r="L189" s="10">
        <f t="shared" si="39"/>
        <v>0.13919999999999999</v>
      </c>
      <c r="M189" s="13">
        <f t="shared" si="33"/>
        <v>1.0388059701492536E-8</v>
      </c>
      <c r="O189" s="4" t="s">
        <v>52</v>
      </c>
      <c r="P189" s="4">
        <v>40000</v>
      </c>
      <c r="Q189" s="23" t="s">
        <v>174</v>
      </c>
      <c r="T189" s="24">
        <v>2.0833333333333332E-2</v>
      </c>
      <c r="Y189" s="17">
        <v>5.6944499999999998</v>
      </c>
      <c r="Z189" s="16">
        <v>10</v>
      </c>
      <c r="AA189" s="16">
        <f t="shared" si="38"/>
        <v>5.6944499999999998</v>
      </c>
      <c r="AB189" s="16">
        <v>1</v>
      </c>
      <c r="AE189" s="57" t="s">
        <v>75</v>
      </c>
      <c r="AF189" s="17">
        <f t="shared" si="37"/>
        <v>-0.5</v>
      </c>
      <c r="AG189" s="17">
        <v>7.6157300000000001</v>
      </c>
      <c r="AH189" s="17">
        <v>7.62</v>
      </c>
      <c r="AI189" s="4" t="s">
        <v>287</v>
      </c>
    </row>
    <row r="190" spans="1:35" x14ac:dyDescent="0.35">
      <c r="A190" s="4" t="s">
        <v>49</v>
      </c>
      <c r="B190" s="36" t="s">
        <v>111</v>
      </c>
      <c r="C190" s="4" t="s">
        <v>54</v>
      </c>
      <c r="D190" s="19">
        <f t="shared" si="40"/>
        <v>25.1325</v>
      </c>
      <c r="E190" s="19">
        <v>61.063499999999998</v>
      </c>
      <c r="F190" s="20">
        <v>13400000</v>
      </c>
      <c r="G190" s="20">
        <v>29420</v>
      </c>
      <c r="H190" s="21">
        <v>2.2599999999999998</v>
      </c>
      <c r="I190" s="4" t="s">
        <v>31</v>
      </c>
      <c r="J190" s="4" t="s">
        <v>51</v>
      </c>
      <c r="K190" s="22" t="s">
        <v>30</v>
      </c>
      <c r="L190" s="10">
        <f t="shared" si="39"/>
        <v>0.13919999999999999</v>
      </c>
      <c r="M190" s="13">
        <f t="shared" si="33"/>
        <v>1.0388059701492536E-8</v>
      </c>
      <c r="O190" s="4" t="s">
        <v>52</v>
      </c>
      <c r="P190" s="4">
        <v>40000</v>
      </c>
      <c r="Q190" s="23" t="s">
        <v>174</v>
      </c>
      <c r="T190" s="24">
        <v>2.0833333333333332E-2</v>
      </c>
      <c r="Y190" s="17">
        <v>6.3116700000000003</v>
      </c>
      <c r="Z190" s="16">
        <v>10</v>
      </c>
      <c r="AA190" s="16">
        <f t="shared" si="38"/>
        <v>6.3116700000000003</v>
      </c>
      <c r="AB190" s="16">
        <v>1</v>
      </c>
      <c r="AE190" s="57" t="s">
        <v>75</v>
      </c>
      <c r="AF190" s="17">
        <f t="shared" si="37"/>
        <v>-0.5</v>
      </c>
      <c r="AG190" s="17">
        <v>6.6341799999999997</v>
      </c>
      <c r="AH190" s="17">
        <v>6.63</v>
      </c>
      <c r="AI190" s="4" t="s">
        <v>287</v>
      </c>
    </row>
    <row r="191" spans="1:35" x14ac:dyDescent="0.35">
      <c r="A191" s="4" t="s">
        <v>49</v>
      </c>
      <c r="B191" s="36" t="s">
        <v>111</v>
      </c>
      <c r="C191" s="4" t="s">
        <v>54</v>
      </c>
      <c r="D191" s="19">
        <f t="shared" si="40"/>
        <v>25.1325</v>
      </c>
      <c r="E191" s="19">
        <v>61.063499999999998</v>
      </c>
      <c r="F191" s="20">
        <v>13400000</v>
      </c>
      <c r="G191" s="20">
        <v>29420</v>
      </c>
      <c r="H191" s="21">
        <v>2.2599999999999998</v>
      </c>
      <c r="I191" s="4" t="s">
        <v>31</v>
      </c>
      <c r="J191" s="4" t="s">
        <v>51</v>
      </c>
      <c r="K191" s="22" t="s">
        <v>30</v>
      </c>
      <c r="L191" s="10">
        <f t="shared" si="39"/>
        <v>0.13919999999999999</v>
      </c>
      <c r="M191" s="13">
        <f t="shared" si="33"/>
        <v>1.0388059701492536E-8</v>
      </c>
      <c r="O191" s="4" t="s">
        <v>52</v>
      </c>
      <c r="P191" s="4">
        <v>40000</v>
      </c>
      <c r="Q191" s="23" t="s">
        <v>174</v>
      </c>
      <c r="T191" s="24">
        <v>2.0833333333333332E-2</v>
      </c>
      <c r="Y191" s="17">
        <v>6.1877300000000002</v>
      </c>
      <c r="Z191" s="16">
        <v>10</v>
      </c>
      <c r="AA191" s="16">
        <f t="shared" si="38"/>
        <v>6.1877300000000002</v>
      </c>
      <c r="AB191" s="16">
        <v>1</v>
      </c>
      <c r="AE191" s="57" t="s">
        <v>75</v>
      </c>
      <c r="AF191" s="17">
        <f t="shared" si="37"/>
        <v>-0.5</v>
      </c>
      <c r="AG191" s="17">
        <v>10.50778</v>
      </c>
      <c r="AH191" s="17">
        <v>10.51</v>
      </c>
      <c r="AI191" s="4" t="s">
        <v>287</v>
      </c>
    </row>
    <row r="192" spans="1:35" x14ac:dyDescent="0.35">
      <c r="A192" s="4" t="s">
        <v>49</v>
      </c>
      <c r="B192" s="36" t="s">
        <v>111</v>
      </c>
      <c r="C192" s="4" t="s">
        <v>54</v>
      </c>
      <c r="D192" s="19">
        <f t="shared" si="40"/>
        <v>25.1325</v>
      </c>
      <c r="E192" s="19">
        <v>61.063499999999998</v>
      </c>
      <c r="F192" s="20">
        <v>13400000</v>
      </c>
      <c r="G192" s="20">
        <v>29420</v>
      </c>
      <c r="H192" s="21">
        <v>2.2599999999999998</v>
      </c>
      <c r="I192" s="4" t="s">
        <v>31</v>
      </c>
      <c r="J192" s="4" t="s">
        <v>51</v>
      </c>
      <c r="K192" s="22" t="s">
        <v>30</v>
      </c>
      <c r="L192" s="10">
        <f t="shared" si="39"/>
        <v>0.13919999999999999</v>
      </c>
      <c r="M192" s="13">
        <f t="shared" si="33"/>
        <v>1.0388059701492536E-8</v>
      </c>
      <c r="O192" s="4" t="s">
        <v>52</v>
      </c>
      <c r="P192" s="4">
        <v>40000</v>
      </c>
      <c r="Q192" s="23" t="s">
        <v>174</v>
      </c>
      <c r="T192" s="24">
        <v>2.0833333333333332E-2</v>
      </c>
      <c r="Y192" s="17">
        <v>6.3934699999999998</v>
      </c>
      <c r="Z192" s="16">
        <v>10</v>
      </c>
      <c r="AA192" s="16">
        <f t="shared" si="38"/>
        <v>6.3934699999999998</v>
      </c>
      <c r="AB192" s="16">
        <v>1</v>
      </c>
      <c r="AE192" s="57" t="s">
        <v>75</v>
      </c>
      <c r="AF192" s="17">
        <f t="shared" si="37"/>
        <v>-0.5</v>
      </c>
      <c r="AG192" s="17">
        <v>12.067729999999999</v>
      </c>
      <c r="AH192" s="17">
        <v>12.07</v>
      </c>
      <c r="AI192" s="4" t="s">
        <v>287</v>
      </c>
    </row>
    <row r="193" spans="1:35" x14ac:dyDescent="0.35">
      <c r="A193" s="4" t="s">
        <v>49</v>
      </c>
      <c r="B193" s="36" t="s">
        <v>111</v>
      </c>
      <c r="C193" s="4" t="s">
        <v>54</v>
      </c>
      <c r="D193" s="19">
        <f t="shared" si="40"/>
        <v>25.1325</v>
      </c>
      <c r="E193" s="19">
        <v>61.063499999999998</v>
      </c>
      <c r="F193" s="20">
        <v>13400000</v>
      </c>
      <c r="G193" s="20">
        <v>29420</v>
      </c>
      <c r="H193" s="21">
        <v>2.2599999999999998</v>
      </c>
      <c r="I193" s="4" t="s">
        <v>31</v>
      </c>
      <c r="J193" s="4" t="s">
        <v>53</v>
      </c>
      <c r="K193" s="22" t="s">
        <v>30</v>
      </c>
      <c r="L193" s="10">
        <f t="shared" si="39"/>
        <v>0.13919999999999999</v>
      </c>
      <c r="M193" s="13">
        <f t="shared" si="33"/>
        <v>1.0388059701492536E-8</v>
      </c>
      <c r="O193" s="4" t="s">
        <v>52</v>
      </c>
      <c r="P193" s="4">
        <v>40000</v>
      </c>
      <c r="Q193" s="23" t="s">
        <v>174</v>
      </c>
      <c r="T193" s="24">
        <v>2.0833333333333332E-2</v>
      </c>
      <c r="Y193" s="17">
        <v>1.69865</v>
      </c>
      <c r="Z193" s="16">
        <v>10</v>
      </c>
      <c r="AA193" s="16">
        <f t="shared" si="38"/>
        <v>1.69865</v>
      </c>
      <c r="AB193" s="16">
        <v>1</v>
      </c>
      <c r="AE193" s="57" t="s">
        <v>75</v>
      </c>
      <c r="AF193" s="17">
        <f t="shared" si="37"/>
        <v>-0.67</v>
      </c>
      <c r="AG193" s="17">
        <v>4.4081799999999998</v>
      </c>
      <c r="AH193" s="17">
        <v>4.41</v>
      </c>
      <c r="AI193" s="4" t="s">
        <v>287</v>
      </c>
    </row>
    <row r="194" spans="1:35" x14ac:dyDescent="0.35">
      <c r="A194" s="4" t="s">
        <v>49</v>
      </c>
      <c r="B194" s="36" t="s">
        <v>111</v>
      </c>
      <c r="C194" s="4" t="s">
        <v>54</v>
      </c>
      <c r="D194" s="19">
        <f t="shared" si="40"/>
        <v>25.1325</v>
      </c>
      <c r="E194" s="19">
        <v>61.063499999999998</v>
      </c>
      <c r="F194" s="20">
        <v>13400000</v>
      </c>
      <c r="G194" s="20">
        <v>29420</v>
      </c>
      <c r="H194" s="21">
        <v>2.2599999999999998</v>
      </c>
      <c r="I194" s="4" t="s">
        <v>31</v>
      </c>
      <c r="J194" s="4" t="s">
        <v>53</v>
      </c>
      <c r="K194" s="22" t="s">
        <v>30</v>
      </c>
      <c r="L194" s="10">
        <f t="shared" si="39"/>
        <v>0.13919999999999999</v>
      </c>
      <c r="M194" s="13">
        <f t="shared" si="33"/>
        <v>1.0388059701492536E-8</v>
      </c>
      <c r="O194" s="4" t="s">
        <v>52</v>
      </c>
      <c r="P194" s="4">
        <v>40000</v>
      </c>
      <c r="Q194" s="23" t="s">
        <v>174</v>
      </c>
      <c r="T194" s="24">
        <v>2.0833333333333332E-2</v>
      </c>
      <c r="Y194" s="17">
        <v>2.0010599999999998</v>
      </c>
      <c r="Z194" s="16">
        <v>10</v>
      </c>
      <c r="AA194" s="16">
        <f t="shared" si="38"/>
        <v>2.0010599999999998</v>
      </c>
      <c r="AB194" s="16">
        <v>1</v>
      </c>
      <c r="AE194" s="57" t="s">
        <v>75</v>
      </c>
      <c r="AF194" s="17">
        <f t="shared" si="37"/>
        <v>-0.67</v>
      </c>
      <c r="AG194" s="17">
        <v>7.2301200000000003</v>
      </c>
      <c r="AH194" s="17">
        <v>7.23</v>
      </c>
      <c r="AI194" s="4" t="s">
        <v>287</v>
      </c>
    </row>
    <row r="195" spans="1:35" x14ac:dyDescent="0.35">
      <c r="A195" s="4" t="s">
        <v>49</v>
      </c>
      <c r="B195" s="36" t="s">
        <v>111</v>
      </c>
      <c r="C195" s="4" t="s">
        <v>54</v>
      </c>
      <c r="D195" s="19">
        <f t="shared" si="40"/>
        <v>25.1325</v>
      </c>
      <c r="E195" s="19">
        <v>61.063499999999998</v>
      </c>
      <c r="F195" s="20">
        <v>13400000</v>
      </c>
      <c r="G195" s="20">
        <v>29420</v>
      </c>
      <c r="H195" s="21">
        <v>2.2599999999999998</v>
      </c>
      <c r="I195" s="4" t="s">
        <v>31</v>
      </c>
      <c r="J195" s="4" t="s">
        <v>53</v>
      </c>
      <c r="K195" s="22" t="s">
        <v>30</v>
      </c>
      <c r="L195" s="10">
        <f t="shared" si="39"/>
        <v>0.13919999999999999</v>
      </c>
      <c r="M195" s="13">
        <f t="shared" ref="M195:M258" si="41">L195/F195</f>
        <v>1.0388059701492536E-8</v>
      </c>
      <c r="O195" s="4" t="s">
        <v>52</v>
      </c>
      <c r="P195" s="4">
        <v>40000</v>
      </c>
      <c r="Q195" s="23" t="s">
        <v>174</v>
      </c>
      <c r="T195" s="24">
        <v>2.0833333333333332E-2</v>
      </c>
      <c r="Y195" s="17">
        <v>2.0010599999999998</v>
      </c>
      <c r="Z195" s="16">
        <v>10</v>
      </c>
      <c r="AA195" s="16">
        <f t="shared" si="38"/>
        <v>2.0010599999999998</v>
      </c>
      <c r="AB195" s="16">
        <v>1</v>
      </c>
      <c r="AE195" s="57" t="s">
        <v>75</v>
      </c>
      <c r="AF195" s="17">
        <f t="shared" si="37"/>
        <v>-0.67</v>
      </c>
      <c r="AG195" s="17">
        <v>12.92658</v>
      </c>
      <c r="AH195" s="17">
        <v>12.93</v>
      </c>
      <c r="AI195" s="4" t="s">
        <v>287</v>
      </c>
    </row>
    <row r="196" spans="1:35" x14ac:dyDescent="0.35">
      <c r="A196" s="4" t="s">
        <v>49</v>
      </c>
      <c r="B196" s="36" t="s">
        <v>111</v>
      </c>
      <c r="C196" s="4" t="s">
        <v>54</v>
      </c>
      <c r="D196" s="19">
        <f t="shared" si="40"/>
        <v>25.1325</v>
      </c>
      <c r="E196" s="19">
        <v>61.063499999999998</v>
      </c>
      <c r="F196" s="20">
        <v>13400000</v>
      </c>
      <c r="G196" s="20">
        <v>29420</v>
      </c>
      <c r="H196" s="21">
        <v>2.2599999999999998</v>
      </c>
      <c r="I196" s="4" t="s">
        <v>31</v>
      </c>
      <c r="J196" s="4" t="s">
        <v>53</v>
      </c>
      <c r="K196" s="22" t="s">
        <v>30</v>
      </c>
      <c r="L196" s="10">
        <f t="shared" si="39"/>
        <v>0.13919999999999999</v>
      </c>
      <c r="M196" s="13">
        <f t="shared" si="41"/>
        <v>1.0388059701492536E-8</v>
      </c>
      <c r="O196" s="4" t="s">
        <v>52</v>
      </c>
      <c r="P196" s="4">
        <v>40000</v>
      </c>
      <c r="Q196" s="23" t="s">
        <v>174</v>
      </c>
      <c r="T196" s="24">
        <v>2.0833333333333332E-2</v>
      </c>
      <c r="Y196" s="17">
        <v>2.1795300000000002</v>
      </c>
      <c r="Z196" s="16">
        <v>10</v>
      </c>
      <c r="AA196" s="16">
        <f t="shared" si="38"/>
        <v>2.1795300000000002</v>
      </c>
      <c r="AB196" s="16">
        <v>1</v>
      </c>
      <c r="AE196" s="57" t="s">
        <v>75</v>
      </c>
      <c r="AF196" s="17">
        <f t="shared" si="37"/>
        <v>-0.67</v>
      </c>
      <c r="AG196" s="17">
        <v>15.170109999999999</v>
      </c>
      <c r="AH196" s="17">
        <v>15.17</v>
      </c>
      <c r="AI196" s="4" t="s">
        <v>287</v>
      </c>
    </row>
    <row r="197" spans="1:35" x14ac:dyDescent="0.35">
      <c r="A197" s="4" t="s">
        <v>49</v>
      </c>
      <c r="B197" s="36" t="s">
        <v>111</v>
      </c>
      <c r="C197" s="4" t="s">
        <v>54</v>
      </c>
      <c r="D197" s="19">
        <f t="shared" si="40"/>
        <v>25.1325</v>
      </c>
      <c r="E197" s="19">
        <v>61.063499999999998</v>
      </c>
      <c r="F197" s="20">
        <v>13400000</v>
      </c>
      <c r="G197" s="20">
        <v>29420</v>
      </c>
      <c r="H197" s="21">
        <v>2.2599999999999998</v>
      </c>
      <c r="I197" s="4" t="s">
        <v>31</v>
      </c>
      <c r="J197" s="4" t="s">
        <v>53</v>
      </c>
      <c r="K197" s="22" t="s">
        <v>30</v>
      </c>
      <c r="L197" s="10">
        <f t="shared" si="39"/>
        <v>0.13919999999999999</v>
      </c>
      <c r="M197" s="13">
        <f t="shared" si="41"/>
        <v>1.0388059701492536E-8</v>
      </c>
      <c r="O197" s="4" t="s">
        <v>52</v>
      </c>
      <c r="P197" s="4">
        <v>40000</v>
      </c>
      <c r="Q197" s="23" t="s">
        <v>174</v>
      </c>
      <c r="T197" s="24">
        <v>2.0833333333333332E-2</v>
      </c>
      <c r="Y197" s="17">
        <v>2.3009900000000001</v>
      </c>
      <c r="Z197" s="16">
        <v>10</v>
      </c>
      <c r="AA197" s="16">
        <f t="shared" si="38"/>
        <v>2.3009900000000001</v>
      </c>
      <c r="AB197" s="16">
        <v>1</v>
      </c>
      <c r="AE197" s="57" t="s">
        <v>75</v>
      </c>
      <c r="AF197" s="17">
        <f t="shared" si="37"/>
        <v>-0.67</v>
      </c>
      <c r="AG197" s="17">
        <v>11.76976</v>
      </c>
      <c r="AH197" s="17">
        <v>11.77</v>
      </c>
      <c r="AI197" s="4" t="s">
        <v>287</v>
      </c>
    </row>
    <row r="198" spans="1:35" x14ac:dyDescent="0.35">
      <c r="A198" s="4" t="s">
        <v>49</v>
      </c>
      <c r="B198" s="36" t="s">
        <v>111</v>
      </c>
      <c r="C198" s="4" t="s">
        <v>54</v>
      </c>
      <c r="D198" s="19">
        <f t="shared" si="40"/>
        <v>25.1325</v>
      </c>
      <c r="E198" s="19">
        <v>61.063499999999998</v>
      </c>
      <c r="F198" s="20">
        <v>13400000</v>
      </c>
      <c r="G198" s="20">
        <v>29420</v>
      </c>
      <c r="H198" s="21">
        <v>2.2599999999999998</v>
      </c>
      <c r="I198" s="4" t="s">
        <v>31</v>
      </c>
      <c r="J198" s="4" t="s">
        <v>53</v>
      </c>
      <c r="K198" s="22" t="s">
        <v>30</v>
      </c>
      <c r="L198" s="10">
        <f t="shared" si="39"/>
        <v>0.13919999999999999</v>
      </c>
      <c r="M198" s="13">
        <f t="shared" si="41"/>
        <v>1.0388059701492536E-8</v>
      </c>
      <c r="O198" s="4" t="s">
        <v>52</v>
      </c>
      <c r="P198" s="4">
        <v>40000</v>
      </c>
      <c r="Q198" s="23" t="s">
        <v>174</v>
      </c>
      <c r="T198" s="24">
        <v>2.0833333333333332E-2</v>
      </c>
      <c r="Y198" s="17">
        <v>2.6852100000000001</v>
      </c>
      <c r="Z198" s="16">
        <v>10</v>
      </c>
      <c r="AA198" s="16">
        <f t="shared" si="38"/>
        <v>2.6852100000000001</v>
      </c>
      <c r="AB198" s="16">
        <v>1</v>
      </c>
      <c r="AE198" s="57" t="s">
        <v>75</v>
      </c>
      <c r="AF198" s="17">
        <f t="shared" si="37"/>
        <v>-0.67</v>
      </c>
      <c r="AG198" s="17">
        <v>9.2633200000000002</v>
      </c>
      <c r="AH198" s="17">
        <v>9.26</v>
      </c>
      <c r="AI198" s="4" t="s">
        <v>287</v>
      </c>
    </row>
    <row r="199" spans="1:35" x14ac:dyDescent="0.35">
      <c r="A199" s="4" t="s">
        <v>49</v>
      </c>
      <c r="B199" s="36" t="s">
        <v>111</v>
      </c>
      <c r="C199" s="4" t="s">
        <v>54</v>
      </c>
      <c r="D199" s="19">
        <f t="shared" si="40"/>
        <v>25.1325</v>
      </c>
      <c r="E199" s="19">
        <v>61.063499999999998</v>
      </c>
      <c r="F199" s="20">
        <v>13400000</v>
      </c>
      <c r="G199" s="20">
        <v>29420</v>
      </c>
      <c r="H199" s="21">
        <v>2.2599999999999998</v>
      </c>
      <c r="I199" s="4" t="s">
        <v>31</v>
      </c>
      <c r="J199" s="4" t="s">
        <v>53</v>
      </c>
      <c r="K199" s="22" t="s">
        <v>30</v>
      </c>
      <c r="L199" s="10">
        <f t="shared" ref="L199:L216" si="42">3*(0.0058/0.125)</f>
        <v>0.13919999999999999</v>
      </c>
      <c r="M199" s="13">
        <f t="shared" si="41"/>
        <v>1.0388059701492536E-8</v>
      </c>
      <c r="O199" s="4" t="s">
        <v>52</v>
      </c>
      <c r="P199" s="4">
        <v>40000</v>
      </c>
      <c r="Q199" s="23" t="s">
        <v>174</v>
      </c>
      <c r="T199" s="24">
        <v>2.0833333333333332E-2</v>
      </c>
      <c r="Y199" s="17">
        <v>3.01241</v>
      </c>
      <c r="Z199" s="16">
        <v>10</v>
      </c>
      <c r="AA199" s="16">
        <f t="shared" si="38"/>
        <v>3.01241</v>
      </c>
      <c r="AB199" s="16">
        <v>1</v>
      </c>
      <c r="AE199" s="57" t="s">
        <v>75</v>
      </c>
      <c r="AF199" s="17">
        <f t="shared" ref="AF199:AF262" si="43">IF(AA199&gt;3.7,-0.5,-0.67)</f>
        <v>-0.67</v>
      </c>
      <c r="AG199" s="17">
        <v>11.296519999999999</v>
      </c>
      <c r="AH199" s="17">
        <v>11.3</v>
      </c>
      <c r="AI199" s="4" t="s">
        <v>287</v>
      </c>
    </row>
    <row r="200" spans="1:35" x14ac:dyDescent="0.35">
      <c r="A200" s="4" t="s">
        <v>49</v>
      </c>
      <c r="B200" s="36" t="s">
        <v>111</v>
      </c>
      <c r="C200" s="4" t="s">
        <v>54</v>
      </c>
      <c r="D200" s="19">
        <f t="shared" si="40"/>
        <v>25.1325</v>
      </c>
      <c r="E200" s="19">
        <v>61.063499999999998</v>
      </c>
      <c r="F200" s="20">
        <v>13400000</v>
      </c>
      <c r="G200" s="20">
        <v>29420</v>
      </c>
      <c r="H200" s="21">
        <v>2.2599999999999998</v>
      </c>
      <c r="I200" s="4" t="s">
        <v>31</v>
      </c>
      <c r="J200" s="4" t="s">
        <v>53</v>
      </c>
      <c r="K200" s="22" t="s">
        <v>30</v>
      </c>
      <c r="L200" s="10">
        <f t="shared" si="42"/>
        <v>0.13919999999999999</v>
      </c>
      <c r="M200" s="13">
        <f t="shared" si="41"/>
        <v>1.0388059701492536E-8</v>
      </c>
      <c r="O200" s="4" t="s">
        <v>52</v>
      </c>
      <c r="P200" s="4">
        <v>40000</v>
      </c>
      <c r="Q200" s="23" t="s">
        <v>174</v>
      </c>
      <c r="T200" s="24">
        <v>2.0833333333333332E-2</v>
      </c>
      <c r="Y200" s="17">
        <v>3.2057500000000001</v>
      </c>
      <c r="Z200" s="16">
        <v>10</v>
      </c>
      <c r="AA200" s="16">
        <f t="shared" si="38"/>
        <v>3.2057500000000001</v>
      </c>
      <c r="AB200" s="16">
        <v>1</v>
      </c>
      <c r="AE200" s="57" t="s">
        <v>75</v>
      </c>
      <c r="AF200" s="17">
        <f t="shared" si="43"/>
        <v>-0.67</v>
      </c>
      <c r="AG200" s="17">
        <v>13.32972</v>
      </c>
      <c r="AH200" s="17">
        <v>13.33</v>
      </c>
      <c r="AI200" s="4" t="s">
        <v>287</v>
      </c>
    </row>
    <row r="201" spans="1:35" x14ac:dyDescent="0.35">
      <c r="A201" s="4" t="s">
        <v>49</v>
      </c>
      <c r="B201" s="36" t="s">
        <v>111</v>
      </c>
      <c r="C201" s="4" t="s">
        <v>54</v>
      </c>
      <c r="D201" s="19">
        <f t="shared" si="40"/>
        <v>25.1325</v>
      </c>
      <c r="E201" s="19">
        <v>61.063499999999998</v>
      </c>
      <c r="F201" s="20">
        <v>13400000</v>
      </c>
      <c r="G201" s="20">
        <v>29420</v>
      </c>
      <c r="H201" s="21">
        <v>2.2599999999999998</v>
      </c>
      <c r="I201" s="4" t="s">
        <v>31</v>
      </c>
      <c r="J201" s="4" t="s">
        <v>53</v>
      </c>
      <c r="K201" s="22" t="s">
        <v>30</v>
      </c>
      <c r="L201" s="10">
        <f t="shared" si="42"/>
        <v>0.13919999999999999</v>
      </c>
      <c r="M201" s="13">
        <f t="shared" si="41"/>
        <v>1.0388059701492536E-8</v>
      </c>
      <c r="O201" s="4" t="s">
        <v>52</v>
      </c>
      <c r="P201" s="4">
        <v>40000</v>
      </c>
      <c r="Q201" s="23" t="s">
        <v>174</v>
      </c>
      <c r="T201" s="24">
        <v>2.0833333333333332E-2</v>
      </c>
      <c r="Y201" s="17">
        <v>3.3148200000000001</v>
      </c>
      <c r="Z201" s="16">
        <v>10</v>
      </c>
      <c r="AA201" s="16">
        <f t="shared" si="38"/>
        <v>3.3148200000000001</v>
      </c>
      <c r="AB201" s="16">
        <v>1</v>
      </c>
      <c r="AE201" s="57" t="s">
        <v>75</v>
      </c>
      <c r="AF201" s="17">
        <f t="shared" si="43"/>
        <v>-0.67</v>
      </c>
      <c r="AG201" s="17">
        <v>20.393329999999999</v>
      </c>
      <c r="AH201" s="17">
        <v>20.39</v>
      </c>
      <c r="AI201" s="4" t="s">
        <v>287</v>
      </c>
    </row>
    <row r="202" spans="1:35" x14ac:dyDescent="0.35">
      <c r="A202" s="4" t="s">
        <v>49</v>
      </c>
      <c r="B202" s="36" t="s">
        <v>111</v>
      </c>
      <c r="C202" s="4" t="s">
        <v>54</v>
      </c>
      <c r="D202" s="19">
        <f t="shared" si="40"/>
        <v>25.1325</v>
      </c>
      <c r="E202" s="19">
        <v>61.063499999999998</v>
      </c>
      <c r="F202" s="20">
        <v>13400000</v>
      </c>
      <c r="G202" s="20">
        <v>29420</v>
      </c>
      <c r="H202" s="21">
        <v>2.2599999999999998</v>
      </c>
      <c r="I202" s="4" t="s">
        <v>31</v>
      </c>
      <c r="J202" s="4" t="s">
        <v>53</v>
      </c>
      <c r="K202" s="22" t="s">
        <v>30</v>
      </c>
      <c r="L202" s="10">
        <f t="shared" si="42"/>
        <v>0.13919999999999999</v>
      </c>
      <c r="M202" s="13">
        <f t="shared" si="41"/>
        <v>1.0388059701492536E-8</v>
      </c>
      <c r="O202" s="4" t="s">
        <v>52</v>
      </c>
      <c r="P202" s="4">
        <v>40000</v>
      </c>
      <c r="Q202" s="23" t="s">
        <v>174</v>
      </c>
      <c r="T202" s="24">
        <v>2.0833333333333332E-2</v>
      </c>
      <c r="Y202" s="17">
        <v>3.60236</v>
      </c>
      <c r="Z202" s="16">
        <v>10</v>
      </c>
      <c r="AA202" s="16">
        <f t="shared" si="38"/>
        <v>3.60236</v>
      </c>
      <c r="AB202" s="16">
        <v>1</v>
      </c>
      <c r="AE202" s="57" t="s">
        <v>75</v>
      </c>
      <c r="AF202" s="17">
        <f t="shared" si="43"/>
        <v>-0.67</v>
      </c>
      <c r="AG202" s="17">
        <v>14.87214</v>
      </c>
      <c r="AH202" s="17">
        <v>14.87</v>
      </c>
      <c r="AI202" s="4" t="s">
        <v>287</v>
      </c>
    </row>
    <row r="203" spans="1:35" x14ac:dyDescent="0.35">
      <c r="A203" s="4" t="s">
        <v>49</v>
      </c>
      <c r="B203" s="36" t="s">
        <v>111</v>
      </c>
      <c r="C203" s="4" t="s">
        <v>54</v>
      </c>
      <c r="D203" s="19">
        <f t="shared" si="40"/>
        <v>25.1325</v>
      </c>
      <c r="E203" s="19">
        <v>61.063499999999998</v>
      </c>
      <c r="F203" s="20">
        <v>13400000</v>
      </c>
      <c r="G203" s="20">
        <v>29420</v>
      </c>
      <c r="H203" s="21">
        <v>2.2599999999999998</v>
      </c>
      <c r="I203" s="4" t="s">
        <v>31</v>
      </c>
      <c r="J203" s="4" t="s">
        <v>53</v>
      </c>
      <c r="K203" s="22" t="s">
        <v>30</v>
      </c>
      <c r="L203" s="10">
        <f t="shared" si="42"/>
        <v>0.13919999999999999</v>
      </c>
      <c r="M203" s="13">
        <f t="shared" si="41"/>
        <v>1.0388059701492536E-8</v>
      </c>
      <c r="O203" s="4" t="s">
        <v>52</v>
      </c>
      <c r="P203" s="4">
        <v>40000</v>
      </c>
      <c r="Q203" s="23" t="s">
        <v>174</v>
      </c>
      <c r="T203" s="24">
        <v>2.0833333333333332E-2</v>
      </c>
      <c r="Y203" s="17">
        <v>3.6965499999999998</v>
      </c>
      <c r="Z203" s="16">
        <v>10</v>
      </c>
      <c r="AA203" s="16">
        <f t="shared" si="38"/>
        <v>3.6965499999999998</v>
      </c>
      <c r="AB203" s="16">
        <v>1</v>
      </c>
      <c r="AE203" s="57" t="s">
        <v>75</v>
      </c>
      <c r="AF203" s="17">
        <f t="shared" si="43"/>
        <v>-0.67</v>
      </c>
      <c r="AG203" s="17">
        <v>16.60737</v>
      </c>
      <c r="AH203" s="17">
        <v>16.61</v>
      </c>
      <c r="AI203" s="4" t="s">
        <v>287</v>
      </c>
    </row>
    <row r="204" spans="1:35" x14ac:dyDescent="0.35">
      <c r="A204" s="4" t="s">
        <v>49</v>
      </c>
      <c r="B204" s="36" t="s">
        <v>111</v>
      </c>
      <c r="C204" s="4" t="s">
        <v>54</v>
      </c>
      <c r="D204" s="19">
        <f t="shared" si="40"/>
        <v>25.1325</v>
      </c>
      <c r="E204" s="19">
        <v>61.063499999999998</v>
      </c>
      <c r="F204" s="20">
        <v>13400000</v>
      </c>
      <c r="G204" s="20">
        <v>29420</v>
      </c>
      <c r="H204" s="21">
        <v>2.2599999999999998</v>
      </c>
      <c r="I204" s="4" t="s">
        <v>31</v>
      </c>
      <c r="J204" s="4" t="s">
        <v>53</v>
      </c>
      <c r="K204" s="22" t="s">
        <v>30</v>
      </c>
      <c r="L204" s="10">
        <f t="shared" si="42"/>
        <v>0.13919999999999999</v>
      </c>
      <c r="M204" s="13">
        <f t="shared" si="41"/>
        <v>1.0388059701492536E-8</v>
      </c>
      <c r="O204" s="4" t="s">
        <v>52</v>
      </c>
      <c r="P204" s="4">
        <v>40000</v>
      </c>
      <c r="Q204" s="23" t="s">
        <v>174</v>
      </c>
      <c r="T204" s="24">
        <v>2.0833333333333332E-2</v>
      </c>
      <c r="Y204" s="17">
        <v>3.7114199999999999</v>
      </c>
      <c r="Z204" s="16">
        <v>10</v>
      </c>
      <c r="AA204" s="16">
        <f t="shared" si="38"/>
        <v>3.7114199999999999</v>
      </c>
      <c r="AB204" s="16">
        <v>1</v>
      </c>
      <c r="AE204" s="57" t="s">
        <v>75</v>
      </c>
      <c r="AF204" s="17">
        <f t="shared" si="43"/>
        <v>-0.5</v>
      </c>
      <c r="AG204" s="17">
        <v>10.70058</v>
      </c>
      <c r="AH204" s="17">
        <v>10.7</v>
      </c>
      <c r="AI204" s="4" t="s">
        <v>287</v>
      </c>
    </row>
    <row r="205" spans="1:35" x14ac:dyDescent="0.35">
      <c r="A205" s="4" t="s">
        <v>49</v>
      </c>
      <c r="B205" s="36" t="s">
        <v>111</v>
      </c>
      <c r="C205" s="4" t="s">
        <v>54</v>
      </c>
      <c r="D205" s="19">
        <f t="shared" si="40"/>
        <v>25.1325</v>
      </c>
      <c r="E205" s="19">
        <v>61.063499999999998</v>
      </c>
      <c r="F205" s="20">
        <v>13400000</v>
      </c>
      <c r="G205" s="20">
        <v>29420</v>
      </c>
      <c r="H205" s="21">
        <v>2.2599999999999998</v>
      </c>
      <c r="I205" s="4" t="s">
        <v>31</v>
      </c>
      <c r="J205" s="4" t="s">
        <v>53</v>
      </c>
      <c r="K205" s="22" t="s">
        <v>30</v>
      </c>
      <c r="L205" s="10">
        <f t="shared" si="42"/>
        <v>0.13919999999999999</v>
      </c>
      <c r="M205" s="13">
        <f t="shared" si="41"/>
        <v>1.0388059701492536E-8</v>
      </c>
      <c r="O205" s="4" t="s">
        <v>52</v>
      </c>
      <c r="P205" s="4">
        <v>40000</v>
      </c>
      <c r="Q205" s="23" t="s">
        <v>174</v>
      </c>
      <c r="T205" s="24">
        <v>2.0833333333333332E-2</v>
      </c>
      <c r="Y205" s="17">
        <v>3.9022899999999998</v>
      </c>
      <c r="Z205" s="16">
        <v>10</v>
      </c>
      <c r="AA205" s="16">
        <f t="shared" si="38"/>
        <v>3.9022899999999998</v>
      </c>
      <c r="AB205" s="16">
        <v>1</v>
      </c>
      <c r="AE205" s="57" t="s">
        <v>75</v>
      </c>
      <c r="AF205" s="17">
        <f t="shared" si="43"/>
        <v>-0.5</v>
      </c>
      <c r="AG205" s="17">
        <v>10.893380000000001</v>
      </c>
      <c r="AH205" s="17">
        <v>10.89</v>
      </c>
      <c r="AI205" s="4" t="s">
        <v>287</v>
      </c>
    </row>
    <row r="206" spans="1:35" x14ac:dyDescent="0.35">
      <c r="A206" s="4" t="s">
        <v>49</v>
      </c>
      <c r="B206" s="36" t="s">
        <v>111</v>
      </c>
      <c r="C206" s="4" t="s">
        <v>54</v>
      </c>
      <c r="D206" s="19">
        <f t="shared" si="40"/>
        <v>25.1325</v>
      </c>
      <c r="E206" s="19">
        <v>61.063499999999998</v>
      </c>
      <c r="F206" s="20">
        <v>13400000</v>
      </c>
      <c r="G206" s="20">
        <v>29420</v>
      </c>
      <c r="H206" s="21">
        <v>2.2599999999999998</v>
      </c>
      <c r="I206" s="4" t="s">
        <v>31</v>
      </c>
      <c r="J206" s="4" t="s">
        <v>53</v>
      </c>
      <c r="K206" s="22" t="s">
        <v>30</v>
      </c>
      <c r="L206" s="10">
        <f t="shared" si="42"/>
        <v>0.13919999999999999</v>
      </c>
      <c r="M206" s="13">
        <f t="shared" si="41"/>
        <v>1.0388059701492536E-8</v>
      </c>
      <c r="O206" s="4" t="s">
        <v>52</v>
      </c>
      <c r="P206" s="4">
        <v>40000</v>
      </c>
      <c r="Q206" s="23" t="s">
        <v>174</v>
      </c>
      <c r="T206" s="24">
        <v>2.0833333333333332E-2</v>
      </c>
      <c r="Y206" s="17">
        <v>4.6013099999999998</v>
      </c>
      <c r="Z206" s="16">
        <v>10</v>
      </c>
      <c r="AA206" s="16">
        <f t="shared" si="38"/>
        <v>4.6013099999999998</v>
      </c>
      <c r="AB206" s="16">
        <v>1</v>
      </c>
      <c r="AE206" s="57" t="s">
        <v>75</v>
      </c>
      <c r="AF206" s="17">
        <f t="shared" si="43"/>
        <v>-0.5</v>
      </c>
      <c r="AG206" s="17">
        <v>9.4561200000000003</v>
      </c>
      <c r="AH206" s="17">
        <v>9.4600000000000009</v>
      </c>
      <c r="AI206" s="4" t="s">
        <v>287</v>
      </c>
    </row>
    <row r="207" spans="1:35" x14ac:dyDescent="0.35">
      <c r="A207" s="4" t="s">
        <v>49</v>
      </c>
      <c r="B207" s="36" t="s">
        <v>111</v>
      </c>
      <c r="C207" s="4" t="s">
        <v>54</v>
      </c>
      <c r="D207" s="19">
        <f t="shared" si="40"/>
        <v>25.1325</v>
      </c>
      <c r="E207" s="19">
        <v>61.063499999999998</v>
      </c>
      <c r="F207" s="20">
        <v>13400000</v>
      </c>
      <c r="G207" s="20">
        <v>29420</v>
      </c>
      <c r="H207" s="21">
        <v>2.2599999999999998</v>
      </c>
      <c r="I207" s="4" t="s">
        <v>31</v>
      </c>
      <c r="J207" s="4" t="s">
        <v>53</v>
      </c>
      <c r="K207" s="22" t="s">
        <v>30</v>
      </c>
      <c r="L207" s="10">
        <f t="shared" si="42"/>
        <v>0.13919999999999999</v>
      </c>
      <c r="M207" s="13">
        <f t="shared" si="41"/>
        <v>1.0388059701492536E-8</v>
      </c>
      <c r="O207" s="4" t="s">
        <v>52</v>
      </c>
      <c r="P207" s="4">
        <v>40000</v>
      </c>
      <c r="Q207" s="23" t="s">
        <v>174</v>
      </c>
      <c r="T207" s="24">
        <v>2.0833333333333332E-2</v>
      </c>
      <c r="Y207" s="17">
        <v>4.6955</v>
      </c>
      <c r="Z207" s="16">
        <v>10</v>
      </c>
      <c r="AA207" s="16">
        <f t="shared" si="38"/>
        <v>4.6955</v>
      </c>
      <c r="AB207" s="16">
        <v>1</v>
      </c>
      <c r="AE207" s="57" t="s">
        <v>75</v>
      </c>
      <c r="AF207" s="17">
        <f t="shared" si="43"/>
        <v>-0.5</v>
      </c>
      <c r="AG207" s="17">
        <v>11.19135</v>
      </c>
      <c r="AH207" s="17">
        <v>11.19</v>
      </c>
      <c r="AI207" s="4" t="s">
        <v>287</v>
      </c>
    </row>
    <row r="208" spans="1:35" x14ac:dyDescent="0.35">
      <c r="A208" s="4" t="s">
        <v>49</v>
      </c>
      <c r="B208" s="36" t="s">
        <v>111</v>
      </c>
      <c r="C208" s="4" t="s">
        <v>54</v>
      </c>
      <c r="D208" s="19">
        <f t="shared" si="40"/>
        <v>25.1325</v>
      </c>
      <c r="E208" s="19">
        <v>61.063499999999998</v>
      </c>
      <c r="F208" s="20">
        <v>13400000</v>
      </c>
      <c r="G208" s="20">
        <v>29420</v>
      </c>
      <c r="H208" s="21">
        <v>2.2599999999999998</v>
      </c>
      <c r="I208" s="4" t="s">
        <v>31</v>
      </c>
      <c r="J208" s="4" t="s">
        <v>53</v>
      </c>
      <c r="K208" s="22" t="s">
        <v>30</v>
      </c>
      <c r="L208" s="10">
        <f t="shared" si="42"/>
        <v>0.13919999999999999</v>
      </c>
      <c r="M208" s="13">
        <f t="shared" si="41"/>
        <v>1.0388059701492536E-8</v>
      </c>
      <c r="O208" s="4" t="s">
        <v>52</v>
      </c>
      <c r="P208" s="4">
        <v>40000</v>
      </c>
      <c r="Q208" s="23" t="s">
        <v>174</v>
      </c>
      <c r="T208" s="24">
        <v>2.0833333333333332E-2</v>
      </c>
      <c r="Y208" s="17">
        <v>4.6955</v>
      </c>
      <c r="Z208" s="16">
        <v>10</v>
      </c>
      <c r="AA208" s="16">
        <f t="shared" si="38"/>
        <v>4.6955</v>
      </c>
      <c r="AB208" s="16">
        <v>1</v>
      </c>
      <c r="AE208" s="57" t="s">
        <v>75</v>
      </c>
      <c r="AF208" s="17">
        <f t="shared" si="43"/>
        <v>-0.5</v>
      </c>
      <c r="AG208" s="17">
        <v>14.18857</v>
      </c>
      <c r="AH208" s="17">
        <v>14.19</v>
      </c>
      <c r="AI208" s="4" t="s">
        <v>287</v>
      </c>
    </row>
    <row r="209" spans="1:35" x14ac:dyDescent="0.35">
      <c r="A209" s="4" t="s">
        <v>49</v>
      </c>
      <c r="B209" s="36" t="s">
        <v>111</v>
      </c>
      <c r="C209" s="4" t="s">
        <v>54</v>
      </c>
      <c r="D209" s="19">
        <f t="shared" si="40"/>
        <v>25.1325</v>
      </c>
      <c r="E209" s="19">
        <v>61.063499999999998</v>
      </c>
      <c r="F209" s="20">
        <v>13400000</v>
      </c>
      <c r="G209" s="20">
        <v>29420</v>
      </c>
      <c r="H209" s="21">
        <v>2.2599999999999998</v>
      </c>
      <c r="I209" s="4" t="s">
        <v>31</v>
      </c>
      <c r="J209" s="4" t="s">
        <v>53</v>
      </c>
      <c r="K209" s="22" t="s">
        <v>30</v>
      </c>
      <c r="L209" s="10">
        <f t="shared" si="42"/>
        <v>0.13919999999999999</v>
      </c>
      <c r="M209" s="13">
        <f t="shared" si="41"/>
        <v>1.0388059701492536E-8</v>
      </c>
      <c r="O209" s="4" t="s">
        <v>52</v>
      </c>
      <c r="P209" s="4">
        <v>40000</v>
      </c>
      <c r="Q209" s="23" t="s">
        <v>174</v>
      </c>
      <c r="T209" s="24">
        <v>2.0833333333333332E-2</v>
      </c>
      <c r="Y209" s="17">
        <v>5.2978500000000004</v>
      </c>
      <c r="Z209" s="16">
        <v>10</v>
      </c>
      <c r="AA209" s="16">
        <f t="shared" si="38"/>
        <v>5.2978500000000004</v>
      </c>
      <c r="AB209" s="16">
        <v>1</v>
      </c>
      <c r="AE209" s="57" t="s">
        <v>75</v>
      </c>
      <c r="AF209" s="17">
        <f t="shared" si="43"/>
        <v>-0.5</v>
      </c>
      <c r="AG209" s="17">
        <v>17.676559999999998</v>
      </c>
      <c r="AH209" s="17">
        <v>17.68</v>
      </c>
      <c r="AI209" s="4" t="s">
        <v>287</v>
      </c>
    </row>
    <row r="210" spans="1:35" x14ac:dyDescent="0.35">
      <c r="A210" s="4" t="s">
        <v>49</v>
      </c>
      <c r="B210" s="36" t="s">
        <v>111</v>
      </c>
      <c r="C210" s="4" t="s">
        <v>54</v>
      </c>
      <c r="D210" s="19">
        <f t="shared" si="40"/>
        <v>25.1325</v>
      </c>
      <c r="E210" s="19">
        <v>61.063499999999998</v>
      </c>
      <c r="F210" s="20">
        <v>13400000</v>
      </c>
      <c r="G210" s="20">
        <v>29420</v>
      </c>
      <c r="H210" s="21">
        <v>2.2599999999999998</v>
      </c>
      <c r="I210" s="4" t="s">
        <v>31</v>
      </c>
      <c r="J210" s="4" t="s">
        <v>53</v>
      </c>
      <c r="K210" s="22" t="s">
        <v>30</v>
      </c>
      <c r="L210" s="10">
        <f t="shared" si="42"/>
        <v>0.13919999999999999</v>
      </c>
      <c r="M210" s="13">
        <f t="shared" si="41"/>
        <v>1.0388059701492536E-8</v>
      </c>
      <c r="O210" s="4" t="s">
        <v>52</v>
      </c>
      <c r="P210" s="4">
        <v>40000</v>
      </c>
      <c r="Q210" s="23" t="s">
        <v>174</v>
      </c>
      <c r="T210" s="24">
        <v>2.0833333333333332E-2</v>
      </c>
      <c r="Y210" s="17">
        <v>5.4069099999999999</v>
      </c>
      <c r="Z210" s="16">
        <v>10</v>
      </c>
      <c r="AA210" s="16">
        <f t="shared" si="38"/>
        <v>5.4069099999999999</v>
      </c>
      <c r="AB210" s="16">
        <v>1</v>
      </c>
      <c r="AE210" s="57" t="s">
        <v>75</v>
      </c>
      <c r="AF210" s="17">
        <f t="shared" si="43"/>
        <v>-0.5</v>
      </c>
      <c r="AG210" s="17">
        <v>32.680160000000001</v>
      </c>
      <c r="AH210" s="17">
        <v>32.68</v>
      </c>
      <c r="AI210" s="4" t="s">
        <v>287</v>
      </c>
    </row>
    <row r="211" spans="1:35" x14ac:dyDescent="0.35">
      <c r="A211" s="4" t="s">
        <v>49</v>
      </c>
      <c r="B211" s="36" t="s">
        <v>111</v>
      </c>
      <c r="C211" s="4" t="s">
        <v>54</v>
      </c>
      <c r="D211" s="19">
        <f t="shared" si="40"/>
        <v>25.1325</v>
      </c>
      <c r="E211" s="19">
        <v>61.063499999999998</v>
      </c>
      <c r="F211" s="20">
        <v>13400000</v>
      </c>
      <c r="G211" s="20">
        <v>29420</v>
      </c>
      <c r="H211" s="21">
        <v>2.2599999999999998</v>
      </c>
      <c r="I211" s="4" t="s">
        <v>31</v>
      </c>
      <c r="J211" s="4" t="s">
        <v>53</v>
      </c>
      <c r="K211" s="22" t="s">
        <v>30</v>
      </c>
      <c r="L211" s="10">
        <f t="shared" si="42"/>
        <v>0.13919999999999999</v>
      </c>
      <c r="M211" s="13">
        <f t="shared" si="41"/>
        <v>1.0388059701492536E-8</v>
      </c>
      <c r="O211" s="4" t="s">
        <v>52</v>
      </c>
      <c r="P211" s="4">
        <v>40000</v>
      </c>
      <c r="Q211" s="23" t="s">
        <v>174</v>
      </c>
      <c r="T211" s="24">
        <v>2.0833333333333332E-2</v>
      </c>
      <c r="Y211" s="17">
        <v>5.6126500000000004</v>
      </c>
      <c r="Z211" s="16">
        <v>10</v>
      </c>
      <c r="AA211" s="16">
        <f t="shared" si="38"/>
        <v>5.6126500000000004</v>
      </c>
      <c r="AB211" s="16">
        <v>1</v>
      </c>
      <c r="AE211" s="57" t="s">
        <v>75</v>
      </c>
      <c r="AF211" s="17">
        <f t="shared" si="43"/>
        <v>-0.5</v>
      </c>
      <c r="AG211" s="17">
        <v>19.516950000000001</v>
      </c>
      <c r="AH211" s="17">
        <v>19.52</v>
      </c>
      <c r="AI211" s="4" t="s">
        <v>287</v>
      </c>
    </row>
    <row r="212" spans="1:35" x14ac:dyDescent="0.35">
      <c r="A212" s="4" t="s">
        <v>49</v>
      </c>
      <c r="B212" s="36" t="s">
        <v>111</v>
      </c>
      <c r="C212" s="4" t="s">
        <v>54</v>
      </c>
      <c r="D212" s="19">
        <f t="shared" si="40"/>
        <v>25.1325</v>
      </c>
      <c r="E212" s="19">
        <v>61.063499999999998</v>
      </c>
      <c r="F212" s="20">
        <v>13400000</v>
      </c>
      <c r="G212" s="20">
        <v>29420</v>
      </c>
      <c r="H212" s="21">
        <v>2.2599999999999998</v>
      </c>
      <c r="I212" s="4" t="s">
        <v>31</v>
      </c>
      <c r="J212" s="4" t="s">
        <v>53</v>
      </c>
      <c r="K212" s="22" t="s">
        <v>30</v>
      </c>
      <c r="L212" s="10">
        <f t="shared" si="42"/>
        <v>0.13919999999999999</v>
      </c>
      <c r="M212" s="13">
        <f t="shared" si="41"/>
        <v>1.0388059701492536E-8</v>
      </c>
      <c r="O212" s="4" t="s">
        <v>52</v>
      </c>
      <c r="P212" s="4">
        <v>40000</v>
      </c>
      <c r="Q212" s="23" t="s">
        <v>174</v>
      </c>
      <c r="T212" s="24">
        <v>2.0833333333333332E-2</v>
      </c>
      <c r="Y212" s="17">
        <v>5.5184600000000001</v>
      </c>
      <c r="Z212" s="16">
        <v>10</v>
      </c>
      <c r="AA212" s="16">
        <f t="shared" si="38"/>
        <v>5.5184600000000001</v>
      </c>
      <c r="AB212" s="16">
        <v>1</v>
      </c>
      <c r="AE212" s="57" t="s">
        <v>75</v>
      </c>
      <c r="AF212" s="17">
        <f t="shared" si="43"/>
        <v>-0.5</v>
      </c>
      <c r="AG212" s="17">
        <v>15.555720000000001</v>
      </c>
      <c r="AH212" s="17">
        <v>15.56</v>
      </c>
      <c r="AI212" s="4" t="s">
        <v>287</v>
      </c>
    </row>
    <row r="213" spans="1:35" x14ac:dyDescent="0.35">
      <c r="A213" s="4" t="s">
        <v>49</v>
      </c>
      <c r="B213" s="36" t="s">
        <v>111</v>
      </c>
      <c r="C213" s="4" t="s">
        <v>54</v>
      </c>
      <c r="D213" s="19">
        <f t="shared" si="40"/>
        <v>25.1325</v>
      </c>
      <c r="E213" s="19">
        <v>61.063499999999998</v>
      </c>
      <c r="F213" s="20">
        <v>13400000</v>
      </c>
      <c r="G213" s="20">
        <v>29420</v>
      </c>
      <c r="H213" s="21">
        <v>2.2599999999999998</v>
      </c>
      <c r="I213" s="4" t="s">
        <v>31</v>
      </c>
      <c r="J213" s="4" t="s">
        <v>53</v>
      </c>
      <c r="K213" s="22" t="s">
        <v>30</v>
      </c>
      <c r="L213" s="10">
        <f t="shared" si="42"/>
        <v>0.13919999999999999</v>
      </c>
      <c r="M213" s="13">
        <f t="shared" si="41"/>
        <v>1.0388059701492536E-8</v>
      </c>
      <c r="O213" s="4" t="s">
        <v>52</v>
      </c>
      <c r="P213" s="4">
        <v>40000</v>
      </c>
      <c r="Q213" s="23" t="s">
        <v>174</v>
      </c>
      <c r="T213" s="24">
        <v>2.0833333333333332E-2</v>
      </c>
      <c r="Y213" s="17">
        <v>5.6944499999999998</v>
      </c>
      <c r="Z213" s="16">
        <v>10</v>
      </c>
      <c r="AA213" s="16">
        <f t="shared" si="38"/>
        <v>5.6944499999999998</v>
      </c>
      <c r="AB213" s="16">
        <v>1</v>
      </c>
      <c r="AE213" s="57" t="s">
        <v>75</v>
      </c>
      <c r="AF213" s="17">
        <f t="shared" si="43"/>
        <v>-0.5</v>
      </c>
      <c r="AG213" s="17">
        <v>9.7365600000000008</v>
      </c>
      <c r="AH213" s="17">
        <v>9.74</v>
      </c>
      <c r="AI213" s="4" t="s">
        <v>287</v>
      </c>
    </row>
    <row r="214" spans="1:35" x14ac:dyDescent="0.35">
      <c r="A214" s="4" t="s">
        <v>49</v>
      </c>
      <c r="B214" s="36" t="s">
        <v>111</v>
      </c>
      <c r="C214" s="4" t="s">
        <v>54</v>
      </c>
      <c r="D214" s="19">
        <f t="shared" si="40"/>
        <v>25.1325</v>
      </c>
      <c r="E214" s="19">
        <v>61.063499999999998</v>
      </c>
      <c r="F214" s="20">
        <v>13400000</v>
      </c>
      <c r="G214" s="20">
        <v>29420</v>
      </c>
      <c r="H214" s="21">
        <v>2.2599999999999998</v>
      </c>
      <c r="I214" s="4" t="s">
        <v>31</v>
      </c>
      <c r="J214" s="4" t="s">
        <v>53</v>
      </c>
      <c r="K214" s="22" t="s">
        <v>30</v>
      </c>
      <c r="L214" s="10">
        <f t="shared" si="42"/>
        <v>0.13919999999999999</v>
      </c>
      <c r="M214" s="13">
        <f t="shared" si="41"/>
        <v>1.0388059701492536E-8</v>
      </c>
      <c r="O214" s="4" t="s">
        <v>52</v>
      </c>
      <c r="P214" s="4">
        <v>40000</v>
      </c>
      <c r="Q214" s="23" t="s">
        <v>174</v>
      </c>
      <c r="T214" s="24">
        <v>2.0833333333333332E-2</v>
      </c>
      <c r="Y214" s="17">
        <v>6.1877300000000002</v>
      </c>
      <c r="Z214" s="16">
        <v>10</v>
      </c>
      <c r="AA214" s="16">
        <f t="shared" si="38"/>
        <v>6.1877300000000002</v>
      </c>
      <c r="AB214" s="16">
        <v>1</v>
      </c>
      <c r="AE214" s="57" t="s">
        <v>75</v>
      </c>
      <c r="AF214" s="17">
        <f t="shared" si="43"/>
        <v>-0.5</v>
      </c>
      <c r="AG214" s="17">
        <v>16.221769999999999</v>
      </c>
      <c r="AH214" s="17">
        <v>16.22</v>
      </c>
      <c r="AI214" s="4" t="s">
        <v>287</v>
      </c>
    </row>
    <row r="215" spans="1:35" x14ac:dyDescent="0.35">
      <c r="A215" s="4" t="s">
        <v>49</v>
      </c>
      <c r="B215" s="36" t="s">
        <v>111</v>
      </c>
      <c r="C215" s="4" t="s">
        <v>54</v>
      </c>
      <c r="D215" s="19">
        <f t="shared" si="40"/>
        <v>25.1325</v>
      </c>
      <c r="E215" s="19">
        <v>61.063499999999998</v>
      </c>
      <c r="F215" s="20">
        <v>13400000</v>
      </c>
      <c r="G215" s="20">
        <v>29420</v>
      </c>
      <c r="H215" s="21">
        <v>2.2599999999999998</v>
      </c>
      <c r="I215" s="4" t="s">
        <v>31</v>
      </c>
      <c r="J215" s="4" t="s">
        <v>53</v>
      </c>
      <c r="K215" s="22" t="s">
        <v>30</v>
      </c>
      <c r="L215" s="10">
        <f t="shared" si="42"/>
        <v>0.13919999999999999</v>
      </c>
      <c r="M215" s="13">
        <f t="shared" si="41"/>
        <v>1.0388059701492536E-8</v>
      </c>
      <c r="O215" s="4" t="s">
        <v>52</v>
      </c>
      <c r="P215" s="4">
        <v>40000</v>
      </c>
      <c r="Q215" s="23" t="s">
        <v>174</v>
      </c>
      <c r="T215" s="24">
        <v>2.0833333333333332E-2</v>
      </c>
      <c r="Y215" s="17">
        <v>6.2968000000000002</v>
      </c>
      <c r="Z215" s="16">
        <v>10</v>
      </c>
      <c r="AA215" s="16">
        <f t="shared" si="38"/>
        <v>6.2968000000000002</v>
      </c>
      <c r="AB215" s="16">
        <v>1</v>
      </c>
      <c r="AE215" s="57" t="s">
        <v>75</v>
      </c>
      <c r="AF215" s="17">
        <f t="shared" si="43"/>
        <v>-0.5</v>
      </c>
      <c r="AG215" s="17">
        <v>11.489319999999999</v>
      </c>
      <c r="AH215" s="17">
        <v>11.49</v>
      </c>
      <c r="AI215" s="4" t="s">
        <v>287</v>
      </c>
    </row>
    <row r="216" spans="1:35" x14ac:dyDescent="0.35">
      <c r="A216" s="4" t="s">
        <v>49</v>
      </c>
      <c r="B216" s="36" t="s">
        <v>111</v>
      </c>
      <c r="C216" s="4" t="s">
        <v>54</v>
      </c>
      <c r="D216" s="19">
        <f t="shared" si="40"/>
        <v>25.1325</v>
      </c>
      <c r="E216" s="19">
        <v>61.063499999999998</v>
      </c>
      <c r="F216" s="20">
        <v>13400000</v>
      </c>
      <c r="G216" s="20">
        <v>29420</v>
      </c>
      <c r="H216" s="21">
        <v>2.2599999999999998</v>
      </c>
      <c r="I216" s="4" t="s">
        <v>31</v>
      </c>
      <c r="J216" s="4" t="s">
        <v>53</v>
      </c>
      <c r="K216" s="22" t="s">
        <v>30</v>
      </c>
      <c r="L216" s="10">
        <f t="shared" si="42"/>
        <v>0.13919999999999999</v>
      </c>
      <c r="M216" s="13">
        <f t="shared" si="41"/>
        <v>1.0388059701492536E-8</v>
      </c>
      <c r="O216" s="4" t="s">
        <v>52</v>
      </c>
      <c r="P216" s="4">
        <v>40000</v>
      </c>
      <c r="Q216" s="23" t="s">
        <v>174</v>
      </c>
      <c r="T216" s="24">
        <v>2.0833333333333332E-2</v>
      </c>
      <c r="Y216" s="17">
        <v>6.3934699999999998</v>
      </c>
      <c r="Z216" s="16">
        <v>10</v>
      </c>
      <c r="AA216" s="16">
        <f t="shared" si="38"/>
        <v>6.3934699999999998</v>
      </c>
      <c r="AB216" s="16">
        <v>1</v>
      </c>
      <c r="AE216" s="57" t="s">
        <v>75</v>
      </c>
      <c r="AF216" s="17">
        <f t="shared" si="43"/>
        <v>-0.5</v>
      </c>
      <c r="AG216" s="17">
        <v>22.706969999999998</v>
      </c>
      <c r="AH216" s="17">
        <v>22.71</v>
      </c>
      <c r="AI216" s="4" t="s">
        <v>287</v>
      </c>
    </row>
    <row r="217" spans="1:35" x14ac:dyDescent="0.35">
      <c r="A217" s="4" t="s">
        <v>55</v>
      </c>
      <c r="B217" s="36" t="s">
        <v>273</v>
      </c>
      <c r="C217" s="4" t="s">
        <v>56</v>
      </c>
      <c r="D217" s="19">
        <v>-4.4925343841857703</v>
      </c>
      <c r="E217" s="19">
        <v>50.5109686463828</v>
      </c>
      <c r="F217" s="20">
        <v>560000</v>
      </c>
      <c r="G217" s="20">
        <v>4240</v>
      </c>
      <c r="H217" s="21">
        <v>1.64</v>
      </c>
      <c r="I217" s="4" t="s">
        <v>28</v>
      </c>
      <c r="J217" s="4" t="s">
        <v>29</v>
      </c>
      <c r="K217" s="22" t="s">
        <v>30</v>
      </c>
      <c r="L217" s="10">
        <f t="shared" ref="L217:L248" si="44">F217</f>
        <v>560000</v>
      </c>
      <c r="M217" s="13">
        <f t="shared" si="41"/>
        <v>1</v>
      </c>
      <c r="O217" s="4" t="s">
        <v>31</v>
      </c>
      <c r="P217" s="4">
        <v>0</v>
      </c>
      <c r="Q217" s="23">
        <v>32226</v>
      </c>
      <c r="T217" s="24">
        <v>2.0625</v>
      </c>
      <c r="W217" s="17">
        <v>6.6</v>
      </c>
      <c r="Y217" s="17">
        <v>10.3</v>
      </c>
      <c r="Z217" s="16">
        <v>10</v>
      </c>
      <c r="AA217" s="16">
        <f t="shared" si="38"/>
        <v>10.3</v>
      </c>
      <c r="AB217" s="16">
        <v>1</v>
      </c>
      <c r="AC217" s="17">
        <v>13</v>
      </c>
      <c r="AD217" s="17">
        <v>20</v>
      </c>
      <c r="AE217" s="57">
        <v>2001.11437851392</v>
      </c>
      <c r="AF217" s="17">
        <f t="shared" si="43"/>
        <v>-0.5</v>
      </c>
      <c r="AG217" s="17">
        <v>16.100000000000001</v>
      </c>
      <c r="AH217" s="17">
        <v>16.100000000000001</v>
      </c>
      <c r="AI217" s="36"/>
    </row>
    <row r="218" spans="1:35" x14ac:dyDescent="0.35">
      <c r="A218" s="4" t="s">
        <v>55</v>
      </c>
      <c r="B218" s="36" t="s">
        <v>273</v>
      </c>
      <c r="C218" s="4" t="s">
        <v>56</v>
      </c>
      <c r="D218" s="19">
        <v>-4.4925343841857703</v>
      </c>
      <c r="E218" s="19">
        <v>50.5109686463828</v>
      </c>
      <c r="F218" s="20">
        <v>560000</v>
      </c>
      <c r="G218" s="20">
        <v>4240</v>
      </c>
      <c r="H218" s="21">
        <v>1.64</v>
      </c>
      <c r="I218" s="4" t="s">
        <v>28</v>
      </c>
      <c r="J218" s="4" t="s">
        <v>29</v>
      </c>
      <c r="K218" s="22" t="s">
        <v>30</v>
      </c>
      <c r="L218" s="10">
        <f t="shared" si="44"/>
        <v>560000</v>
      </c>
      <c r="M218" s="13">
        <f t="shared" si="41"/>
        <v>1</v>
      </c>
      <c r="O218" s="4" t="s">
        <v>31</v>
      </c>
      <c r="P218" s="4">
        <v>0</v>
      </c>
      <c r="Q218" s="23">
        <v>32241</v>
      </c>
      <c r="T218" s="24">
        <v>1.0125</v>
      </c>
      <c r="W218" s="17">
        <v>6.4</v>
      </c>
      <c r="Y218" s="17">
        <v>5.0999999999999996</v>
      </c>
      <c r="Z218" s="16">
        <v>10</v>
      </c>
      <c r="AA218" s="16">
        <f t="shared" si="38"/>
        <v>5.0999999999999996</v>
      </c>
      <c r="AB218" s="16">
        <v>1</v>
      </c>
      <c r="AC218" s="17">
        <v>4.7</v>
      </c>
      <c r="AD218" s="17">
        <v>20</v>
      </c>
      <c r="AE218" s="57">
        <v>2025.72453885952</v>
      </c>
      <c r="AF218" s="17">
        <f t="shared" si="43"/>
        <v>-0.5</v>
      </c>
      <c r="AG218" s="17">
        <v>5.8</v>
      </c>
      <c r="AH218" s="17">
        <v>5.8</v>
      </c>
      <c r="AI218" s="36"/>
    </row>
    <row r="219" spans="1:35" x14ac:dyDescent="0.35">
      <c r="A219" s="4" t="s">
        <v>55</v>
      </c>
      <c r="B219" s="36" t="s">
        <v>273</v>
      </c>
      <c r="C219" s="4" t="s">
        <v>56</v>
      </c>
      <c r="D219" s="19">
        <v>-4.4925343841857703</v>
      </c>
      <c r="E219" s="19">
        <v>50.5109686463828</v>
      </c>
      <c r="F219" s="20">
        <v>560000</v>
      </c>
      <c r="G219" s="20">
        <v>4240</v>
      </c>
      <c r="H219" s="21">
        <v>1.64</v>
      </c>
      <c r="I219" s="4" t="s">
        <v>28</v>
      </c>
      <c r="J219" s="4" t="s">
        <v>29</v>
      </c>
      <c r="K219" s="22" t="s">
        <v>30</v>
      </c>
      <c r="L219" s="10">
        <f t="shared" si="44"/>
        <v>560000</v>
      </c>
      <c r="M219" s="13">
        <f t="shared" si="41"/>
        <v>1</v>
      </c>
      <c r="O219" s="4" t="s">
        <v>31</v>
      </c>
      <c r="P219" s="4">
        <v>0</v>
      </c>
      <c r="Q219" s="23">
        <v>32244</v>
      </c>
      <c r="T219" s="24">
        <v>2.9750000000000001</v>
      </c>
      <c r="W219" s="17">
        <v>6.5</v>
      </c>
      <c r="Y219" s="17">
        <v>3.9</v>
      </c>
      <c r="Z219" s="16">
        <v>10</v>
      </c>
      <c r="AA219" s="16">
        <f t="shared" si="38"/>
        <v>3.9</v>
      </c>
      <c r="AB219" s="16">
        <v>1</v>
      </c>
      <c r="AC219" s="17">
        <v>3.7</v>
      </c>
      <c r="AD219" s="17">
        <v>20</v>
      </c>
      <c r="AE219" s="57">
        <v>2013.3742718250001</v>
      </c>
      <c r="AF219" s="17">
        <f t="shared" si="43"/>
        <v>-0.5</v>
      </c>
      <c r="AG219" s="17">
        <v>4.5</v>
      </c>
      <c r="AH219" s="17">
        <v>4.5</v>
      </c>
      <c r="AI219" s="36"/>
    </row>
    <row r="220" spans="1:35" x14ac:dyDescent="0.35">
      <c r="A220" s="4" t="s">
        <v>55</v>
      </c>
      <c r="B220" s="36" t="s">
        <v>273</v>
      </c>
      <c r="C220" s="4" t="s">
        <v>56</v>
      </c>
      <c r="D220" s="19">
        <v>-4.4925343841857703</v>
      </c>
      <c r="E220" s="19">
        <v>50.5109686463828</v>
      </c>
      <c r="F220" s="20">
        <v>560000</v>
      </c>
      <c r="G220" s="20">
        <v>4240</v>
      </c>
      <c r="H220" s="21">
        <v>1.64</v>
      </c>
      <c r="I220" s="4" t="s">
        <v>28</v>
      </c>
      <c r="J220" s="4" t="s">
        <v>29</v>
      </c>
      <c r="K220" s="22" t="s">
        <v>30</v>
      </c>
      <c r="L220" s="10">
        <f t="shared" si="44"/>
        <v>560000</v>
      </c>
      <c r="M220" s="13">
        <f t="shared" si="41"/>
        <v>1</v>
      </c>
      <c r="O220" s="4" t="s">
        <v>31</v>
      </c>
      <c r="P220" s="4">
        <v>0</v>
      </c>
      <c r="Q220" s="23">
        <v>32245</v>
      </c>
      <c r="T220" s="24">
        <v>1.0083333333333333</v>
      </c>
      <c r="W220" s="17">
        <v>6.4</v>
      </c>
      <c r="Y220" s="17">
        <v>4.8</v>
      </c>
      <c r="Z220" s="16">
        <v>10</v>
      </c>
      <c r="AA220" s="16">
        <f t="shared" si="38"/>
        <v>4.8</v>
      </c>
      <c r="AB220" s="16">
        <v>1</v>
      </c>
      <c r="AC220" s="17">
        <v>6.9</v>
      </c>
      <c r="AD220" s="17">
        <v>20</v>
      </c>
      <c r="AE220" s="57">
        <v>2025.72453885952</v>
      </c>
      <c r="AF220" s="17">
        <f t="shared" si="43"/>
        <v>-0.5</v>
      </c>
      <c r="AG220" s="17">
        <v>8.6</v>
      </c>
      <c r="AH220" s="17">
        <v>8.6</v>
      </c>
      <c r="AI220" s="36"/>
    </row>
    <row r="221" spans="1:35" x14ac:dyDescent="0.35">
      <c r="A221" s="4" t="s">
        <v>55</v>
      </c>
      <c r="B221" s="36" t="s">
        <v>273</v>
      </c>
      <c r="C221" s="4" t="s">
        <v>56</v>
      </c>
      <c r="D221" s="19">
        <v>-4.4925343841857703</v>
      </c>
      <c r="E221" s="19">
        <v>50.5109686463828</v>
      </c>
      <c r="F221" s="20">
        <v>560000</v>
      </c>
      <c r="G221" s="20">
        <v>4240</v>
      </c>
      <c r="H221" s="21">
        <v>1.64</v>
      </c>
      <c r="I221" s="4" t="s">
        <v>28</v>
      </c>
      <c r="J221" s="4" t="s">
        <v>29</v>
      </c>
      <c r="K221" s="22" t="s">
        <v>30</v>
      </c>
      <c r="L221" s="10">
        <f t="shared" si="44"/>
        <v>560000</v>
      </c>
      <c r="M221" s="13">
        <f t="shared" si="41"/>
        <v>1</v>
      </c>
      <c r="O221" s="4" t="s">
        <v>31</v>
      </c>
      <c r="P221" s="4">
        <v>0</v>
      </c>
      <c r="Q221" s="23">
        <v>32246</v>
      </c>
      <c r="T221" s="24">
        <v>0.96666666666666667</v>
      </c>
      <c r="W221" s="17">
        <v>6.8</v>
      </c>
      <c r="Y221" s="17">
        <v>5.7</v>
      </c>
      <c r="Z221" s="16">
        <v>10</v>
      </c>
      <c r="AA221" s="16">
        <f t="shared" si="38"/>
        <v>5.7</v>
      </c>
      <c r="AB221" s="16">
        <v>1</v>
      </c>
      <c r="AC221" s="17">
        <v>5</v>
      </c>
      <c r="AD221" s="17">
        <v>20</v>
      </c>
      <c r="AE221" s="57">
        <v>1976.8631927347201</v>
      </c>
      <c r="AF221" s="17">
        <f t="shared" si="43"/>
        <v>-0.5</v>
      </c>
      <c r="AG221" s="17">
        <v>6.1</v>
      </c>
      <c r="AH221" s="17">
        <v>6.1</v>
      </c>
    </row>
    <row r="222" spans="1:35" x14ac:dyDescent="0.35">
      <c r="A222" s="4" t="s">
        <v>55</v>
      </c>
      <c r="B222" s="36" t="s">
        <v>273</v>
      </c>
      <c r="C222" s="4" t="s">
        <v>56</v>
      </c>
      <c r="D222" s="19">
        <v>-4.4925343841857703</v>
      </c>
      <c r="E222" s="19">
        <v>50.5109686463828</v>
      </c>
      <c r="F222" s="20">
        <v>560000</v>
      </c>
      <c r="G222" s="20">
        <v>4240</v>
      </c>
      <c r="H222" s="21">
        <v>1.64</v>
      </c>
      <c r="I222" s="4" t="s">
        <v>28</v>
      </c>
      <c r="J222" s="4" t="s">
        <v>29</v>
      </c>
      <c r="K222" s="22" t="s">
        <v>30</v>
      </c>
      <c r="L222" s="10">
        <f t="shared" si="44"/>
        <v>560000</v>
      </c>
      <c r="M222" s="13">
        <f t="shared" si="41"/>
        <v>1</v>
      </c>
      <c r="O222" s="4" t="s">
        <v>31</v>
      </c>
      <c r="P222" s="4">
        <v>0</v>
      </c>
      <c r="Q222" s="23">
        <v>32248</v>
      </c>
      <c r="T222" s="24">
        <v>1.9791666666666667</v>
      </c>
      <c r="W222" s="17">
        <v>5</v>
      </c>
      <c r="Y222" s="17">
        <v>10.3</v>
      </c>
      <c r="Z222" s="16">
        <v>10</v>
      </c>
      <c r="AA222" s="16">
        <f t="shared" si="38"/>
        <v>10.3</v>
      </c>
      <c r="AB222" s="16">
        <v>1</v>
      </c>
      <c r="AC222" s="17">
        <v>9.4</v>
      </c>
      <c r="AD222" s="17">
        <v>20</v>
      </c>
      <c r="AE222" s="57">
        <v>2208.4769999999999</v>
      </c>
      <c r="AF222" s="17">
        <f t="shared" si="43"/>
        <v>-0.5</v>
      </c>
      <c r="AG222" s="17">
        <v>11.7</v>
      </c>
      <c r="AH222" s="17">
        <v>11.7</v>
      </c>
    </row>
    <row r="223" spans="1:35" x14ac:dyDescent="0.35">
      <c r="A223" s="4" t="s">
        <v>55</v>
      </c>
      <c r="B223" s="36" t="s">
        <v>273</v>
      </c>
      <c r="C223" s="4" t="s">
        <v>56</v>
      </c>
      <c r="D223" s="19">
        <v>-4.4925343841857703</v>
      </c>
      <c r="E223" s="19">
        <v>50.5109686463828</v>
      </c>
      <c r="F223" s="20">
        <v>560000</v>
      </c>
      <c r="G223" s="20">
        <v>4240</v>
      </c>
      <c r="H223" s="21">
        <v>1.64</v>
      </c>
      <c r="I223" s="4" t="s">
        <v>28</v>
      </c>
      <c r="J223" s="4" t="s">
        <v>29</v>
      </c>
      <c r="K223" s="22" t="s">
        <v>30</v>
      </c>
      <c r="L223" s="10">
        <f t="shared" si="44"/>
        <v>560000</v>
      </c>
      <c r="M223" s="13">
        <f t="shared" si="41"/>
        <v>1</v>
      </c>
      <c r="O223" s="4" t="s">
        <v>31</v>
      </c>
      <c r="P223" s="4">
        <v>0</v>
      </c>
      <c r="Q223" s="23">
        <v>32251</v>
      </c>
      <c r="T223" s="24">
        <v>2.9958333333333336</v>
      </c>
      <c r="W223" s="17">
        <v>7.4</v>
      </c>
      <c r="Y223" s="17">
        <v>6.1</v>
      </c>
      <c r="Z223" s="16">
        <v>10</v>
      </c>
      <c r="AA223" s="16">
        <f t="shared" si="38"/>
        <v>6.1</v>
      </c>
      <c r="AB223" s="16">
        <v>1</v>
      </c>
      <c r="AC223" s="17">
        <v>6.3</v>
      </c>
      <c r="AD223" s="17">
        <v>20</v>
      </c>
      <c r="AE223" s="57">
        <v>1906.21355023872</v>
      </c>
      <c r="AF223" s="17">
        <f t="shared" si="43"/>
        <v>-0.5</v>
      </c>
      <c r="AG223" s="17">
        <v>7.8</v>
      </c>
      <c r="AH223" s="17">
        <v>7.8</v>
      </c>
    </row>
    <row r="224" spans="1:35" x14ac:dyDescent="0.35">
      <c r="A224" s="4" t="s">
        <v>55</v>
      </c>
      <c r="B224" s="36" t="s">
        <v>273</v>
      </c>
      <c r="C224" s="4" t="s">
        <v>56</v>
      </c>
      <c r="D224" s="19">
        <v>-4.4925343841857703</v>
      </c>
      <c r="E224" s="19">
        <v>50.5109686463828</v>
      </c>
      <c r="F224" s="20">
        <v>560000</v>
      </c>
      <c r="G224" s="20">
        <v>4240</v>
      </c>
      <c r="H224" s="21">
        <v>1.64</v>
      </c>
      <c r="I224" s="4" t="s">
        <v>28</v>
      </c>
      <c r="J224" s="4" t="s">
        <v>29</v>
      </c>
      <c r="K224" s="22" t="s">
        <v>30</v>
      </c>
      <c r="L224" s="10">
        <f t="shared" si="44"/>
        <v>560000</v>
      </c>
      <c r="M224" s="13">
        <f t="shared" si="41"/>
        <v>1</v>
      </c>
      <c r="O224" s="4" t="s">
        <v>31</v>
      </c>
      <c r="P224" s="4">
        <v>0</v>
      </c>
      <c r="Q224" s="23">
        <v>32252</v>
      </c>
      <c r="T224" s="24">
        <v>1.0166666666666666</v>
      </c>
      <c r="W224" s="17">
        <v>7.6</v>
      </c>
      <c r="Y224" s="17">
        <v>6</v>
      </c>
      <c r="Z224" s="16">
        <v>10</v>
      </c>
      <c r="AA224" s="16">
        <f t="shared" si="38"/>
        <v>6</v>
      </c>
      <c r="AB224" s="16">
        <v>1</v>
      </c>
      <c r="AC224" s="17">
        <v>4.8</v>
      </c>
      <c r="AD224" s="17">
        <v>20</v>
      </c>
      <c r="AE224" s="57">
        <v>1883.3485408307199</v>
      </c>
      <c r="AF224" s="17">
        <f t="shared" si="43"/>
        <v>-0.5</v>
      </c>
      <c r="AG224" s="17">
        <v>6</v>
      </c>
      <c r="AH224" s="17">
        <v>6</v>
      </c>
    </row>
    <row r="225" spans="1:34" x14ac:dyDescent="0.35">
      <c r="A225" s="4" t="s">
        <v>55</v>
      </c>
      <c r="B225" s="36" t="s">
        <v>273</v>
      </c>
      <c r="C225" s="4" t="s">
        <v>56</v>
      </c>
      <c r="D225" s="19">
        <v>-4.4925343841857703</v>
      </c>
      <c r="E225" s="19">
        <v>50.5109686463828</v>
      </c>
      <c r="F225" s="20">
        <v>560000</v>
      </c>
      <c r="G225" s="20">
        <v>4240</v>
      </c>
      <c r="H225" s="21">
        <v>1.64</v>
      </c>
      <c r="I225" s="4" t="s">
        <v>28</v>
      </c>
      <c r="J225" s="4" t="s">
        <v>29</v>
      </c>
      <c r="K225" s="22" t="s">
        <v>30</v>
      </c>
      <c r="L225" s="10">
        <f t="shared" si="44"/>
        <v>560000</v>
      </c>
      <c r="M225" s="13">
        <f t="shared" si="41"/>
        <v>1</v>
      </c>
      <c r="O225" s="4" t="s">
        <v>31</v>
      </c>
      <c r="P225" s="4">
        <v>0</v>
      </c>
      <c r="T225" s="24">
        <v>0.98333333333333339</v>
      </c>
      <c r="W225" s="17">
        <v>7.6</v>
      </c>
      <c r="Y225" s="17">
        <v>4.2</v>
      </c>
      <c r="Z225" s="16">
        <v>10</v>
      </c>
      <c r="AA225" s="16">
        <f t="shared" ref="AA225:AA288" si="45">Y225*(1+((0.0013^0.5)/0.4)*LN(10/Z225))</f>
        <v>4.2</v>
      </c>
      <c r="AB225" s="16">
        <v>1</v>
      </c>
      <c r="AC225" s="17">
        <v>4.5</v>
      </c>
      <c r="AD225" s="17">
        <v>20</v>
      </c>
      <c r="AE225" s="57">
        <v>1883.3485408307199</v>
      </c>
      <c r="AF225" s="17">
        <f t="shared" si="43"/>
        <v>-0.5</v>
      </c>
      <c r="AG225" s="17">
        <v>3.6</v>
      </c>
      <c r="AH225" s="17">
        <v>3.6</v>
      </c>
    </row>
    <row r="226" spans="1:34" x14ac:dyDescent="0.35">
      <c r="A226" s="4" t="s">
        <v>55</v>
      </c>
      <c r="B226" s="36" t="s">
        <v>273</v>
      </c>
      <c r="C226" s="4" t="s">
        <v>56</v>
      </c>
      <c r="D226" s="19">
        <v>-4.4925343841857703</v>
      </c>
      <c r="E226" s="19">
        <v>50.5109686463828</v>
      </c>
      <c r="F226" s="20">
        <v>560000</v>
      </c>
      <c r="G226" s="20">
        <v>4240</v>
      </c>
      <c r="H226" s="21">
        <v>1.64</v>
      </c>
      <c r="I226" s="4" t="s">
        <v>28</v>
      </c>
      <c r="J226" s="4" t="s">
        <v>29</v>
      </c>
      <c r="K226" s="22" t="s">
        <v>30</v>
      </c>
      <c r="L226" s="10">
        <f t="shared" si="44"/>
        <v>560000</v>
      </c>
      <c r="M226" s="13">
        <f t="shared" si="41"/>
        <v>1</v>
      </c>
      <c r="O226" s="4" t="s">
        <v>31</v>
      </c>
      <c r="P226" s="4">
        <v>0</v>
      </c>
      <c r="T226" s="24">
        <v>1.0208333333333333</v>
      </c>
      <c r="W226" s="17">
        <v>8</v>
      </c>
      <c r="Y226" s="17">
        <v>4.5999999999999996</v>
      </c>
      <c r="Z226" s="16">
        <v>10</v>
      </c>
      <c r="AA226" s="16">
        <f t="shared" si="45"/>
        <v>4.5999999999999996</v>
      </c>
      <c r="AB226" s="16">
        <v>1</v>
      </c>
      <c r="AC226" s="17">
        <v>5.9</v>
      </c>
      <c r="AD226" s="17">
        <v>20</v>
      </c>
      <c r="AE226" s="57">
        <v>1838.6166912000001</v>
      </c>
      <c r="AF226" s="17">
        <f t="shared" si="43"/>
        <v>-0.5</v>
      </c>
      <c r="AG226" s="17">
        <v>7.1</v>
      </c>
      <c r="AH226" s="17">
        <v>7.1</v>
      </c>
    </row>
    <row r="227" spans="1:34" x14ac:dyDescent="0.35">
      <c r="A227" s="4" t="s">
        <v>55</v>
      </c>
      <c r="B227" s="36" t="s">
        <v>273</v>
      </c>
      <c r="C227" s="4" t="s">
        <v>56</v>
      </c>
      <c r="D227" s="19">
        <v>-4.4925343841857703</v>
      </c>
      <c r="E227" s="19">
        <v>50.5109686463828</v>
      </c>
      <c r="F227" s="20">
        <v>560000</v>
      </c>
      <c r="G227" s="20">
        <v>4240</v>
      </c>
      <c r="H227" s="21">
        <v>1.64</v>
      </c>
      <c r="I227" s="4" t="s">
        <v>28</v>
      </c>
      <c r="J227" s="4" t="s">
        <v>29</v>
      </c>
      <c r="K227" s="22" t="s">
        <v>30</v>
      </c>
      <c r="L227" s="10">
        <f t="shared" si="44"/>
        <v>560000</v>
      </c>
      <c r="M227" s="13">
        <f t="shared" si="41"/>
        <v>1</v>
      </c>
      <c r="O227" s="4" t="s">
        <v>31</v>
      </c>
      <c r="P227" s="4">
        <v>0</v>
      </c>
      <c r="T227" s="24">
        <v>0.9375</v>
      </c>
      <c r="W227" s="17">
        <v>8.1</v>
      </c>
      <c r="Y227" s="17">
        <v>5.9</v>
      </c>
      <c r="Z227" s="16">
        <v>10</v>
      </c>
      <c r="AA227" s="16">
        <f t="shared" si="45"/>
        <v>5.9</v>
      </c>
      <c r="AB227" s="16">
        <v>1</v>
      </c>
      <c r="AC227" s="17">
        <v>6.5</v>
      </c>
      <c r="AD227" s="17">
        <v>20</v>
      </c>
      <c r="AE227" s="57">
        <v>1827.6381895581201</v>
      </c>
      <c r="AF227" s="17">
        <f t="shared" si="43"/>
        <v>-0.5</v>
      </c>
      <c r="AG227" s="17">
        <v>8.1</v>
      </c>
      <c r="AH227" s="17">
        <v>8.1</v>
      </c>
    </row>
    <row r="228" spans="1:34" x14ac:dyDescent="0.35">
      <c r="A228" s="4" t="s">
        <v>55</v>
      </c>
      <c r="B228" s="36" t="s">
        <v>273</v>
      </c>
      <c r="C228" s="4" t="s">
        <v>56</v>
      </c>
      <c r="D228" s="19">
        <v>-4.4925343841857703</v>
      </c>
      <c r="E228" s="19">
        <v>50.5109686463828</v>
      </c>
      <c r="F228" s="20">
        <v>560000</v>
      </c>
      <c r="G228" s="20">
        <v>4240</v>
      </c>
      <c r="H228" s="21">
        <v>1.64</v>
      </c>
      <c r="I228" s="4" t="s">
        <v>28</v>
      </c>
      <c r="J228" s="4" t="s">
        <v>29</v>
      </c>
      <c r="K228" s="22" t="s">
        <v>30</v>
      </c>
      <c r="L228" s="10">
        <f t="shared" si="44"/>
        <v>560000</v>
      </c>
      <c r="M228" s="13">
        <f t="shared" si="41"/>
        <v>1</v>
      </c>
      <c r="O228" s="4" t="s">
        <v>31</v>
      </c>
      <c r="P228" s="4">
        <v>0</v>
      </c>
      <c r="T228" s="24">
        <v>1.3</v>
      </c>
      <c r="W228" s="17">
        <v>8.5</v>
      </c>
      <c r="Y228" s="17">
        <v>9.5</v>
      </c>
      <c r="Z228" s="16">
        <v>10</v>
      </c>
      <c r="AA228" s="16">
        <f t="shared" si="45"/>
        <v>9.5</v>
      </c>
      <c r="AB228" s="16">
        <v>1</v>
      </c>
      <c r="AC228" s="17">
        <v>9</v>
      </c>
      <c r="AD228" s="17">
        <v>20</v>
      </c>
      <c r="AE228" s="57">
        <v>1784.524288825</v>
      </c>
      <c r="AF228" s="17">
        <f t="shared" si="43"/>
        <v>-0.5</v>
      </c>
      <c r="AG228" s="17">
        <v>11.1</v>
      </c>
      <c r="AH228" s="17">
        <v>11.1</v>
      </c>
    </row>
    <row r="229" spans="1:34" x14ac:dyDescent="0.35">
      <c r="A229" s="4" t="s">
        <v>55</v>
      </c>
      <c r="B229" s="36" t="s">
        <v>273</v>
      </c>
      <c r="C229" s="4" t="s">
        <v>56</v>
      </c>
      <c r="D229" s="19">
        <v>-4.4925343841857703</v>
      </c>
      <c r="E229" s="19">
        <v>50.5109686463828</v>
      </c>
      <c r="F229" s="20">
        <v>560000</v>
      </c>
      <c r="G229" s="20">
        <v>4240</v>
      </c>
      <c r="H229" s="21">
        <v>1.64</v>
      </c>
      <c r="I229" s="4" t="s">
        <v>28</v>
      </c>
      <c r="J229" s="4" t="s">
        <v>29</v>
      </c>
      <c r="K229" s="22" t="s">
        <v>30</v>
      </c>
      <c r="L229" s="10">
        <f t="shared" si="44"/>
        <v>560000</v>
      </c>
      <c r="M229" s="13">
        <f t="shared" si="41"/>
        <v>1</v>
      </c>
      <c r="O229" s="4" t="s">
        <v>31</v>
      </c>
      <c r="P229" s="4">
        <v>0</v>
      </c>
      <c r="T229" s="24">
        <v>1.6041666666666667</v>
      </c>
      <c r="W229" s="17">
        <v>6.5</v>
      </c>
      <c r="Y229" s="17">
        <v>4.0999999999999996</v>
      </c>
      <c r="Z229" s="16">
        <v>10</v>
      </c>
      <c r="AA229" s="16">
        <f t="shared" si="45"/>
        <v>4.0999999999999996</v>
      </c>
      <c r="AB229" s="16">
        <v>1</v>
      </c>
      <c r="AC229" s="17">
        <v>6.2</v>
      </c>
      <c r="AD229" s="17">
        <v>20</v>
      </c>
      <c r="AE229" s="57">
        <v>2013.3742718250001</v>
      </c>
      <c r="AF229" s="17">
        <f t="shared" si="43"/>
        <v>-0.5</v>
      </c>
      <c r="AG229" s="17">
        <v>7.6</v>
      </c>
      <c r="AH229" s="17">
        <v>7.6</v>
      </c>
    </row>
    <row r="230" spans="1:34" x14ac:dyDescent="0.35">
      <c r="A230" s="4" t="s">
        <v>55</v>
      </c>
      <c r="B230" s="36" t="s">
        <v>273</v>
      </c>
      <c r="C230" s="4" t="s">
        <v>56</v>
      </c>
      <c r="D230" s="19">
        <v>-4.4925343841857703</v>
      </c>
      <c r="E230" s="19">
        <v>50.5109686463828</v>
      </c>
      <c r="F230" s="20">
        <v>560000</v>
      </c>
      <c r="G230" s="20">
        <v>4240</v>
      </c>
      <c r="H230" s="21">
        <v>1.64</v>
      </c>
      <c r="I230" s="4" t="s">
        <v>28</v>
      </c>
      <c r="J230" s="4" t="s">
        <v>29</v>
      </c>
      <c r="K230" s="22" t="s">
        <v>30</v>
      </c>
      <c r="L230" s="10">
        <f t="shared" si="44"/>
        <v>560000</v>
      </c>
      <c r="M230" s="13">
        <f t="shared" si="41"/>
        <v>1</v>
      </c>
      <c r="O230" s="4" t="s">
        <v>31</v>
      </c>
      <c r="P230" s="4">
        <v>0</v>
      </c>
      <c r="T230" s="24">
        <v>2.2291666666666665</v>
      </c>
      <c r="W230" s="17">
        <v>7.5</v>
      </c>
      <c r="Y230" s="17">
        <v>12.2</v>
      </c>
      <c r="Z230" s="16">
        <v>10</v>
      </c>
      <c r="AA230" s="16">
        <f t="shared" si="45"/>
        <v>12.2</v>
      </c>
      <c r="AB230" s="16">
        <v>1</v>
      </c>
      <c r="AC230" s="17">
        <v>13.2</v>
      </c>
      <c r="AD230" s="17">
        <v>20</v>
      </c>
      <c r="AE230" s="57">
        <v>1894.7389531250001</v>
      </c>
      <c r="AF230" s="17">
        <f t="shared" si="43"/>
        <v>-0.5</v>
      </c>
      <c r="AG230" s="17">
        <v>16.100000000000001</v>
      </c>
      <c r="AH230" s="17">
        <v>16.100000000000001</v>
      </c>
    </row>
    <row r="231" spans="1:34" x14ac:dyDescent="0.35">
      <c r="A231" s="4" t="s">
        <v>55</v>
      </c>
      <c r="B231" s="36" t="s">
        <v>273</v>
      </c>
      <c r="C231" s="4" t="s">
        <v>56</v>
      </c>
      <c r="D231" s="19">
        <v>-4.4925343841857703</v>
      </c>
      <c r="E231" s="19">
        <v>50.5109686463828</v>
      </c>
      <c r="F231" s="20">
        <v>560000</v>
      </c>
      <c r="G231" s="20">
        <v>4240</v>
      </c>
      <c r="H231" s="21">
        <v>1.64</v>
      </c>
      <c r="I231" s="4" t="s">
        <v>28</v>
      </c>
      <c r="J231" s="4" t="s">
        <v>29</v>
      </c>
      <c r="K231" s="22" t="s">
        <v>30</v>
      </c>
      <c r="L231" s="10">
        <f t="shared" si="44"/>
        <v>560000</v>
      </c>
      <c r="M231" s="13">
        <f t="shared" si="41"/>
        <v>1</v>
      </c>
      <c r="O231" s="4" t="s">
        <v>31</v>
      </c>
      <c r="P231" s="4">
        <v>0</v>
      </c>
      <c r="T231" s="24">
        <v>1.8125</v>
      </c>
      <c r="W231" s="17">
        <v>7.8</v>
      </c>
      <c r="Y231" s="17">
        <v>12.9</v>
      </c>
      <c r="Z231" s="16">
        <v>10</v>
      </c>
      <c r="AA231" s="16">
        <f t="shared" si="45"/>
        <v>12.9</v>
      </c>
      <c r="AB231" s="16">
        <v>1</v>
      </c>
      <c r="AC231" s="17">
        <v>16.7</v>
      </c>
      <c r="AD231" s="17">
        <v>20</v>
      </c>
      <c r="AE231" s="57">
        <v>1860.81785570432</v>
      </c>
      <c r="AF231" s="17">
        <f t="shared" si="43"/>
        <v>-0.5</v>
      </c>
      <c r="AG231" s="17">
        <v>20.7</v>
      </c>
      <c r="AH231" s="17">
        <v>20.7</v>
      </c>
    </row>
    <row r="232" spans="1:34" x14ac:dyDescent="0.35">
      <c r="A232" s="4" t="s">
        <v>55</v>
      </c>
      <c r="B232" s="36" t="s">
        <v>273</v>
      </c>
      <c r="C232" s="4" t="s">
        <v>56</v>
      </c>
      <c r="D232" s="19">
        <v>-4.4925343841857703</v>
      </c>
      <c r="E232" s="19">
        <v>50.5109686463828</v>
      </c>
      <c r="F232" s="20">
        <v>560000</v>
      </c>
      <c r="G232" s="20">
        <v>4240</v>
      </c>
      <c r="H232" s="21">
        <v>1.64</v>
      </c>
      <c r="I232" s="4" t="s">
        <v>28</v>
      </c>
      <c r="J232" s="4" t="s">
        <v>29</v>
      </c>
      <c r="K232" s="22" t="s">
        <v>30</v>
      </c>
      <c r="L232" s="10">
        <f t="shared" si="44"/>
        <v>560000</v>
      </c>
      <c r="M232" s="13">
        <f t="shared" si="41"/>
        <v>1</v>
      </c>
      <c r="O232" s="4" t="s">
        <v>31</v>
      </c>
      <c r="P232" s="4">
        <v>0</v>
      </c>
      <c r="T232" s="24">
        <v>0.93333333333333324</v>
      </c>
      <c r="W232" s="17">
        <v>7.3</v>
      </c>
      <c r="Y232" s="17">
        <v>5.2</v>
      </c>
      <c r="Z232" s="16">
        <v>10</v>
      </c>
      <c r="AA232" s="16">
        <f t="shared" si="45"/>
        <v>5.2</v>
      </c>
      <c r="AB232" s="16">
        <v>1</v>
      </c>
      <c r="AC232" s="17">
        <v>5.5</v>
      </c>
      <c r="AD232" s="17">
        <v>20</v>
      </c>
      <c r="AE232" s="57">
        <v>1917.77293921252</v>
      </c>
      <c r="AF232" s="17">
        <f t="shared" si="43"/>
        <v>-0.5</v>
      </c>
      <c r="AG232" s="17">
        <v>6.8</v>
      </c>
      <c r="AH232" s="17">
        <v>6.8</v>
      </c>
    </row>
    <row r="233" spans="1:34" x14ac:dyDescent="0.35">
      <c r="A233" s="4" t="s">
        <v>55</v>
      </c>
      <c r="B233" s="36" t="s">
        <v>273</v>
      </c>
      <c r="C233" s="4" t="s">
        <v>56</v>
      </c>
      <c r="D233" s="19">
        <v>-4.4925343841857703</v>
      </c>
      <c r="E233" s="19">
        <v>50.5109686463828</v>
      </c>
      <c r="F233" s="20">
        <v>560000</v>
      </c>
      <c r="G233" s="20">
        <v>4240</v>
      </c>
      <c r="H233" s="21">
        <v>1.64</v>
      </c>
      <c r="I233" s="4" t="s">
        <v>28</v>
      </c>
      <c r="J233" s="4" t="s">
        <v>29</v>
      </c>
      <c r="K233" s="22" t="s">
        <v>30</v>
      </c>
      <c r="L233" s="10">
        <f t="shared" si="44"/>
        <v>560000</v>
      </c>
      <c r="M233" s="13">
        <f t="shared" si="41"/>
        <v>1</v>
      </c>
      <c r="O233" s="4" t="s">
        <v>31</v>
      </c>
      <c r="P233" s="4">
        <v>0</v>
      </c>
      <c r="T233" s="24">
        <v>2.9458333333333333</v>
      </c>
      <c r="W233" s="17">
        <v>10</v>
      </c>
      <c r="Y233" s="17">
        <v>8.3000000000000007</v>
      </c>
      <c r="Z233" s="16">
        <v>10</v>
      </c>
      <c r="AA233" s="16">
        <f t="shared" si="45"/>
        <v>8.3000000000000007</v>
      </c>
      <c r="AB233" s="16">
        <v>1</v>
      </c>
      <c r="AC233" s="17">
        <v>6.4</v>
      </c>
      <c r="AD233" s="17">
        <v>20</v>
      </c>
      <c r="AE233" s="57">
        <v>1633.702</v>
      </c>
      <c r="AF233" s="17">
        <f t="shared" si="43"/>
        <v>-0.5</v>
      </c>
      <c r="AG233" s="17">
        <v>7.9</v>
      </c>
      <c r="AH233" s="17">
        <v>7.9</v>
      </c>
    </row>
    <row r="234" spans="1:34" x14ac:dyDescent="0.35">
      <c r="A234" s="4" t="s">
        <v>55</v>
      </c>
      <c r="B234" s="36" t="s">
        <v>273</v>
      </c>
      <c r="C234" s="4" t="s">
        <v>56</v>
      </c>
      <c r="D234" s="19">
        <v>-4.4925343841857703</v>
      </c>
      <c r="E234" s="19">
        <v>50.5109686463828</v>
      </c>
      <c r="F234" s="20">
        <v>560000</v>
      </c>
      <c r="G234" s="20">
        <v>4240</v>
      </c>
      <c r="H234" s="21">
        <v>1.64</v>
      </c>
      <c r="I234" s="4" t="s">
        <v>28</v>
      </c>
      <c r="J234" s="4" t="s">
        <v>29</v>
      </c>
      <c r="K234" s="22" t="s">
        <v>30</v>
      </c>
      <c r="L234" s="10">
        <f t="shared" si="44"/>
        <v>560000</v>
      </c>
      <c r="M234" s="13">
        <f t="shared" si="41"/>
        <v>1</v>
      </c>
      <c r="O234" s="4" t="s">
        <v>31</v>
      </c>
      <c r="P234" s="4">
        <v>0</v>
      </c>
      <c r="T234" s="24">
        <v>3.0083333333333333</v>
      </c>
      <c r="W234" s="17">
        <v>9.8000000000000007</v>
      </c>
      <c r="Y234" s="17">
        <v>6.7</v>
      </c>
      <c r="Z234" s="16">
        <v>10</v>
      </c>
      <c r="AA234" s="16">
        <f t="shared" si="45"/>
        <v>6.7</v>
      </c>
      <c r="AB234" s="16">
        <v>1</v>
      </c>
      <c r="AC234" s="17">
        <v>9.5</v>
      </c>
      <c r="AD234" s="17">
        <v>20</v>
      </c>
      <c r="AE234" s="57">
        <v>1652.8628904115201</v>
      </c>
      <c r="AF234" s="17">
        <f t="shared" si="43"/>
        <v>-0.5</v>
      </c>
      <c r="AG234" s="17">
        <v>11.8</v>
      </c>
      <c r="AH234" s="17">
        <v>11.8</v>
      </c>
    </row>
    <row r="235" spans="1:34" x14ac:dyDescent="0.35">
      <c r="A235" s="4" t="s">
        <v>55</v>
      </c>
      <c r="B235" s="36" t="s">
        <v>273</v>
      </c>
      <c r="C235" s="4" t="s">
        <v>56</v>
      </c>
      <c r="D235" s="19">
        <v>-4.4925343841857703</v>
      </c>
      <c r="E235" s="19">
        <v>50.5109686463828</v>
      </c>
      <c r="F235" s="20">
        <v>560000</v>
      </c>
      <c r="G235" s="20">
        <v>4240</v>
      </c>
      <c r="H235" s="21">
        <v>1.64</v>
      </c>
      <c r="I235" s="4" t="s">
        <v>28</v>
      </c>
      <c r="J235" s="4" t="s">
        <v>29</v>
      </c>
      <c r="K235" s="22" t="s">
        <v>30</v>
      </c>
      <c r="L235" s="10">
        <f t="shared" si="44"/>
        <v>560000</v>
      </c>
      <c r="M235" s="13">
        <f t="shared" si="41"/>
        <v>1</v>
      </c>
      <c r="O235" s="4" t="s">
        <v>31</v>
      </c>
      <c r="P235" s="4">
        <v>0</v>
      </c>
      <c r="T235" s="24">
        <v>1.9208333333333334</v>
      </c>
      <c r="W235" s="17">
        <v>10.3</v>
      </c>
      <c r="Y235" s="17">
        <v>6.1</v>
      </c>
      <c r="Z235" s="16">
        <v>10</v>
      </c>
      <c r="AA235" s="16">
        <f t="shared" si="45"/>
        <v>6.1</v>
      </c>
      <c r="AB235" s="16">
        <v>1</v>
      </c>
      <c r="AC235" s="17">
        <v>6.5</v>
      </c>
      <c r="AD235" s="17">
        <v>20</v>
      </c>
      <c r="AE235" s="57">
        <v>1605.4833091733201</v>
      </c>
      <c r="AF235" s="17">
        <f t="shared" si="43"/>
        <v>-0.5</v>
      </c>
      <c r="AG235" s="17">
        <v>8.1</v>
      </c>
      <c r="AH235" s="17">
        <v>8.1</v>
      </c>
    </row>
    <row r="236" spans="1:34" x14ac:dyDescent="0.35">
      <c r="A236" s="4" t="s">
        <v>55</v>
      </c>
      <c r="B236" s="36" t="s">
        <v>273</v>
      </c>
      <c r="C236" s="4" t="s">
        <v>56</v>
      </c>
      <c r="D236" s="19">
        <v>-4.4925343841857703</v>
      </c>
      <c r="E236" s="19">
        <v>50.5109686463828</v>
      </c>
      <c r="F236" s="20">
        <v>560000</v>
      </c>
      <c r="G236" s="20">
        <v>4240</v>
      </c>
      <c r="H236" s="21">
        <v>1.64</v>
      </c>
      <c r="I236" s="4" t="s">
        <v>28</v>
      </c>
      <c r="J236" s="4" t="s">
        <v>29</v>
      </c>
      <c r="K236" s="22" t="s">
        <v>30</v>
      </c>
      <c r="L236" s="10">
        <f t="shared" si="44"/>
        <v>560000</v>
      </c>
      <c r="M236" s="13">
        <f t="shared" si="41"/>
        <v>1</v>
      </c>
      <c r="O236" s="4" t="s">
        <v>31</v>
      </c>
      <c r="P236" s="4">
        <v>0</v>
      </c>
      <c r="T236" s="24">
        <v>2.9791666666666665</v>
      </c>
      <c r="W236" s="17">
        <v>10</v>
      </c>
      <c r="Y236" s="17">
        <v>6.2</v>
      </c>
      <c r="Z236" s="16">
        <v>10</v>
      </c>
      <c r="AA236" s="16">
        <f t="shared" si="45"/>
        <v>6.2</v>
      </c>
      <c r="AB236" s="16">
        <v>1</v>
      </c>
      <c r="AC236" s="17">
        <v>4.9000000000000004</v>
      </c>
      <c r="AD236" s="17">
        <v>20</v>
      </c>
      <c r="AE236" s="57">
        <v>1633.702</v>
      </c>
      <c r="AF236" s="17">
        <f t="shared" si="43"/>
        <v>-0.5</v>
      </c>
      <c r="AG236" s="17">
        <v>6.1</v>
      </c>
      <c r="AH236" s="17">
        <v>6.1</v>
      </c>
    </row>
    <row r="237" spans="1:34" x14ac:dyDescent="0.35">
      <c r="A237" s="4" t="s">
        <v>55</v>
      </c>
      <c r="B237" s="36" t="s">
        <v>273</v>
      </c>
      <c r="C237" s="4" t="s">
        <v>56</v>
      </c>
      <c r="D237" s="19">
        <v>-4.4925343841857703</v>
      </c>
      <c r="E237" s="19">
        <v>50.5109686463828</v>
      </c>
      <c r="F237" s="20">
        <v>560000</v>
      </c>
      <c r="G237" s="20">
        <v>4240</v>
      </c>
      <c r="H237" s="21">
        <v>1.64</v>
      </c>
      <c r="I237" s="4" t="s">
        <v>28</v>
      </c>
      <c r="J237" s="4" t="s">
        <v>29</v>
      </c>
      <c r="K237" s="22" t="s">
        <v>30</v>
      </c>
      <c r="L237" s="10">
        <f t="shared" si="44"/>
        <v>560000</v>
      </c>
      <c r="M237" s="13">
        <f t="shared" si="41"/>
        <v>1</v>
      </c>
      <c r="O237" s="4" t="s">
        <v>31</v>
      </c>
      <c r="P237" s="4">
        <v>0</v>
      </c>
      <c r="T237" s="24">
        <v>1.9541666666666666</v>
      </c>
      <c r="W237" s="17">
        <v>10.6</v>
      </c>
      <c r="Y237" s="17">
        <v>8.4</v>
      </c>
      <c r="Z237" s="16">
        <v>10</v>
      </c>
      <c r="AA237" s="16">
        <f t="shared" si="45"/>
        <v>8.4</v>
      </c>
      <c r="AB237" s="16">
        <v>1</v>
      </c>
      <c r="AC237" s="17">
        <v>5.7</v>
      </c>
      <c r="AD237" s="17">
        <v>20</v>
      </c>
      <c r="AE237" s="57">
        <v>1577.8789452851199</v>
      </c>
      <c r="AF237" s="17">
        <f t="shared" si="43"/>
        <v>-0.5</v>
      </c>
      <c r="AG237" s="17">
        <v>7.1</v>
      </c>
      <c r="AH237" s="17">
        <v>7.1</v>
      </c>
    </row>
    <row r="238" spans="1:34" x14ac:dyDescent="0.35">
      <c r="A238" s="4" t="s">
        <v>55</v>
      </c>
      <c r="B238" s="36" t="s">
        <v>273</v>
      </c>
      <c r="C238" s="4" t="s">
        <v>56</v>
      </c>
      <c r="D238" s="19">
        <v>-4.4925343841857703</v>
      </c>
      <c r="E238" s="19">
        <v>50.5109686463828</v>
      </c>
      <c r="F238" s="20">
        <v>560000</v>
      </c>
      <c r="G238" s="20">
        <v>4240</v>
      </c>
      <c r="H238" s="21">
        <v>1.64</v>
      </c>
      <c r="I238" s="4" t="s">
        <v>28</v>
      </c>
      <c r="J238" s="4" t="s">
        <v>29</v>
      </c>
      <c r="K238" s="22" t="s">
        <v>30</v>
      </c>
      <c r="L238" s="10">
        <f t="shared" si="44"/>
        <v>560000</v>
      </c>
      <c r="M238" s="13">
        <f t="shared" si="41"/>
        <v>1</v>
      </c>
      <c r="O238" s="4" t="s">
        <v>31</v>
      </c>
      <c r="P238" s="4">
        <v>0</v>
      </c>
      <c r="T238" s="24">
        <v>2.0208333333333335</v>
      </c>
      <c r="W238" s="17">
        <v>10.9</v>
      </c>
      <c r="Y238" s="17">
        <v>6</v>
      </c>
      <c r="Z238" s="16">
        <v>10</v>
      </c>
      <c r="AA238" s="16">
        <f t="shared" si="45"/>
        <v>6</v>
      </c>
      <c r="AB238" s="16">
        <v>1</v>
      </c>
      <c r="AC238" s="17">
        <v>4.4000000000000004</v>
      </c>
      <c r="AD238" s="17">
        <v>20</v>
      </c>
      <c r="AE238" s="57">
        <v>1550.87465119492</v>
      </c>
      <c r="AF238" s="17">
        <f t="shared" si="43"/>
        <v>-0.5</v>
      </c>
      <c r="AG238" s="17">
        <v>5.5</v>
      </c>
      <c r="AH238" s="17">
        <v>5.5</v>
      </c>
    </row>
    <row r="239" spans="1:34" x14ac:dyDescent="0.35">
      <c r="A239" s="4" t="s">
        <v>55</v>
      </c>
      <c r="B239" s="36" t="s">
        <v>273</v>
      </c>
      <c r="C239" s="4" t="s">
        <v>56</v>
      </c>
      <c r="D239" s="19">
        <v>-4.4925343841857703</v>
      </c>
      <c r="E239" s="19">
        <v>50.5109686463828</v>
      </c>
      <c r="F239" s="20">
        <v>560000</v>
      </c>
      <c r="G239" s="20">
        <v>4240</v>
      </c>
      <c r="H239" s="21">
        <v>1.64</v>
      </c>
      <c r="I239" s="4" t="s">
        <v>28</v>
      </c>
      <c r="J239" s="4" t="s">
        <v>29</v>
      </c>
      <c r="K239" s="22" t="s">
        <v>30</v>
      </c>
      <c r="L239" s="10">
        <f t="shared" si="44"/>
        <v>560000</v>
      </c>
      <c r="M239" s="13">
        <f t="shared" si="41"/>
        <v>1</v>
      </c>
      <c r="O239" s="4" t="s">
        <v>31</v>
      </c>
      <c r="P239" s="4">
        <v>0</v>
      </c>
      <c r="T239" s="24">
        <v>3.0208333333333335</v>
      </c>
      <c r="W239" s="17">
        <v>11</v>
      </c>
      <c r="Y239" s="17">
        <v>8.6</v>
      </c>
      <c r="Z239" s="16">
        <v>10</v>
      </c>
      <c r="AA239" s="16">
        <f t="shared" si="45"/>
        <v>8.6</v>
      </c>
      <c r="AB239" s="16">
        <v>1</v>
      </c>
      <c r="AC239" s="17">
        <v>6.6</v>
      </c>
      <c r="AD239" s="17">
        <v>20</v>
      </c>
      <c r="AE239" s="57">
        <v>1542.0041352000001</v>
      </c>
      <c r="AF239" s="17">
        <f t="shared" si="43"/>
        <v>-0.5</v>
      </c>
      <c r="AG239" s="17">
        <v>8.1</v>
      </c>
      <c r="AH239" s="17">
        <v>8.1</v>
      </c>
    </row>
    <row r="240" spans="1:34" x14ac:dyDescent="0.35">
      <c r="A240" s="4" t="s">
        <v>55</v>
      </c>
      <c r="B240" s="36" t="s">
        <v>273</v>
      </c>
      <c r="C240" s="4" t="s">
        <v>56</v>
      </c>
      <c r="D240" s="19">
        <v>-4.4925343841857703</v>
      </c>
      <c r="E240" s="19">
        <v>50.5109686463828</v>
      </c>
      <c r="F240" s="20">
        <v>560000</v>
      </c>
      <c r="G240" s="20">
        <v>4240</v>
      </c>
      <c r="H240" s="21">
        <v>1.64</v>
      </c>
      <c r="I240" s="4" t="s">
        <v>28</v>
      </c>
      <c r="J240" s="4" t="s">
        <v>29</v>
      </c>
      <c r="K240" s="22" t="s">
        <v>30</v>
      </c>
      <c r="L240" s="10">
        <f t="shared" si="44"/>
        <v>560000</v>
      </c>
      <c r="M240" s="13">
        <f t="shared" si="41"/>
        <v>1</v>
      </c>
      <c r="O240" s="4" t="s">
        <v>31</v>
      </c>
      <c r="P240" s="4">
        <v>0</v>
      </c>
      <c r="T240" s="24">
        <v>1.9708333333333332</v>
      </c>
      <c r="W240" s="17">
        <v>10.9</v>
      </c>
      <c r="Y240" s="17">
        <v>9.1</v>
      </c>
      <c r="Z240" s="16">
        <v>10</v>
      </c>
      <c r="AA240" s="16">
        <f t="shared" si="45"/>
        <v>9.1</v>
      </c>
      <c r="AB240" s="16">
        <v>1</v>
      </c>
      <c r="AC240" s="17">
        <v>6.9</v>
      </c>
      <c r="AD240" s="17">
        <v>20</v>
      </c>
      <c r="AE240" s="57">
        <v>1550.87465119492</v>
      </c>
      <c r="AF240" s="17">
        <f t="shared" si="43"/>
        <v>-0.5</v>
      </c>
      <c r="AG240" s="17">
        <v>8.5</v>
      </c>
      <c r="AH240" s="17">
        <v>8.5</v>
      </c>
    </row>
    <row r="241" spans="1:34" x14ac:dyDescent="0.35">
      <c r="A241" s="4" t="s">
        <v>55</v>
      </c>
      <c r="B241" s="36" t="s">
        <v>273</v>
      </c>
      <c r="C241" s="4" t="s">
        <v>56</v>
      </c>
      <c r="D241" s="19">
        <v>-4.4925343841857703</v>
      </c>
      <c r="E241" s="19">
        <v>50.5109686463828</v>
      </c>
      <c r="F241" s="20">
        <v>560000</v>
      </c>
      <c r="G241" s="20">
        <v>4240</v>
      </c>
      <c r="H241" s="21">
        <v>1.64</v>
      </c>
      <c r="I241" s="4" t="s">
        <v>28</v>
      </c>
      <c r="J241" s="4" t="s">
        <v>29</v>
      </c>
      <c r="K241" s="22" t="s">
        <v>30</v>
      </c>
      <c r="L241" s="10">
        <f t="shared" si="44"/>
        <v>560000</v>
      </c>
      <c r="M241" s="13">
        <f t="shared" si="41"/>
        <v>1</v>
      </c>
      <c r="O241" s="4" t="s">
        <v>31</v>
      </c>
      <c r="P241" s="4">
        <v>0</v>
      </c>
      <c r="T241" s="24">
        <v>1.9375</v>
      </c>
      <c r="W241" s="17">
        <v>7.6</v>
      </c>
      <c r="Y241" s="17">
        <v>3.8</v>
      </c>
      <c r="Z241" s="16">
        <v>10</v>
      </c>
      <c r="AA241" s="16">
        <f t="shared" si="45"/>
        <v>3.8</v>
      </c>
      <c r="AB241" s="16">
        <v>1</v>
      </c>
      <c r="AC241" s="17">
        <v>3.4</v>
      </c>
      <c r="AD241" s="17">
        <v>20</v>
      </c>
      <c r="AE241" s="57">
        <v>1883.3485408307199</v>
      </c>
      <c r="AF241" s="17">
        <f t="shared" si="43"/>
        <v>-0.5</v>
      </c>
      <c r="AG241" s="17">
        <v>4.2</v>
      </c>
      <c r="AH241" s="17">
        <v>4.2</v>
      </c>
    </row>
    <row r="242" spans="1:34" x14ac:dyDescent="0.35">
      <c r="A242" s="4" t="s">
        <v>55</v>
      </c>
      <c r="B242" s="36" t="s">
        <v>273</v>
      </c>
      <c r="C242" s="4" t="s">
        <v>56</v>
      </c>
      <c r="D242" s="19">
        <v>-4.4925343841857703</v>
      </c>
      <c r="E242" s="19">
        <v>50.5109686463828</v>
      </c>
      <c r="F242" s="20">
        <v>560000</v>
      </c>
      <c r="G242" s="20">
        <v>4240</v>
      </c>
      <c r="H242" s="21">
        <v>1.64</v>
      </c>
      <c r="I242" s="4" t="s">
        <v>28</v>
      </c>
      <c r="J242" s="4" t="s">
        <v>29</v>
      </c>
      <c r="K242" s="22" t="s">
        <v>30</v>
      </c>
      <c r="L242" s="10">
        <f t="shared" si="44"/>
        <v>560000</v>
      </c>
      <c r="M242" s="13">
        <f t="shared" si="41"/>
        <v>1</v>
      </c>
      <c r="O242" s="4" t="s">
        <v>31</v>
      </c>
      <c r="P242" s="4">
        <v>0</v>
      </c>
      <c r="T242" s="24">
        <v>1.9625000000000001</v>
      </c>
      <c r="W242" s="17">
        <v>7.2</v>
      </c>
      <c r="Y242" s="17">
        <v>5.2</v>
      </c>
      <c r="Z242" s="16">
        <v>10</v>
      </c>
      <c r="AA242" s="16">
        <f t="shared" si="45"/>
        <v>5.2</v>
      </c>
      <c r="AB242" s="16">
        <v>1</v>
      </c>
      <c r="AC242" s="17">
        <v>4.2</v>
      </c>
      <c r="AD242" s="17">
        <v>20</v>
      </c>
      <c r="AE242" s="57">
        <v>1929.41772972032</v>
      </c>
      <c r="AF242" s="17">
        <f t="shared" si="43"/>
        <v>-0.5</v>
      </c>
      <c r="AG242" s="17">
        <v>5.2</v>
      </c>
      <c r="AH242" s="17">
        <v>5.2</v>
      </c>
    </row>
    <row r="243" spans="1:34" x14ac:dyDescent="0.35">
      <c r="A243" s="4" t="s">
        <v>55</v>
      </c>
      <c r="B243" s="36" t="s">
        <v>273</v>
      </c>
      <c r="C243" s="4" t="s">
        <v>56</v>
      </c>
      <c r="D243" s="19">
        <v>-4.4925343841857703</v>
      </c>
      <c r="E243" s="19">
        <v>50.5109686463828</v>
      </c>
      <c r="F243" s="20">
        <v>560000</v>
      </c>
      <c r="G243" s="20">
        <v>4240</v>
      </c>
      <c r="H243" s="21">
        <v>1.64</v>
      </c>
      <c r="I243" s="4" t="s">
        <v>28</v>
      </c>
      <c r="J243" s="4" t="s">
        <v>29</v>
      </c>
      <c r="K243" s="22" t="s">
        <v>30</v>
      </c>
      <c r="L243" s="10">
        <f t="shared" si="44"/>
        <v>560000</v>
      </c>
      <c r="M243" s="13">
        <f t="shared" si="41"/>
        <v>1</v>
      </c>
      <c r="O243" s="4" t="s">
        <v>31</v>
      </c>
      <c r="P243" s="4">
        <v>0</v>
      </c>
      <c r="T243" s="24">
        <v>2.9875000000000003</v>
      </c>
      <c r="W243" s="17">
        <v>6.2</v>
      </c>
      <c r="Y243" s="17">
        <v>5.8</v>
      </c>
      <c r="Z243" s="16">
        <v>10</v>
      </c>
      <c r="AA243" s="16">
        <f t="shared" si="45"/>
        <v>5.8</v>
      </c>
      <c r="AB243" s="16">
        <v>1</v>
      </c>
      <c r="AC243" s="17">
        <v>5.0999999999999996</v>
      </c>
      <c r="AD243" s="17">
        <v>20</v>
      </c>
      <c r="AE243" s="57">
        <v>2050.6987302259199</v>
      </c>
      <c r="AF243" s="17">
        <f t="shared" si="43"/>
        <v>-0.5</v>
      </c>
      <c r="AG243" s="17">
        <v>6.4</v>
      </c>
      <c r="AH243" s="17">
        <v>6.4</v>
      </c>
    </row>
    <row r="244" spans="1:34" x14ac:dyDescent="0.35">
      <c r="A244" s="4" t="s">
        <v>55</v>
      </c>
      <c r="B244" s="36" t="s">
        <v>273</v>
      </c>
      <c r="C244" s="4" t="s">
        <v>56</v>
      </c>
      <c r="D244" s="19">
        <v>-4.4925343841857703</v>
      </c>
      <c r="E244" s="19">
        <v>50.5109686463828</v>
      </c>
      <c r="F244" s="20">
        <v>560000</v>
      </c>
      <c r="G244" s="20">
        <v>4240</v>
      </c>
      <c r="H244" s="21">
        <v>1.64</v>
      </c>
      <c r="I244" s="4" t="s">
        <v>28</v>
      </c>
      <c r="J244" s="4" t="s">
        <v>29</v>
      </c>
      <c r="K244" s="22" t="s">
        <v>30</v>
      </c>
      <c r="L244" s="10">
        <f t="shared" si="44"/>
        <v>560000</v>
      </c>
      <c r="M244" s="13">
        <f t="shared" si="41"/>
        <v>1</v>
      </c>
      <c r="O244" s="4" t="s">
        <v>31</v>
      </c>
      <c r="P244" s="4">
        <v>0</v>
      </c>
      <c r="T244" s="24">
        <v>1.9708333333333332</v>
      </c>
      <c r="W244" s="17">
        <v>6.2</v>
      </c>
      <c r="Y244" s="17">
        <v>5.3</v>
      </c>
      <c r="Z244" s="16">
        <v>10</v>
      </c>
      <c r="AA244" s="16">
        <f t="shared" si="45"/>
        <v>5.3</v>
      </c>
      <c r="AB244" s="16">
        <v>1</v>
      </c>
      <c r="AC244" s="17">
        <v>5.3</v>
      </c>
      <c r="AD244" s="17">
        <v>20</v>
      </c>
      <c r="AE244" s="57">
        <v>2050.6987302259199</v>
      </c>
      <c r="AF244" s="17">
        <f t="shared" si="43"/>
        <v>-0.5</v>
      </c>
      <c r="AG244" s="17">
        <v>6.6</v>
      </c>
      <c r="AH244" s="17">
        <v>6.6</v>
      </c>
    </row>
    <row r="245" spans="1:34" x14ac:dyDescent="0.35">
      <c r="A245" s="4" t="s">
        <v>55</v>
      </c>
      <c r="B245" s="36" t="s">
        <v>273</v>
      </c>
      <c r="C245" s="4" t="s">
        <v>56</v>
      </c>
      <c r="D245" s="19">
        <v>-4.4925343841857703</v>
      </c>
      <c r="E245" s="19">
        <v>50.5109686463828</v>
      </c>
      <c r="F245" s="20">
        <v>560000</v>
      </c>
      <c r="G245" s="20">
        <v>4240</v>
      </c>
      <c r="H245" s="21">
        <v>1.64</v>
      </c>
      <c r="I245" s="4" t="s">
        <v>28</v>
      </c>
      <c r="J245" s="4" t="s">
        <v>29</v>
      </c>
      <c r="K245" s="22" t="s">
        <v>30</v>
      </c>
      <c r="L245" s="10">
        <f t="shared" si="44"/>
        <v>560000</v>
      </c>
      <c r="M245" s="13">
        <f t="shared" si="41"/>
        <v>1</v>
      </c>
      <c r="O245" s="4" t="s">
        <v>31</v>
      </c>
      <c r="P245" s="4">
        <v>0</v>
      </c>
      <c r="T245" s="24">
        <v>2.0124999999999997</v>
      </c>
      <c r="W245" s="17">
        <v>6.5</v>
      </c>
      <c r="Y245" s="17">
        <v>4.2</v>
      </c>
      <c r="Z245" s="16">
        <v>10</v>
      </c>
      <c r="AA245" s="16">
        <f t="shared" si="45"/>
        <v>4.2</v>
      </c>
      <c r="AB245" s="16">
        <v>1</v>
      </c>
      <c r="AC245" s="17">
        <v>3.6</v>
      </c>
      <c r="AD245" s="17">
        <v>20</v>
      </c>
      <c r="AE245" s="57">
        <v>2013.3742718250001</v>
      </c>
      <c r="AF245" s="17">
        <f t="shared" si="43"/>
        <v>-0.5</v>
      </c>
      <c r="AG245" s="17">
        <v>4.5</v>
      </c>
      <c r="AH245" s="17">
        <v>4.5</v>
      </c>
    </row>
    <row r="246" spans="1:34" x14ac:dyDescent="0.35">
      <c r="A246" s="4" t="s">
        <v>55</v>
      </c>
      <c r="B246" s="36" t="s">
        <v>273</v>
      </c>
      <c r="C246" s="4" t="s">
        <v>56</v>
      </c>
      <c r="D246" s="19">
        <v>-4.4925343841857703</v>
      </c>
      <c r="E246" s="19">
        <v>50.5109686463828</v>
      </c>
      <c r="F246" s="20">
        <v>560000</v>
      </c>
      <c r="G246" s="20">
        <v>4240</v>
      </c>
      <c r="H246" s="21">
        <v>1.64</v>
      </c>
      <c r="I246" s="4" t="s">
        <v>28</v>
      </c>
      <c r="J246" s="4" t="s">
        <v>29</v>
      </c>
      <c r="K246" s="22" t="s">
        <v>30</v>
      </c>
      <c r="L246" s="10">
        <f t="shared" si="44"/>
        <v>560000</v>
      </c>
      <c r="M246" s="13">
        <f t="shared" si="41"/>
        <v>1</v>
      </c>
      <c r="O246" s="4" t="s">
        <v>31</v>
      </c>
      <c r="P246" s="4">
        <v>0</v>
      </c>
      <c r="T246" s="24">
        <v>3</v>
      </c>
      <c r="W246" s="17">
        <v>5.9</v>
      </c>
      <c r="Y246" s="17">
        <v>7.9</v>
      </c>
      <c r="Z246" s="16">
        <v>10</v>
      </c>
      <c r="AA246" s="16">
        <f t="shared" si="45"/>
        <v>7.9</v>
      </c>
      <c r="AB246" s="16">
        <v>1</v>
      </c>
      <c r="AC246" s="17">
        <v>9.1999999999999993</v>
      </c>
      <c r="AD246" s="17">
        <v>20</v>
      </c>
      <c r="AE246" s="57">
        <v>2088.8537401189201</v>
      </c>
      <c r="AF246" s="17">
        <f t="shared" si="43"/>
        <v>-0.5</v>
      </c>
      <c r="AG246" s="17">
        <v>11.4</v>
      </c>
      <c r="AH246" s="17">
        <v>11.4</v>
      </c>
    </row>
    <row r="247" spans="1:34" x14ac:dyDescent="0.35">
      <c r="A247" s="4" t="s">
        <v>55</v>
      </c>
      <c r="B247" s="36" t="s">
        <v>273</v>
      </c>
      <c r="C247" s="4" t="s">
        <v>56</v>
      </c>
      <c r="D247" s="19">
        <v>-4.4925343841857703</v>
      </c>
      <c r="E247" s="19">
        <v>50.5109686463828</v>
      </c>
      <c r="F247" s="20">
        <v>560000</v>
      </c>
      <c r="G247" s="20">
        <v>4240</v>
      </c>
      <c r="H247" s="21">
        <v>1.64</v>
      </c>
      <c r="I247" s="4" t="s">
        <v>28</v>
      </c>
      <c r="J247" s="4" t="s">
        <v>29</v>
      </c>
      <c r="K247" s="22" t="s">
        <v>30</v>
      </c>
      <c r="L247" s="10">
        <f t="shared" si="44"/>
        <v>560000</v>
      </c>
      <c r="M247" s="13">
        <f t="shared" si="41"/>
        <v>1</v>
      </c>
      <c r="O247" s="4" t="s">
        <v>31</v>
      </c>
      <c r="P247" s="4">
        <v>0</v>
      </c>
      <c r="T247" s="24">
        <v>2.0541666666666667</v>
      </c>
      <c r="W247" s="17">
        <v>5.6</v>
      </c>
      <c r="Y247" s="17">
        <v>8.8000000000000007</v>
      </c>
      <c r="Z247" s="16">
        <v>10</v>
      </c>
      <c r="AA247" s="16">
        <f t="shared" si="45"/>
        <v>8.8000000000000007</v>
      </c>
      <c r="AB247" s="16">
        <v>1</v>
      </c>
      <c r="AC247" s="17">
        <v>10.3</v>
      </c>
      <c r="AD247" s="17">
        <v>20</v>
      </c>
      <c r="AE247" s="57">
        <v>2127.8566869811202</v>
      </c>
      <c r="AF247" s="17">
        <f t="shared" si="43"/>
        <v>-0.5</v>
      </c>
      <c r="AG247" s="17">
        <v>12.8</v>
      </c>
      <c r="AH247" s="17">
        <v>12.8</v>
      </c>
    </row>
    <row r="248" spans="1:34" x14ac:dyDescent="0.35">
      <c r="A248" s="4" t="s">
        <v>55</v>
      </c>
      <c r="B248" s="36" t="s">
        <v>273</v>
      </c>
      <c r="C248" s="4" t="s">
        <v>56</v>
      </c>
      <c r="D248" s="19">
        <v>-4.4925343841857703</v>
      </c>
      <c r="E248" s="19">
        <v>50.5109686463828</v>
      </c>
      <c r="F248" s="20">
        <v>560000</v>
      </c>
      <c r="G248" s="20">
        <v>4240</v>
      </c>
      <c r="H248" s="21">
        <v>1.64</v>
      </c>
      <c r="I248" s="4" t="s">
        <v>28</v>
      </c>
      <c r="J248" s="4" t="s">
        <v>29</v>
      </c>
      <c r="K248" s="22" t="s">
        <v>30</v>
      </c>
      <c r="L248" s="10">
        <f t="shared" si="44"/>
        <v>560000</v>
      </c>
      <c r="M248" s="13">
        <f t="shared" si="41"/>
        <v>1</v>
      </c>
      <c r="O248" s="4" t="s">
        <v>31</v>
      </c>
      <c r="P248" s="4">
        <v>0</v>
      </c>
      <c r="T248" s="24">
        <v>1.9291666666666665</v>
      </c>
      <c r="W248" s="17">
        <v>5.3</v>
      </c>
      <c r="Y248" s="17">
        <v>6.4</v>
      </c>
      <c r="Z248" s="16">
        <v>10</v>
      </c>
      <c r="AA248" s="16">
        <f t="shared" si="45"/>
        <v>6.4</v>
      </c>
      <c r="AB248" s="16">
        <v>1</v>
      </c>
      <c r="AC248" s="17">
        <v>7.1</v>
      </c>
      <c r="AD248" s="17">
        <v>20</v>
      </c>
      <c r="AE248" s="57">
        <v>2167.7251695853201</v>
      </c>
      <c r="AF248" s="17">
        <f t="shared" si="43"/>
        <v>-0.5</v>
      </c>
      <c r="AG248" s="17">
        <v>8.8000000000000007</v>
      </c>
      <c r="AH248" s="17">
        <v>8.8000000000000007</v>
      </c>
    </row>
    <row r="249" spans="1:34" x14ac:dyDescent="0.35">
      <c r="A249" s="4" t="s">
        <v>55</v>
      </c>
      <c r="B249" s="36" t="s">
        <v>273</v>
      </c>
      <c r="C249" s="4" t="s">
        <v>56</v>
      </c>
      <c r="D249" s="19">
        <v>-4.4925343841857703</v>
      </c>
      <c r="E249" s="19">
        <v>50.5109686463828</v>
      </c>
      <c r="F249" s="20">
        <v>560000</v>
      </c>
      <c r="G249" s="20">
        <v>4240</v>
      </c>
      <c r="H249" s="21">
        <v>1.64</v>
      </c>
      <c r="I249" s="4" t="s">
        <v>28</v>
      </c>
      <c r="J249" s="4" t="s">
        <v>29</v>
      </c>
      <c r="K249" s="22" t="s">
        <v>30</v>
      </c>
      <c r="L249" s="10">
        <f t="shared" ref="L249:L280" si="46">F249</f>
        <v>560000</v>
      </c>
      <c r="M249" s="13">
        <f t="shared" si="41"/>
        <v>1</v>
      </c>
      <c r="O249" s="4" t="s">
        <v>31</v>
      </c>
      <c r="P249" s="4">
        <v>0</v>
      </c>
      <c r="T249" s="24">
        <v>2.9958333333333336</v>
      </c>
      <c r="W249" s="17">
        <v>5.8</v>
      </c>
      <c r="Y249" s="17">
        <v>6.7</v>
      </c>
      <c r="Z249" s="16">
        <v>10</v>
      </c>
      <c r="AA249" s="16">
        <f t="shared" si="45"/>
        <v>6.7</v>
      </c>
      <c r="AB249" s="16">
        <v>1</v>
      </c>
      <c r="AC249" s="17">
        <v>5.6</v>
      </c>
      <c r="AD249" s="17">
        <v>20</v>
      </c>
      <c r="AE249" s="57">
        <v>2101.7596425011202</v>
      </c>
      <c r="AF249" s="17">
        <f t="shared" si="43"/>
        <v>-0.5</v>
      </c>
      <c r="AG249" s="17">
        <v>6.9</v>
      </c>
      <c r="AH249" s="17">
        <v>6.9</v>
      </c>
    </row>
    <row r="250" spans="1:34" x14ac:dyDescent="0.35">
      <c r="A250" s="4" t="s">
        <v>55</v>
      </c>
      <c r="B250" s="36" t="s">
        <v>273</v>
      </c>
      <c r="C250" s="4" t="s">
        <v>56</v>
      </c>
      <c r="D250" s="19">
        <v>-4.4925343841857703</v>
      </c>
      <c r="E250" s="19">
        <v>50.5109686463828</v>
      </c>
      <c r="F250" s="20">
        <v>560000</v>
      </c>
      <c r="G250" s="20">
        <v>4240</v>
      </c>
      <c r="H250" s="21">
        <v>1.64</v>
      </c>
      <c r="I250" s="4" t="s">
        <v>28</v>
      </c>
      <c r="J250" s="4" t="s">
        <v>29</v>
      </c>
      <c r="K250" s="22" t="s">
        <v>30</v>
      </c>
      <c r="L250" s="10">
        <f t="shared" si="46"/>
        <v>560000</v>
      </c>
      <c r="M250" s="13">
        <f t="shared" si="41"/>
        <v>1</v>
      </c>
      <c r="O250" s="4" t="s">
        <v>31</v>
      </c>
      <c r="P250" s="4">
        <v>0</v>
      </c>
      <c r="T250" s="24">
        <v>1.9958333333333333</v>
      </c>
      <c r="W250" s="17">
        <v>5.8</v>
      </c>
      <c r="Y250" s="17">
        <v>7.1</v>
      </c>
      <c r="Z250" s="16">
        <v>10</v>
      </c>
      <c r="AA250" s="16">
        <f t="shared" si="45"/>
        <v>7.1</v>
      </c>
      <c r="AB250" s="16">
        <v>1</v>
      </c>
      <c r="AC250" s="17">
        <v>5.4</v>
      </c>
      <c r="AD250" s="17">
        <v>20</v>
      </c>
      <c r="AE250" s="57">
        <v>2101.7596425011202</v>
      </c>
      <c r="AF250" s="17">
        <f t="shared" si="43"/>
        <v>-0.5</v>
      </c>
      <c r="AG250" s="17">
        <v>6.6</v>
      </c>
      <c r="AH250" s="17">
        <v>6.6</v>
      </c>
    </row>
    <row r="251" spans="1:34" x14ac:dyDescent="0.35">
      <c r="A251" s="4" t="s">
        <v>55</v>
      </c>
      <c r="B251" s="36" t="s">
        <v>273</v>
      </c>
      <c r="C251" s="4" t="s">
        <v>57</v>
      </c>
      <c r="D251" s="19">
        <v>-4.5495386600493903</v>
      </c>
      <c r="E251" s="19">
        <v>50.541995984389402</v>
      </c>
      <c r="F251" s="20">
        <v>140000</v>
      </c>
      <c r="G251" s="20">
        <v>1460</v>
      </c>
      <c r="H251" s="21">
        <v>1.1000000000000001</v>
      </c>
      <c r="I251" s="4" t="s">
        <v>28</v>
      </c>
      <c r="J251" s="4" t="s">
        <v>29</v>
      </c>
      <c r="K251" s="22" t="s">
        <v>30</v>
      </c>
      <c r="L251" s="10">
        <f t="shared" si="46"/>
        <v>140000</v>
      </c>
      <c r="M251" s="13">
        <f t="shared" si="41"/>
        <v>1</v>
      </c>
      <c r="O251" s="4" t="s">
        <v>31</v>
      </c>
      <c r="P251" s="4">
        <v>0</v>
      </c>
      <c r="T251" s="24">
        <v>0.9375</v>
      </c>
      <c r="W251" s="17">
        <v>17.2</v>
      </c>
      <c r="Y251" s="17">
        <v>5.7</v>
      </c>
      <c r="Z251" s="16">
        <v>10</v>
      </c>
      <c r="AA251" s="16">
        <f t="shared" si="45"/>
        <v>5.7</v>
      </c>
      <c r="AB251" s="16">
        <v>1</v>
      </c>
      <c r="AC251" s="17">
        <v>6</v>
      </c>
      <c r="AD251" s="17">
        <v>20</v>
      </c>
      <c r="AE251" s="57">
        <v>1099.41768274432</v>
      </c>
      <c r="AF251" s="17">
        <f t="shared" si="43"/>
        <v>-0.5</v>
      </c>
      <c r="AG251" s="17">
        <v>7.4</v>
      </c>
      <c r="AH251" s="17">
        <v>7.4</v>
      </c>
    </row>
    <row r="252" spans="1:34" x14ac:dyDescent="0.35">
      <c r="A252" s="4" t="s">
        <v>55</v>
      </c>
      <c r="B252" s="36" t="s">
        <v>273</v>
      </c>
      <c r="C252" s="4" t="s">
        <v>57</v>
      </c>
      <c r="D252" s="19">
        <v>-4.5495386600493903</v>
      </c>
      <c r="E252" s="19">
        <v>50.541995984389402</v>
      </c>
      <c r="F252" s="20">
        <v>140000</v>
      </c>
      <c r="G252" s="20">
        <v>1460</v>
      </c>
      <c r="H252" s="21">
        <v>1.1000000000000001</v>
      </c>
      <c r="I252" s="4" t="s">
        <v>28</v>
      </c>
      <c r="J252" s="4" t="s">
        <v>29</v>
      </c>
      <c r="K252" s="22" t="s">
        <v>30</v>
      </c>
      <c r="L252" s="10">
        <f t="shared" si="46"/>
        <v>140000</v>
      </c>
      <c r="M252" s="13">
        <f t="shared" si="41"/>
        <v>1</v>
      </c>
      <c r="O252" s="4" t="s">
        <v>31</v>
      </c>
      <c r="P252" s="4">
        <v>0</v>
      </c>
      <c r="T252" s="24">
        <v>3.1541666666666668</v>
      </c>
      <c r="W252" s="17">
        <v>15</v>
      </c>
      <c r="Y252" s="17">
        <v>5.5</v>
      </c>
      <c r="Z252" s="16">
        <v>10</v>
      </c>
      <c r="AA252" s="16">
        <f t="shared" si="45"/>
        <v>5.5</v>
      </c>
      <c r="AB252" s="16">
        <v>1</v>
      </c>
      <c r="AC252" s="17">
        <v>4.8</v>
      </c>
      <c r="AD252" s="17">
        <v>20</v>
      </c>
      <c r="AE252" s="57">
        <v>1234.9594999999999</v>
      </c>
      <c r="AF252" s="17">
        <f t="shared" si="43"/>
        <v>-0.5</v>
      </c>
      <c r="AG252" s="17">
        <v>5.8</v>
      </c>
      <c r="AH252" s="17">
        <v>5.8</v>
      </c>
    </row>
    <row r="253" spans="1:34" x14ac:dyDescent="0.35">
      <c r="A253" s="4" t="s">
        <v>55</v>
      </c>
      <c r="B253" s="36" t="s">
        <v>273</v>
      </c>
      <c r="C253" s="4" t="s">
        <v>57</v>
      </c>
      <c r="D253" s="19">
        <v>-4.5495386600493903</v>
      </c>
      <c r="E253" s="19">
        <v>50.541995984389402</v>
      </c>
      <c r="F253" s="20">
        <v>140000</v>
      </c>
      <c r="G253" s="20">
        <v>1460</v>
      </c>
      <c r="H253" s="21">
        <v>1.1000000000000001</v>
      </c>
      <c r="I253" s="4" t="s">
        <v>28</v>
      </c>
      <c r="J253" s="4" t="s">
        <v>29</v>
      </c>
      <c r="K253" s="22" t="s">
        <v>30</v>
      </c>
      <c r="L253" s="10">
        <f t="shared" si="46"/>
        <v>140000</v>
      </c>
      <c r="M253" s="13">
        <f t="shared" si="41"/>
        <v>1</v>
      </c>
      <c r="O253" s="4" t="s">
        <v>31</v>
      </c>
      <c r="P253" s="4">
        <v>0</v>
      </c>
      <c r="T253" s="24">
        <v>0.27083333333333331</v>
      </c>
      <c r="W253" s="17">
        <v>14.7</v>
      </c>
      <c r="Y253" s="17">
        <v>8</v>
      </c>
      <c r="Z253" s="16">
        <v>10</v>
      </c>
      <c r="AA253" s="16">
        <f t="shared" si="45"/>
        <v>8</v>
      </c>
      <c r="AB253" s="16">
        <v>1</v>
      </c>
      <c r="AC253" s="17">
        <v>5.0999999999999996</v>
      </c>
      <c r="AD253" s="17">
        <v>20</v>
      </c>
      <c r="AE253" s="57">
        <v>1255.08008721332</v>
      </c>
      <c r="AF253" s="17">
        <f t="shared" si="43"/>
        <v>-0.5</v>
      </c>
      <c r="AG253" s="17">
        <v>6.3</v>
      </c>
      <c r="AH253" s="17">
        <v>6.3</v>
      </c>
    </row>
    <row r="254" spans="1:34" x14ac:dyDescent="0.35">
      <c r="A254" s="4" t="s">
        <v>55</v>
      </c>
      <c r="B254" s="36" t="s">
        <v>273</v>
      </c>
      <c r="C254" s="4" t="s">
        <v>57</v>
      </c>
      <c r="D254" s="19">
        <v>-4.5495386600493903</v>
      </c>
      <c r="E254" s="19">
        <v>50.541995984389402</v>
      </c>
      <c r="F254" s="20">
        <v>140000</v>
      </c>
      <c r="G254" s="20">
        <v>1460</v>
      </c>
      <c r="H254" s="21">
        <v>1.1000000000000001</v>
      </c>
      <c r="I254" s="4" t="s">
        <v>28</v>
      </c>
      <c r="J254" s="4" t="s">
        <v>29</v>
      </c>
      <c r="K254" s="22" t="s">
        <v>30</v>
      </c>
      <c r="L254" s="10">
        <f t="shared" si="46"/>
        <v>140000</v>
      </c>
      <c r="M254" s="13">
        <f t="shared" si="41"/>
        <v>1</v>
      </c>
      <c r="O254" s="4" t="s">
        <v>31</v>
      </c>
      <c r="P254" s="4">
        <v>0</v>
      </c>
      <c r="T254" s="24">
        <v>0.92499999999999993</v>
      </c>
      <c r="W254" s="17">
        <v>18.8</v>
      </c>
      <c r="Y254" s="17">
        <v>2.5</v>
      </c>
      <c r="Z254" s="16">
        <v>10</v>
      </c>
      <c r="AA254" s="16">
        <f t="shared" si="45"/>
        <v>2.5</v>
      </c>
      <c r="AB254" s="16">
        <v>1</v>
      </c>
      <c r="AC254" s="17">
        <v>2.2999999999999998</v>
      </c>
      <c r="AD254" s="17">
        <v>20</v>
      </c>
      <c r="AE254" s="57">
        <v>1012.57724078592</v>
      </c>
      <c r="AF254" s="17">
        <f t="shared" si="43"/>
        <v>-0.67</v>
      </c>
      <c r="AG254" s="17">
        <v>2.9</v>
      </c>
      <c r="AH254" s="17">
        <v>2.9</v>
      </c>
    </row>
    <row r="255" spans="1:34" x14ac:dyDescent="0.35">
      <c r="A255" s="4" t="s">
        <v>55</v>
      </c>
      <c r="B255" s="36" t="s">
        <v>273</v>
      </c>
      <c r="C255" s="4" t="s">
        <v>57</v>
      </c>
      <c r="D255" s="19">
        <v>-4.5495386600493903</v>
      </c>
      <c r="E255" s="19">
        <v>50.541995984389402</v>
      </c>
      <c r="F255" s="20">
        <v>140000</v>
      </c>
      <c r="G255" s="20">
        <v>1460</v>
      </c>
      <c r="H255" s="21">
        <v>1.1000000000000001</v>
      </c>
      <c r="I255" s="4" t="s">
        <v>28</v>
      </c>
      <c r="J255" s="4" t="s">
        <v>29</v>
      </c>
      <c r="K255" s="22" t="s">
        <v>30</v>
      </c>
      <c r="L255" s="10">
        <f t="shared" si="46"/>
        <v>140000</v>
      </c>
      <c r="M255" s="13">
        <f t="shared" si="41"/>
        <v>1</v>
      </c>
      <c r="O255" s="4" t="s">
        <v>31</v>
      </c>
      <c r="P255" s="4">
        <v>0</v>
      </c>
      <c r="T255" s="24">
        <v>1.0291666666666666</v>
      </c>
      <c r="W255" s="17">
        <v>16</v>
      </c>
      <c r="Y255" s="17">
        <v>6.9</v>
      </c>
      <c r="Z255" s="16">
        <v>10</v>
      </c>
      <c r="AA255" s="16">
        <f t="shared" si="45"/>
        <v>6.9</v>
      </c>
      <c r="AB255" s="16">
        <v>1</v>
      </c>
      <c r="AC255" s="17">
        <v>3.7</v>
      </c>
      <c r="AD255" s="17">
        <v>20</v>
      </c>
      <c r="AE255" s="57">
        <v>1170.8305792000001</v>
      </c>
      <c r="AF255" s="17">
        <f t="shared" si="43"/>
        <v>-0.5</v>
      </c>
      <c r="AG255" s="17">
        <v>4.5999999999999996</v>
      </c>
      <c r="AH255" s="17">
        <v>4.5999999999999996</v>
      </c>
    </row>
    <row r="256" spans="1:34" x14ac:dyDescent="0.35">
      <c r="A256" s="4" t="s">
        <v>55</v>
      </c>
      <c r="B256" s="36" t="s">
        <v>273</v>
      </c>
      <c r="C256" s="4" t="s">
        <v>57</v>
      </c>
      <c r="D256" s="19">
        <v>-4.5495386600493903</v>
      </c>
      <c r="E256" s="19">
        <v>50.541995984389402</v>
      </c>
      <c r="F256" s="20">
        <v>140000</v>
      </c>
      <c r="G256" s="20">
        <v>1460</v>
      </c>
      <c r="H256" s="21">
        <v>1.1000000000000001</v>
      </c>
      <c r="I256" s="4" t="s">
        <v>28</v>
      </c>
      <c r="J256" s="4" t="s">
        <v>29</v>
      </c>
      <c r="K256" s="22" t="s">
        <v>30</v>
      </c>
      <c r="L256" s="10">
        <f t="shared" si="46"/>
        <v>140000</v>
      </c>
      <c r="M256" s="13">
        <f t="shared" si="41"/>
        <v>1</v>
      </c>
      <c r="O256" s="4" t="s">
        <v>31</v>
      </c>
      <c r="P256" s="4">
        <v>0</v>
      </c>
      <c r="T256" s="24">
        <v>0.95416666666666661</v>
      </c>
      <c r="W256" s="17">
        <v>14.7</v>
      </c>
      <c r="Y256" s="17">
        <v>7.5</v>
      </c>
      <c r="Z256" s="16">
        <v>10</v>
      </c>
      <c r="AA256" s="16">
        <f t="shared" si="45"/>
        <v>7.5</v>
      </c>
      <c r="AB256" s="16">
        <v>1</v>
      </c>
      <c r="AC256" s="17">
        <v>7.6</v>
      </c>
      <c r="AD256" s="17">
        <v>20</v>
      </c>
      <c r="AE256" s="57">
        <v>1255.08008721332</v>
      </c>
      <c r="AF256" s="17">
        <f t="shared" si="43"/>
        <v>-0.5</v>
      </c>
      <c r="AG256" s="17">
        <v>9.4</v>
      </c>
      <c r="AH256" s="17">
        <v>9.4</v>
      </c>
    </row>
    <row r="257" spans="1:34" x14ac:dyDescent="0.35">
      <c r="A257" s="4" t="s">
        <v>55</v>
      </c>
      <c r="B257" s="36" t="s">
        <v>273</v>
      </c>
      <c r="C257" s="4" t="s">
        <v>57</v>
      </c>
      <c r="D257" s="19">
        <v>-4.5495386600493903</v>
      </c>
      <c r="E257" s="19">
        <v>50.541995984389402</v>
      </c>
      <c r="F257" s="20">
        <v>140000</v>
      </c>
      <c r="G257" s="20">
        <v>1460</v>
      </c>
      <c r="H257" s="21">
        <v>1.1000000000000001</v>
      </c>
      <c r="I257" s="4" t="s">
        <v>28</v>
      </c>
      <c r="J257" s="4" t="s">
        <v>29</v>
      </c>
      <c r="K257" s="22" t="s">
        <v>30</v>
      </c>
      <c r="L257" s="10">
        <f t="shared" si="46"/>
        <v>140000</v>
      </c>
      <c r="M257" s="13">
        <f t="shared" si="41"/>
        <v>1</v>
      </c>
      <c r="O257" s="4" t="s">
        <v>31</v>
      </c>
      <c r="P257" s="4">
        <v>0</v>
      </c>
      <c r="T257" s="24">
        <v>0.32500000000000001</v>
      </c>
      <c r="W257" s="17">
        <v>15.9</v>
      </c>
      <c r="Y257" s="17">
        <v>8.6</v>
      </c>
      <c r="Z257" s="16">
        <v>10</v>
      </c>
      <c r="AA257" s="16">
        <f t="shared" si="45"/>
        <v>8.6</v>
      </c>
      <c r="AB257" s="16">
        <v>1</v>
      </c>
      <c r="AC257" s="17">
        <v>8.6</v>
      </c>
      <c r="AD257" s="17">
        <v>20</v>
      </c>
      <c r="AE257" s="57">
        <v>1177.0471118709199</v>
      </c>
      <c r="AF257" s="17">
        <f t="shared" si="43"/>
        <v>-0.5</v>
      </c>
      <c r="AG257" s="17">
        <v>10.7</v>
      </c>
      <c r="AH257" s="17">
        <v>10.7</v>
      </c>
    </row>
    <row r="258" spans="1:34" x14ac:dyDescent="0.35">
      <c r="A258" s="4" t="s">
        <v>58</v>
      </c>
      <c r="B258" s="36" t="s">
        <v>273</v>
      </c>
      <c r="C258" s="4" t="s">
        <v>59</v>
      </c>
      <c r="D258" s="19">
        <v>-2.2408200191540502</v>
      </c>
      <c r="E258" s="19">
        <v>54.8272785516765</v>
      </c>
      <c r="F258" s="20">
        <v>17000</v>
      </c>
      <c r="G258" s="20">
        <v>517</v>
      </c>
      <c r="H258" s="21">
        <v>1.17</v>
      </c>
      <c r="I258" s="4" t="s">
        <v>28</v>
      </c>
      <c r="J258" s="4" t="s">
        <v>29</v>
      </c>
      <c r="K258" s="22" t="s">
        <v>30</v>
      </c>
      <c r="L258" s="10">
        <f t="shared" si="46"/>
        <v>17000</v>
      </c>
      <c r="M258" s="13">
        <f t="shared" si="41"/>
        <v>1</v>
      </c>
      <c r="O258" s="4" t="s">
        <v>31</v>
      </c>
      <c r="P258" s="4">
        <v>0</v>
      </c>
      <c r="R258" s="23">
        <v>35378</v>
      </c>
      <c r="S258" s="23">
        <v>35380</v>
      </c>
      <c r="T258" s="24">
        <v>2.1666666666666665</v>
      </c>
      <c r="Y258" s="17">
        <v>2.74</v>
      </c>
      <c r="Z258" s="16">
        <v>2</v>
      </c>
      <c r="AA258" s="16">
        <f t="shared" si="45"/>
        <v>3.1374993978800463</v>
      </c>
      <c r="AB258" s="16">
        <v>1</v>
      </c>
      <c r="AE258" s="57" t="s">
        <v>75</v>
      </c>
      <c r="AF258" s="17">
        <f t="shared" si="43"/>
        <v>-0.67</v>
      </c>
      <c r="AG258" s="17">
        <v>4</v>
      </c>
      <c r="AH258" s="17">
        <v>4</v>
      </c>
    </row>
    <row r="259" spans="1:34" x14ac:dyDescent="0.35">
      <c r="A259" s="4" t="s">
        <v>58</v>
      </c>
      <c r="B259" s="36" t="s">
        <v>273</v>
      </c>
      <c r="C259" s="4" t="s">
        <v>59</v>
      </c>
      <c r="D259" s="19">
        <v>-2.2408200191540502</v>
      </c>
      <c r="E259" s="19">
        <v>54.8272785516765</v>
      </c>
      <c r="F259" s="20">
        <v>17000</v>
      </c>
      <c r="G259" s="20">
        <v>517</v>
      </c>
      <c r="H259" s="21">
        <v>1.17</v>
      </c>
      <c r="I259" s="4" t="s">
        <v>28</v>
      </c>
      <c r="J259" s="4" t="s">
        <v>29</v>
      </c>
      <c r="K259" s="22" t="s">
        <v>30</v>
      </c>
      <c r="L259" s="10">
        <f t="shared" si="46"/>
        <v>17000</v>
      </c>
      <c r="M259" s="13">
        <f t="shared" ref="M259:M322" si="47">L259/F259</f>
        <v>1</v>
      </c>
      <c r="O259" s="4" t="s">
        <v>31</v>
      </c>
      <c r="P259" s="4">
        <v>0</v>
      </c>
      <c r="R259" s="23">
        <v>35380</v>
      </c>
      <c r="S259" s="23">
        <v>35383</v>
      </c>
      <c r="T259" s="24">
        <v>3.125</v>
      </c>
      <c r="Y259" s="17">
        <v>4.5599999999999996</v>
      </c>
      <c r="Z259" s="16">
        <v>2</v>
      </c>
      <c r="AA259" s="16">
        <f t="shared" si="45"/>
        <v>5.2215318446470835</v>
      </c>
      <c r="AB259" s="16">
        <v>1</v>
      </c>
      <c r="AE259" s="57" t="s">
        <v>75</v>
      </c>
      <c r="AF259" s="17">
        <f t="shared" si="43"/>
        <v>-0.5</v>
      </c>
      <c r="AG259" s="17">
        <v>9.9</v>
      </c>
      <c r="AH259" s="17">
        <v>9.9</v>
      </c>
    </row>
    <row r="260" spans="1:34" x14ac:dyDescent="0.35">
      <c r="A260" s="4" t="s">
        <v>58</v>
      </c>
      <c r="B260" s="36" t="s">
        <v>273</v>
      </c>
      <c r="C260" s="4" t="s">
        <v>59</v>
      </c>
      <c r="D260" s="19">
        <v>-2.2408200191540502</v>
      </c>
      <c r="E260" s="19">
        <v>54.8272785516765</v>
      </c>
      <c r="F260" s="20">
        <v>17000</v>
      </c>
      <c r="G260" s="20">
        <v>517</v>
      </c>
      <c r="H260" s="21">
        <v>1.17</v>
      </c>
      <c r="I260" s="4" t="s">
        <v>28</v>
      </c>
      <c r="J260" s="4" t="s">
        <v>29</v>
      </c>
      <c r="K260" s="22" t="s">
        <v>30</v>
      </c>
      <c r="L260" s="10">
        <f t="shared" si="46"/>
        <v>17000</v>
      </c>
      <c r="M260" s="13">
        <f t="shared" si="47"/>
        <v>1</v>
      </c>
      <c r="O260" s="4" t="s">
        <v>31</v>
      </c>
      <c r="P260" s="4">
        <v>0</v>
      </c>
      <c r="R260" s="23">
        <v>35383</v>
      </c>
      <c r="S260" s="23">
        <v>35389</v>
      </c>
      <c r="T260" s="24">
        <v>5.75</v>
      </c>
      <c r="Y260" s="17">
        <v>4.62</v>
      </c>
      <c r="Z260" s="16">
        <v>2</v>
      </c>
      <c r="AA260" s="16">
        <f t="shared" si="45"/>
        <v>5.2902362110240189</v>
      </c>
      <c r="AB260" s="16">
        <v>1</v>
      </c>
      <c r="AE260" s="57" t="s">
        <v>75</v>
      </c>
      <c r="AF260" s="17">
        <f t="shared" si="43"/>
        <v>-0.5</v>
      </c>
      <c r="AG260" s="17">
        <v>6.9</v>
      </c>
      <c r="AH260" s="17">
        <v>6.9</v>
      </c>
    </row>
    <row r="261" spans="1:34" x14ac:dyDescent="0.35">
      <c r="A261" s="4" t="s">
        <v>58</v>
      </c>
      <c r="B261" s="36" t="s">
        <v>273</v>
      </c>
      <c r="C261" s="4" t="s">
        <v>59</v>
      </c>
      <c r="D261" s="19">
        <v>-2.2408200191540502</v>
      </c>
      <c r="E261" s="19">
        <v>54.8272785516765</v>
      </c>
      <c r="F261" s="20">
        <v>17000</v>
      </c>
      <c r="G261" s="20">
        <v>517</v>
      </c>
      <c r="H261" s="21">
        <v>1.17</v>
      </c>
      <c r="I261" s="4" t="s">
        <v>28</v>
      </c>
      <c r="J261" s="4" t="s">
        <v>29</v>
      </c>
      <c r="K261" s="22" t="s">
        <v>30</v>
      </c>
      <c r="L261" s="10">
        <f t="shared" si="46"/>
        <v>17000</v>
      </c>
      <c r="M261" s="13">
        <f t="shared" si="47"/>
        <v>1</v>
      </c>
      <c r="O261" s="4" t="s">
        <v>31</v>
      </c>
      <c r="P261" s="4">
        <v>0</v>
      </c>
      <c r="R261" s="23">
        <v>35407</v>
      </c>
      <c r="S261" s="23">
        <v>35414</v>
      </c>
      <c r="T261" s="24">
        <v>7</v>
      </c>
      <c r="Y261" s="17">
        <v>1.34</v>
      </c>
      <c r="Z261" s="16">
        <v>2</v>
      </c>
      <c r="AA261" s="16">
        <f t="shared" si="45"/>
        <v>1.5343975157515555</v>
      </c>
      <c r="AB261" s="16">
        <v>1</v>
      </c>
      <c r="AE261" s="57" t="s">
        <v>75</v>
      </c>
      <c r="AF261" s="17">
        <f t="shared" si="43"/>
        <v>-0.67</v>
      </c>
      <c r="AG261" s="17">
        <v>4.7</v>
      </c>
      <c r="AH261" s="17">
        <v>4.7</v>
      </c>
    </row>
    <row r="262" spans="1:34" x14ac:dyDescent="0.35">
      <c r="A262" s="4" t="s">
        <v>58</v>
      </c>
      <c r="B262" s="36" t="s">
        <v>273</v>
      </c>
      <c r="C262" s="4" t="s">
        <v>59</v>
      </c>
      <c r="D262" s="19">
        <v>-2.2408200191540502</v>
      </c>
      <c r="E262" s="19">
        <v>54.8272785516765</v>
      </c>
      <c r="F262" s="20">
        <v>17000</v>
      </c>
      <c r="G262" s="20">
        <v>517</v>
      </c>
      <c r="H262" s="21">
        <v>1.17</v>
      </c>
      <c r="I262" s="4" t="s">
        <v>28</v>
      </c>
      <c r="J262" s="4" t="s">
        <v>29</v>
      </c>
      <c r="K262" s="22" t="s">
        <v>30</v>
      </c>
      <c r="L262" s="10">
        <f t="shared" si="46"/>
        <v>17000</v>
      </c>
      <c r="M262" s="13">
        <f t="shared" si="47"/>
        <v>1</v>
      </c>
      <c r="O262" s="4" t="s">
        <v>31</v>
      </c>
      <c r="P262" s="4">
        <v>0</v>
      </c>
      <c r="R262" s="23">
        <v>35414</v>
      </c>
      <c r="S262" s="23">
        <v>35416</v>
      </c>
      <c r="T262" s="24">
        <v>3</v>
      </c>
      <c r="Y262" s="17">
        <v>3.73</v>
      </c>
      <c r="Z262" s="16">
        <v>2</v>
      </c>
      <c r="AA262" s="16">
        <f t="shared" si="45"/>
        <v>4.2711214430994788</v>
      </c>
      <c r="AB262" s="16">
        <v>1</v>
      </c>
      <c r="AE262" s="57" t="s">
        <v>75</v>
      </c>
      <c r="AF262" s="17">
        <f t="shared" si="43"/>
        <v>-0.5</v>
      </c>
      <c r="AG262" s="17">
        <v>4.7</v>
      </c>
      <c r="AH262" s="17">
        <v>4.7</v>
      </c>
    </row>
    <row r="263" spans="1:34" x14ac:dyDescent="0.35">
      <c r="A263" s="4" t="s">
        <v>58</v>
      </c>
      <c r="B263" s="36" t="s">
        <v>273</v>
      </c>
      <c r="C263" s="4" t="s">
        <v>59</v>
      </c>
      <c r="D263" s="19">
        <v>-2.2408200191540502</v>
      </c>
      <c r="E263" s="19">
        <v>54.8272785516765</v>
      </c>
      <c r="F263" s="20">
        <v>17000</v>
      </c>
      <c r="G263" s="20">
        <v>517</v>
      </c>
      <c r="H263" s="21">
        <v>1.17</v>
      </c>
      <c r="I263" s="4" t="s">
        <v>28</v>
      </c>
      <c r="J263" s="4" t="s">
        <v>29</v>
      </c>
      <c r="K263" s="22" t="s">
        <v>30</v>
      </c>
      <c r="L263" s="10">
        <f t="shared" si="46"/>
        <v>17000</v>
      </c>
      <c r="M263" s="13">
        <f t="shared" si="47"/>
        <v>1</v>
      </c>
      <c r="O263" s="4" t="s">
        <v>31</v>
      </c>
      <c r="P263" s="4">
        <v>0</v>
      </c>
      <c r="R263" s="23">
        <v>35416</v>
      </c>
      <c r="S263" s="23">
        <v>35417</v>
      </c>
      <c r="T263" s="24">
        <v>1.2083333333333333</v>
      </c>
      <c r="Y263" s="17">
        <v>1.44</v>
      </c>
      <c r="Z263" s="16">
        <v>2</v>
      </c>
      <c r="AA263" s="16">
        <f t="shared" si="45"/>
        <v>1.6489047930464473</v>
      </c>
      <c r="AB263" s="16">
        <v>1</v>
      </c>
      <c r="AE263" s="57" t="s">
        <v>75</v>
      </c>
      <c r="AF263" s="17">
        <f t="shared" ref="AF263:AF326" si="48">IF(AA263&gt;3.7,-0.5,-0.67)</f>
        <v>-0.67</v>
      </c>
      <c r="AG263" s="17">
        <v>1.7</v>
      </c>
      <c r="AH263" s="17">
        <v>1.7</v>
      </c>
    </row>
    <row r="264" spans="1:34" x14ac:dyDescent="0.35">
      <c r="A264" s="4" t="s">
        <v>58</v>
      </c>
      <c r="B264" s="36" t="s">
        <v>273</v>
      </c>
      <c r="C264" s="4" t="s">
        <v>59</v>
      </c>
      <c r="D264" s="19">
        <v>-2.2408200191540502</v>
      </c>
      <c r="E264" s="19">
        <v>54.8272785516765</v>
      </c>
      <c r="F264" s="20">
        <v>17000</v>
      </c>
      <c r="G264" s="20">
        <v>517</v>
      </c>
      <c r="H264" s="21">
        <v>1.17</v>
      </c>
      <c r="I264" s="4" t="s">
        <v>28</v>
      </c>
      <c r="J264" s="4" t="s">
        <v>29</v>
      </c>
      <c r="K264" s="22" t="s">
        <v>30</v>
      </c>
      <c r="L264" s="10">
        <f t="shared" si="46"/>
        <v>17000</v>
      </c>
      <c r="M264" s="13">
        <f t="shared" si="47"/>
        <v>1</v>
      </c>
      <c r="O264" s="4" t="s">
        <v>31</v>
      </c>
      <c r="P264" s="4">
        <v>0</v>
      </c>
      <c r="R264" s="23">
        <v>35438</v>
      </c>
      <c r="S264" s="23">
        <v>35445</v>
      </c>
      <c r="T264" s="24">
        <v>7</v>
      </c>
      <c r="Y264" s="17">
        <v>4.49</v>
      </c>
      <c r="Z264" s="16">
        <v>2</v>
      </c>
      <c r="AA264" s="16">
        <f t="shared" si="45"/>
        <v>5.1413767505406591</v>
      </c>
      <c r="AB264" s="16">
        <v>1</v>
      </c>
      <c r="AE264" s="57" t="s">
        <v>75</v>
      </c>
      <c r="AF264" s="17">
        <f t="shared" si="48"/>
        <v>-0.5</v>
      </c>
      <c r="AG264" s="17">
        <v>2.9</v>
      </c>
      <c r="AH264" s="17">
        <v>2.9</v>
      </c>
    </row>
    <row r="265" spans="1:34" x14ac:dyDescent="0.35">
      <c r="A265" s="4" t="s">
        <v>58</v>
      </c>
      <c r="B265" s="36" t="s">
        <v>273</v>
      </c>
      <c r="C265" s="4" t="s">
        <v>59</v>
      </c>
      <c r="D265" s="19">
        <v>-2.2408200191540502</v>
      </c>
      <c r="E265" s="19">
        <v>54.8272785516765</v>
      </c>
      <c r="F265" s="20">
        <v>17000</v>
      </c>
      <c r="G265" s="20">
        <v>517</v>
      </c>
      <c r="H265" s="21">
        <v>1.17</v>
      </c>
      <c r="I265" s="4" t="s">
        <v>28</v>
      </c>
      <c r="J265" s="4" t="s">
        <v>29</v>
      </c>
      <c r="K265" s="22" t="s">
        <v>30</v>
      </c>
      <c r="L265" s="10">
        <f t="shared" si="46"/>
        <v>17000</v>
      </c>
      <c r="M265" s="13">
        <f t="shared" si="47"/>
        <v>1</v>
      </c>
      <c r="O265" s="4" t="s">
        <v>31</v>
      </c>
      <c r="P265" s="4">
        <v>0</v>
      </c>
      <c r="R265" s="23">
        <v>35445</v>
      </c>
      <c r="S265" s="23">
        <v>35446</v>
      </c>
      <c r="T265" s="24">
        <v>1.0833333333333333</v>
      </c>
      <c r="Y265" s="17">
        <v>1.25</v>
      </c>
      <c r="Z265" s="16">
        <v>2</v>
      </c>
      <c r="AA265" s="16">
        <f t="shared" si="45"/>
        <v>1.4313409661861523</v>
      </c>
      <c r="AB265" s="16">
        <v>1</v>
      </c>
      <c r="AE265" s="57" t="s">
        <v>75</v>
      </c>
      <c r="AF265" s="17">
        <f t="shared" si="48"/>
        <v>-0.67</v>
      </c>
      <c r="AG265" s="17">
        <v>3</v>
      </c>
      <c r="AH265" s="17">
        <v>3</v>
      </c>
    </row>
    <row r="266" spans="1:34" x14ac:dyDescent="0.35">
      <c r="A266" s="4" t="s">
        <v>58</v>
      </c>
      <c r="B266" s="36" t="s">
        <v>273</v>
      </c>
      <c r="C266" s="4" t="s">
        <v>59</v>
      </c>
      <c r="D266" s="19">
        <v>-2.2408200191540502</v>
      </c>
      <c r="E266" s="19">
        <v>54.8272785516765</v>
      </c>
      <c r="F266" s="20">
        <v>17000</v>
      </c>
      <c r="G266" s="20">
        <v>517</v>
      </c>
      <c r="H266" s="21">
        <v>1.17</v>
      </c>
      <c r="I266" s="4" t="s">
        <v>28</v>
      </c>
      <c r="J266" s="4" t="s">
        <v>29</v>
      </c>
      <c r="K266" s="22" t="s">
        <v>30</v>
      </c>
      <c r="L266" s="10">
        <f t="shared" si="46"/>
        <v>17000</v>
      </c>
      <c r="M266" s="13">
        <f t="shared" si="47"/>
        <v>1</v>
      </c>
      <c r="O266" s="4" t="s">
        <v>31</v>
      </c>
      <c r="P266" s="4">
        <v>0</v>
      </c>
      <c r="R266" s="23">
        <v>35446</v>
      </c>
      <c r="S266" s="23">
        <v>35453</v>
      </c>
      <c r="T266" s="24">
        <v>7</v>
      </c>
      <c r="Y266" s="17">
        <v>1.93</v>
      </c>
      <c r="Z266" s="16">
        <v>2</v>
      </c>
      <c r="AA266" s="16">
        <f t="shared" si="45"/>
        <v>2.2099904517914193</v>
      </c>
      <c r="AB266" s="16">
        <v>1</v>
      </c>
      <c r="AE266" s="57" t="s">
        <v>75</v>
      </c>
      <c r="AF266" s="17">
        <f t="shared" si="48"/>
        <v>-0.67</v>
      </c>
      <c r="AG266" s="17">
        <v>0.9</v>
      </c>
      <c r="AH266" s="17">
        <v>0.9</v>
      </c>
    </row>
    <row r="267" spans="1:34" x14ac:dyDescent="0.35">
      <c r="A267" s="4" t="s">
        <v>58</v>
      </c>
      <c r="B267" s="36" t="s">
        <v>273</v>
      </c>
      <c r="C267" s="4" t="s">
        <v>59</v>
      </c>
      <c r="D267" s="19">
        <v>-2.2408200191540502</v>
      </c>
      <c r="E267" s="19">
        <v>54.8272785516765</v>
      </c>
      <c r="F267" s="20">
        <v>17000</v>
      </c>
      <c r="G267" s="20">
        <v>517</v>
      </c>
      <c r="H267" s="21">
        <v>1.17</v>
      </c>
      <c r="I267" s="4" t="s">
        <v>28</v>
      </c>
      <c r="J267" s="4" t="s">
        <v>29</v>
      </c>
      <c r="K267" s="22" t="s">
        <v>30</v>
      </c>
      <c r="L267" s="10">
        <f t="shared" si="46"/>
        <v>17000</v>
      </c>
      <c r="M267" s="13">
        <f t="shared" si="47"/>
        <v>1</v>
      </c>
      <c r="O267" s="4" t="s">
        <v>31</v>
      </c>
      <c r="P267" s="4">
        <v>0</v>
      </c>
      <c r="R267" s="23">
        <v>35534</v>
      </c>
      <c r="S267" s="23">
        <v>35537</v>
      </c>
      <c r="T267" s="24">
        <v>2.0833333333333335</v>
      </c>
      <c r="Y267" s="17">
        <v>1</v>
      </c>
      <c r="Z267" s="16">
        <v>2</v>
      </c>
      <c r="AA267" s="16">
        <f t="shared" si="45"/>
        <v>1.1450727729489218</v>
      </c>
      <c r="AB267" s="16">
        <v>1</v>
      </c>
      <c r="AE267" s="57" t="s">
        <v>75</v>
      </c>
      <c r="AF267" s="17">
        <f t="shared" si="48"/>
        <v>-0.67</v>
      </c>
      <c r="AG267" s="17">
        <v>1.4</v>
      </c>
      <c r="AH267" s="17">
        <v>1.4</v>
      </c>
    </row>
    <row r="268" spans="1:34" x14ac:dyDescent="0.35">
      <c r="A268" s="4" t="s">
        <v>58</v>
      </c>
      <c r="B268" s="36" t="s">
        <v>273</v>
      </c>
      <c r="C268" s="4" t="s">
        <v>59</v>
      </c>
      <c r="D268" s="19">
        <v>-2.2408200191540502</v>
      </c>
      <c r="E268" s="19">
        <v>54.8272785516765</v>
      </c>
      <c r="F268" s="20">
        <v>17000</v>
      </c>
      <c r="G268" s="20">
        <v>517</v>
      </c>
      <c r="H268" s="21">
        <v>1.17</v>
      </c>
      <c r="I268" s="4" t="s">
        <v>28</v>
      </c>
      <c r="J268" s="4" t="s">
        <v>29</v>
      </c>
      <c r="K268" s="22" t="s">
        <v>30</v>
      </c>
      <c r="L268" s="10">
        <f t="shared" si="46"/>
        <v>17000</v>
      </c>
      <c r="M268" s="13">
        <f t="shared" si="47"/>
        <v>1</v>
      </c>
      <c r="O268" s="4" t="s">
        <v>31</v>
      </c>
      <c r="P268" s="4">
        <v>0</v>
      </c>
      <c r="R268" s="23">
        <v>35537</v>
      </c>
      <c r="S268" s="23">
        <v>35543</v>
      </c>
      <c r="T268" s="24">
        <v>6.041666666666667</v>
      </c>
      <c r="Y268" s="17">
        <v>2.0299999999999998</v>
      </c>
      <c r="Z268" s="16">
        <v>2</v>
      </c>
      <c r="AA268" s="16">
        <f t="shared" si="45"/>
        <v>2.3244977290863109</v>
      </c>
      <c r="AB268" s="16">
        <v>1</v>
      </c>
      <c r="AE268" s="57" t="s">
        <v>75</v>
      </c>
      <c r="AF268" s="17">
        <f t="shared" si="48"/>
        <v>-0.67</v>
      </c>
      <c r="AG268" s="17">
        <v>2.9</v>
      </c>
      <c r="AH268" s="17">
        <v>2.9</v>
      </c>
    </row>
    <row r="269" spans="1:34" x14ac:dyDescent="0.35">
      <c r="A269" s="4" t="s">
        <v>58</v>
      </c>
      <c r="B269" s="36" t="s">
        <v>273</v>
      </c>
      <c r="C269" s="4" t="s">
        <v>59</v>
      </c>
      <c r="D269" s="19">
        <v>-2.2408200191540502</v>
      </c>
      <c r="E269" s="19">
        <v>54.8272785516765</v>
      </c>
      <c r="F269" s="20">
        <v>17000</v>
      </c>
      <c r="G269" s="20">
        <v>517</v>
      </c>
      <c r="H269" s="21">
        <v>1.17</v>
      </c>
      <c r="I269" s="4" t="s">
        <v>28</v>
      </c>
      <c r="J269" s="4" t="s">
        <v>29</v>
      </c>
      <c r="K269" s="22" t="s">
        <v>30</v>
      </c>
      <c r="L269" s="10">
        <f t="shared" si="46"/>
        <v>17000</v>
      </c>
      <c r="M269" s="13">
        <f t="shared" si="47"/>
        <v>1</v>
      </c>
      <c r="O269" s="4" t="s">
        <v>31</v>
      </c>
      <c r="P269" s="4">
        <v>0</v>
      </c>
      <c r="R269" s="23">
        <v>35543</v>
      </c>
      <c r="S269" s="23">
        <v>35545</v>
      </c>
      <c r="T269" s="24">
        <v>2</v>
      </c>
      <c r="Y269" s="17">
        <v>5.76</v>
      </c>
      <c r="Z269" s="16">
        <v>2</v>
      </c>
      <c r="AA269" s="16">
        <f t="shared" si="45"/>
        <v>6.5956191721857893</v>
      </c>
      <c r="AB269" s="16">
        <v>1</v>
      </c>
      <c r="AE269" s="57" t="s">
        <v>75</v>
      </c>
      <c r="AF269" s="17">
        <f t="shared" si="48"/>
        <v>-0.5</v>
      </c>
      <c r="AG269" s="17">
        <v>11.4</v>
      </c>
      <c r="AH269" s="17">
        <v>11.4</v>
      </c>
    </row>
    <row r="270" spans="1:34" x14ac:dyDescent="0.35">
      <c r="A270" s="4" t="s">
        <v>58</v>
      </c>
      <c r="B270" s="36" t="s">
        <v>273</v>
      </c>
      <c r="C270" s="4" t="s">
        <v>59</v>
      </c>
      <c r="D270" s="19">
        <v>-2.2408200191540502</v>
      </c>
      <c r="E270" s="19">
        <v>54.8272785516765</v>
      </c>
      <c r="F270" s="20">
        <v>17000</v>
      </c>
      <c r="G270" s="20">
        <v>517</v>
      </c>
      <c r="H270" s="21">
        <v>1.17</v>
      </c>
      <c r="I270" s="4" t="s">
        <v>28</v>
      </c>
      <c r="J270" s="4" t="s">
        <v>29</v>
      </c>
      <c r="K270" s="22" t="s">
        <v>30</v>
      </c>
      <c r="L270" s="10">
        <f t="shared" si="46"/>
        <v>17000</v>
      </c>
      <c r="M270" s="13">
        <f t="shared" si="47"/>
        <v>1</v>
      </c>
      <c r="O270" s="4" t="s">
        <v>31</v>
      </c>
      <c r="P270" s="4">
        <v>0</v>
      </c>
      <c r="R270" s="23">
        <v>35545</v>
      </c>
      <c r="S270" s="23">
        <v>35549</v>
      </c>
      <c r="T270" s="24">
        <v>4.041666666666667</v>
      </c>
      <c r="Y270" s="17">
        <v>3.32</v>
      </c>
      <c r="Z270" s="16">
        <v>2</v>
      </c>
      <c r="AA270" s="16">
        <f t="shared" si="45"/>
        <v>3.8016416061904201</v>
      </c>
      <c r="AB270" s="16">
        <v>1</v>
      </c>
      <c r="AE270" s="57" t="s">
        <v>75</v>
      </c>
      <c r="AF270" s="17">
        <f t="shared" si="48"/>
        <v>-0.5</v>
      </c>
      <c r="AG270" s="17">
        <v>5.6</v>
      </c>
      <c r="AH270" s="17">
        <v>5.6</v>
      </c>
    </row>
    <row r="271" spans="1:34" x14ac:dyDescent="0.35">
      <c r="A271" s="4" t="s">
        <v>58</v>
      </c>
      <c r="B271" s="36" t="s">
        <v>273</v>
      </c>
      <c r="C271" s="4" t="s">
        <v>59</v>
      </c>
      <c r="D271" s="19">
        <v>-2.2408200191540502</v>
      </c>
      <c r="E271" s="19">
        <v>54.8272785516765</v>
      </c>
      <c r="F271" s="20">
        <v>17000</v>
      </c>
      <c r="G271" s="20">
        <v>517</v>
      </c>
      <c r="H271" s="21">
        <v>1.17</v>
      </c>
      <c r="I271" s="4" t="s">
        <v>28</v>
      </c>
      <c r="J271" s="4" t="s">
        <v>29</v>
      </c>
      <c r="K271" s="22" t="s">
        <v>30</v>
      </c>
      <c r="L271" s="10">
        <f t="shared" si="46"/>
        <v>17000</v>
      </c>
      <c r="M271" s="13">
        <f t="shared" si="47"/>
        <v>1</v>
      </c>
      <c r="O271" s="4" t="s">
        <v>31</v>
      </c>
      <c r="P271" s="4">
        <v>0</v>
      </c>
      <c r="R271" s="23">
        <v>35549</v>
      </c>
      <c r="S271" s="23">
        <v>35550</v>
      </c>
      <c r="T271" s="24">
        <v>0.95833333333333337</v>
      </c>
      <c r="Y271" s="17">
        <v>2.95</v>
      </c>
      <c r="Z271" s="16">
        <v>2</v>
      </c>
      <c r="AA271" s="16">
        <f t="shared" si="45"/>
        <v>3.3779646801993195</v>
      </c>
      <c r="AB271" s="16">
        <v>1</v>
      </c>
      <c r="AE271" s="57" t="s">
        <v>75</v>
      </c>
      <c r="AF271" s="17">
        <f t="shared" si="48"/>
        <v>-0.67</v>
      </c>
      <c r="AG271" s="17">
        <v>2.1</v>
      </c>
      <c r="AH271" s="17">
        <v>2.1</v>
      </c>
    </row>
    <row r="272" spans="1:34" x14ac:dyDescent="0.35">
      <c r="A272" s="4" t="s">
        <v>58</v>
      </c>
      <c r="B272" s="36" t="s">
        <v>273</v>
      </c>
      <c r="C272" s="4" t="s">
        <v>59</v>
      </c>
      <c r="D272" s="19">
        <v>-2.2408200191540502</v>
      </c>
      <c r="E272" s="19">
        <v>54.8272785516765</v>
      </c>
      <c r="F272" s="20">
        <v>17000</v>
      </c>
      <c r="G272" s="20">
        <v>517</v>
      </c>
      <c r="H272" s="21">
        <v>1.17</v>
      </c>
      <c r="I272" s="4" t="s">
        <v>28</v>
      </c>
      <c r="J272" s="4" t="s">
        <v>29</v>
      </c>
      <c r="K272" s="22" t="s">
        <v>30</v>
      </c>
      <c r="L272" s="10">
        <f t="shared" si="46"/>
        <v>17000</v>
      </c>
      <c r="M272" s="13">
        <f t="shared" si="47"/>
        <v>1</v>
      </c>
      <c r="O272" s="4" t="s">
        <v>31</v>
      </c>
      <c r="P272" s="4">
        <v>0</v>
      </c>
      <c r="R272" s="23">
        <v>35550</v>
      </c>
      <c r="S272" s="23">
        <v>35559</v>
      </c>
      <c r="T272" s="24">
        <v>8.875</v>
      </c>
      <c r="Y272" s="17">
        <v>2.78</v>
      </c>
      <c r="Z272" s="16">
        <v>2</v>
      </c>
      <c r="AA272" s="16">
        <f t="shared" si="45"/>
        <v>3.1833023087980026</v>
      </c>
      <c r="AB272" s="16">
        <v>1</v>
      </c>
      <c r="AE272" s="57" t="s">
        <v>75</v>
      </c>
      <c r="AF272" s="17">
        <f t="shared" si="48"/>
        <v>-0.67</v>
      </c>
      <c r="AG272" s="17">
        <v>3.8</v>
      </c>
      <c r="AH272" s="17">
        <v>3.8</v>
      </c>
    </row>
    <row r="273" spans="1:34" x14ac:dyDescent="0.35">
      <c r="A273" s="4" t="s">
        <v>58</v>
      </c>
      <c r="B273" s="36" t="s">
        <v>273</v>
      </c>
      <c r="C273" s="4" t="s">
        <v>59</v>
      </c>
      <c r="D273" s="19">
        <v>-2.2408200191540502</v>
      </c>
      <c r="E273" s="19">
        <v>54.8272785516765</v>
      </c>
      <c r="F273" s="20">
        <v>17000</v>
      </c>
      <c r="G273" s="20">
        <v>517</v>
      </c>
      <c r="H273" s="21">
        <v>1.17</v>
      </c>
      <c r="I273" s="4" t="s">
        <v>28</v>
      </c>
      <c r="J273" s="4" t="s">
        <v>29</v>
      </c>
      <c r="K273" s="22" t="s">
        <v>30</v>
      </c>
      <c r="L273" s="10">
        <f t="shared" si="46"/>
        <v>17000</v>
      </c>
      <c r="M273" s="13">
        <f t="shared" si="47"/>
        <v>1</v>
      </c>
      <c r="O273" s="4" t="s">
        <v>31</v>
      </c>
      <c r="P273" s="4">
        <v>0</v>
      </c>
      <c r="R273" s="23">
        <v>35585</v>
      </c>
      <c r="S273" s="23">
        <v>35587</v>
      </c>
      <c r="T273" s="24">
        <v>2.0416666666666665</v>
      </c>
      <c r="Y273" s="17">
        <v>1.69</v>
      </c>
      <c r="Z273" s="16">
        <v>2</v>
      </c>
      <c r="AA273" s="16">
        <f t="shared" si="45"/>
        <v>1.935172986283678</v>
      </c>
      <c r="AB273" s="16">
        <v>1</v>
      </c>
      <c r="AE273" s="57" t="s">
        <v>75</v>
      </c>
      <c r="AF273" s="17">
        <f t="shared" si="48"/>
        <v>-0.67</v>
      </c>
      <c r="AG273" s="17">
        <v>2.9</v>
      </c>
      <c r="AH273" s="17">
        <v>2.9</v>
      </c>
    </row>
    <row r="274" spans="1:34" x14ac:dyDescent="0.35">
      <c r="A274" s="4" t="s">
        <v>58</v>
      </c>
      <c r="B274" s="36" t="s">
        <v>273</v>
      </c>
      <c r="C274" s="4" t="s">
        <v>59</v>
      </c>
      <c r="D274" s="19">
        <v>-2.2408200191540502</v>
      </c>
      <c r="E274" s="19">
        <v>54.8272785516765</v>
      </c>
      <c r="F274" s="20">
        <v>17000</v>
      </c>
      <c r="G274" s="20">
        <v>517</v>
      </c>
      <c r="H274" s="21">
        <v>1.17</v>
      </c>
      <c r="I274" s="4" t="s">
        <v>28</v>
      </c>
      <c r="J274" s="4" t="s">
        <v>29</v>
      </c>
      <c r="K274" s="22" t="s">
        <v>30</v>
      </c>
      <c r="L274" s="10">
        <f t="shared" si="46"/>
        <v>17000</v>
      </c>
      <c r="M274" s="13">
        <f t="shared" si="47"/>
        <v>1</v>
      </c>
      <c r="O274" s="4" t="s">
        <v>31</v>
      </c>
      <c r="P274" s="4">
        <v>0</v>
      </c>
      <c r="R274" s="23">
        <v>35587</v>
      </c>
      <c r="S274" s="23">
        <v>35590</v>
      </c>
      <c r="T274" s="24">
        <v>3.0833333333333335</v>
      </c>
      <c r="Y274" s="17">
        <v>3.65</v>
      </c>
      <c r="Z274" s="16">
        <v>2</v>
      </c>
      <c r="AA274" s="16">
        <f t="shared" si="45"/>
        <v>4.1795156212635645</v>
      </c>
      <c r="AB274" s="16">
        <v>1</v>
      </c>
      <c r="AE274" s="57" t="s">
        <v>75</v>
      </c>
      <c r="AF274" s="17">
        <f t="shared" si="48"/>
        <v>-0.5</v>
      </c>
      <c r="AG274" s="17">
        <v>8.1</v>
      </c>
      <c r="AH274" s="17">
        <v>8.1</v>
      </c>
    </row>
    <row r="275" spans="1:34" x14ac:dyDescent="0.35">
      <c r="A275" s="4" t="s">
        <v>58</v>
      </c>
      <c r="B275" s="36" t="s">
        <v>273</v>
      </c>
      <c r="C275" s="4" t="s">
        <v>59</v>
      </c>
      <c r="D275" s="19">
        <v>-2.2408200191540502</v>
      </c>
      <c r="E275" s="19">
        <v>54.8272785516765</v>
      </c>
      <c r="F275" s="20">
        <v>17000</v>
      </c>
      <c r="G275" s="20">
        <v>517</v>
      </c>
      <c r="H275" s="21">
        <v>1.17</v>
      </c>
      <c r="I275" s="4" t="s">
        <v>28</v>
      </c>
      <c r="J275" s="4" t="s">
        <v>29</v>
      </c>
      <c r="K275" s="22" t="s">
        <v>30</v>
      </c>
      <c r="L275" s="10">
        <f t="shared" si="46"/>
        <v>17000</v>
      </c>
      <c r="M275" s="13">
        <f t="shared" si="47"/>
        <v>1</v>
      </c>
      <c r="O275" s="4" t="s">
        <v>31</v>
      </c>
      <c r="P275" s="4">
        <v>0</v>
      </c>
      <c r="R275" s="23">
        <v>35590</v>
      </c>
      <c r="S275" s="23">
        <v>35592</v>
      </c>
      <c r="T275" s="24">
        <v>1.9583333333333333</v>
      </c>
      <c r="Y275" s="17">
        <v>1.61</v>
      </c>
      <c r="Z275" s="16">
        <v>2</v>
      </c>
      <c r="AA275" s="16">
        <f t="shared" si="45"/>
        <v>1.8435671644477643</v>
      </c>
      <c r="AB275" s="16">
        <v>1</v>
      </c>
      <c r="AE275" s="57" t="s">
        <v>75</v>
      </c>
      <c r="AF275" s="17">
        <f t="shared" si="48"/>
        <v>-0.67</v>
      </c>
      <c r="AG275" s="17">
        <v>3</v>
      </c>
      <c r="AH275" s="17">
        <v>3</v>
      </c>
    </row>
    <row r="276" spans="1:34" x14ac:dyDescent="0.35">
      <c r="A276" s="4" t="s">
        <v>58</v>
      </c>
      <c r="B276" s="36" t="s">
        <v>273</v>
      </c>
      <c r="C276" s="4" t="s">
        <v>59</v>
      </c>
      <c r="D276" s="19">
        <v>-2.2408200191540502</v>
      </c>
      <c r="E276" s="19">
        <v>54.8272785516765</v>
      </c>
      <c r="F276" s="20">
        <v>17000</v>
      </c>
      <c r="G276" s="20">
        <v>517</v>
      </c>
      <c r="H276" s="21">
        <v>1.17</v>
      </c>
      <c r="I276" s="4" t="s">
        <v>28</v>
      </c>
      <c r="J276" s="4" t="s">
        <v>29</v>
      </c>
      <c r="K276" s="22" t="s">
        <v>30</v>
      </c>
      <c r="L276" s="10">
        <f t="shared" si="46"/>
        <v>17000</v>
      </c>
      <c r="M276" s="13">
        <f t="shared" si="47"/>
        <v>1</v>
      </c>
      <c r="O276" s="4" t="s">
        <v>31</v>
      </c>
      <c r="P276" s="4">
        <v>0</v>
      </c>
      <c r="R276" s="23">
        <v>35592</v>
      </c>
      <c r="S276" s="23">
        <v>35598</v>
      </c>
      <c r="T276" s="24">
        <v>6.083333333333333</v>
      </c>
      <c r="Y276" s="17">
        <v>1.27</v>
      </c>
      <c r="Z276" s="16">
        <v>2</v>
      </c>
      <c r="AA276" s="16">
        <f t="shared" si="45"/>
        <v>1.4542424216451308</v>
      </c>
      <c r="AB276" s="16">
        <v>1</v>
      </c>
      <c r="AE276" s="57" t="s">
        <v>75</v>
      </c>
      <c r="AF276" s="17">
        <f t="shared" si="48"/>
        <v>-0.67</v>
      </c>
      <c r="AG276" s="17">
        <v>1.8</v>
      </c>
      <c r="AH276" s="17">
        <v>1.8</v>
      </c>
    </row>
    <row r="277" spans="1:34" x14ac:dyDescent="0.35">
      <c r="A277" s="4" t="s">
        <v>58</v>
      </c>
      <c r="B277" s="36" t="s">
        <v>273</v>
      </c>
      <c r="C277" s="4" t="s">
        <v>59</v>
      </c>
      <c r="D277" s="19">
        <v>-2.2408200191540502</v>
      </c>
      <c r="E277" s="19">
        <v>54.8272785516765</v>
      </c>
      <c r="F277" s="20">
        <v>17000</v>
      </c>
      <c r="G277" s="20">
        <v>517</v>
      </c>
      <c r="H277" s="21">
        <v>1.17</v>
      </c>
      <c r="I277" s="4" t="s">
        <v>28</v>
      </c>
      <c r="J277" s="4" t="s">
        <v>29</v>
      </c>
      <c r="K277" s="22" t="s">
        <v>30</v>
      </c>
      <c r="L277" s="10">
        <f t="shared" si="46"/>
        <v>17000</v>
      </c>
      <c r="M277" s="13">
        <f t="shared" si="47"/>
        <v>1</v>
      </c>
      <c r="O277" s="4" t="s">
        <v>31</v>
      </c>
      <c r="P277" s="4">
        <v>0</v>
      </c>
      <c r="R277" s="23">
        <v>35598</v>
      </c>
      <c r="S277" s="23">
        <v>35601</v>
      </c>
      <c r="T277" s="24">
        <v>2.9166666666666665</v>
      </c>
      <c r="Y277" s="17">
        <v>2.2000000000000002</v>
      </c>
      <c r="Z277" s="16">
        <v>2</v>
      </c>
      <c r="AA277" s="16">
        <f t="shared" si="45"/>
        <v>2.5191601004876283</v>
      </c>
      <c r="AB277" s="16">
        <v>1</v>
      </c>
      <c r="AE277" s="57" t="s">
        <v>75</v>
      </c>
      <c r="AF277" s="17">
        <f t="shared" si="48"/>
        <v>-0.67</v>
      </c>
      <c r="AG277" s="17">
        <v>2.2999999999999998</v>
      </c>
      <c r="AH277" s="17">
        <v>2.2999999999999998</v>
      </c>
    </row>
    <row r="278" spans="1:34" x14ac:dyDescent="0.35">
      <c r="A278" s="4" t="s">
        <v>58</v>
      </c>
      <c r="B278" s="36" t="s">
        <v>273</v>
      </c>
      <c r="C278" s="4" t="s">
        <v>59</v>
      </c>
      <c r="D278" s="19">
        <v>-2.2408200191540502</v>
      </c>
      <c r="E278" s="19">
        <v>54.8272785516765</v>
      </c>
      <c r="F278" s="20">
        <v>17000</v>
      </c>
      <c r="G278" s="20">
        <v>517</v>
      </c>
      <c r="H278" s="21">
        <v>1.17</v>
      </c>
      <c r="I278" s="4" t="s">
        <v>28</v>
      </c>
      <c r="J278" s="4" t="s">
        <v>29</v>
      </c>
      <c r="K278" s="22" t="s">
        <v>30</v>
      </c>
      <c r="L278" s="10">
        <f t="shared" si="46"/>
        <v>17000</v>
      </c>
      <c r="M278" s="13">
        <f t="shared" si="47"/>
        <v>1</v>
      </c>
      <c r="O278" s="4" t="s">
        <v>31</v>
      </c>
      <c r="P278" s="4">
        <v>0</v>
      </c>
      <c r="R278" s="23">
        <v>35601</v>
      </c>
      <c r="S278" s="23">
        <v>35604</v>
      </c>
      <c r="T278" s="24">
        <v>3.125</v>
      </c>
      <c r="Y278" s="17">
        <v>1.67</v>
      </c>
      <c r="Z278" s="16">
        <v>2</v>
      </c>
      <c r="AA278" s="16">
        <f t="shared" si="45"/>
        <v>1.9122715308246994</v>
      </c>
      <c r="AB278" s="16">
        <v>1</v>
      </c>
      <c r="AE278" s="57" t="s">
        <v>75</v>
      </c>
      <c r="AF278" s="17">
        <f t="shared" si="48"/>
        <v>-0.67</v>
      </c>
      <c r="AG278" s="17">
        <v>3.1</v>
      </c>
      <c r="AH278" s="17">
        <v>3.1</v>
      </c>
    </row>
    <row r="279" spans="1:34" x14ac:dyDescent="0.35">
      <c r="A279" s="4" t="s">
        <v>58</v>
      </c>
      <c r="B279" s="36" t="s">
        <v>273</v>
      </c>
      <c r="C279" s="4" t="s">
        <v>59</v>
      </c>
      <c r="D279" s="19">
        <v>-2.2408200191540502</v>
      </c>
      <c r="E279" s="19">
        <v>54.8272785516765</v>
      </c>
      <c r="F279" s="20">
        <v>17000</v>
      </c>
      <c r="G279" s="20">
        <v>517</v>
      </c>
      <c r="H279" s="21">
        <v>1.17</v>
      </c>
      <c r="I279" s="4" t="s">
        <v>28</v>
      </c>
      <c r="J279" s="4" t="s">
        <v>29</v>
      </c>
      <c r="K279" s="22" t="s">
        <v>30</v>
      </c>
      <c r="L279" s="10">
        <f t="shared" si="46"/>
        <v>17000</v>
      </c>
      <c r="M279" s="13">
        <f t="shared" si="47"/>
        <v>1</v>
      </c>
      <c r="O279" s="4" t="s">
        <v>31</v>
      </c>
      <c r="P279" s="4">
        <v>0</v>
      </c>
      <c r="R279" s="23">
        <v>35604</v>
      </c>
      <c r="S279" s="23">
        <v>35608</v>
      </c>
      <c r="T279" s="24">
        <v>3.9166666666666665</v>
      </c>
      <c r="Y279" s="17">
        <v>1.42</v>
      </c>
      <c r="Z279" s="16">
        <v>2</v>
      </c>
      <c r="AA279" s="16">
        <f t="shared" si="45"/>
        <v>1.626003337587469</v>
      </c>
      <c r="AB279" s="16">
        <v>1</v>
      </c>
      <c r="AE279" s="57" t="s">
        <v>75</v>
      </c>
      <c r="AF279" s="17">
        <f t="shared" si="48"/>
        <v>-0.67</v>
      </c>
      <c r="AG279" s="17">
        <v>4.5999999999999996</v>
      </c>
      <c r="AH279" s="17">
        <v>4.5999999999999996</v>
      </c>
    </row>
    <row r="280" spans="1:34" x14ac:dyDescent="0.35">
      <c r="A280" s="4" t="s">
        <v>58</v>
      </c>
      <c r="B280" s="36" t="s">
        <v>273</v>
      </c>
      <c r="C280" s="4" t="s">
        <v>59</v>
      </c>
      <c r="D280" s="19">
        <v>-2.2408200191540502</v>
      </c>
      <c r="E280" s="19">
        <v>54.8272785516765</v>
      </c>
      <c r="F280" s="20">
        <v>17000</v>
      </c>
      <c r="G280" s="20">
        <v>517</v>
      </c>
      <c r="H280" s="21">
        <v>1.17</v>
      </c>
      <c r="I280" s="4" t="s">
        <v>28</v>
      </c>
      <c r="J280" s="4" t="s">
        <v>29</v>
      </c>
      <c r="K280" s="22" t="s">
        <v>30</v>
      </c>
      <c r="L280" s="10">
        <f t="shared" si="46"/>
        <v>17000</v>
      </c>
      <c r="M280" s="13">
        <f t="shared" si="47"/>
        <v>1</v>
      </c>
      <c r="O280" s="4" t="s">
        <v>31</v>
      </c>
      <c r="P280" s="4">
        <v>0</v>
      </c>
      <c r="R280" s="23">
        <v>35610</v>
      </c>
      <c r="S280" s="23">
        <v>35611</v>
      </c>
      <c r="T280" s="24">
        <v>1</v>
      </c>
      <c r="Y280" s="17">
        <v>1.5</v>
      </c>
      <c r="Z280" s="16">
        <v>2</v>
      </c>
      <c r="AA280" s="16">
        <f t="shared" si="45"/>
        <v>1.7176091594233829</v>
      </c>
      <c r="AB280" s="16">
        <v>1</v>
      </c>
      <c r="AE280" s="57" t="s">
        <v>75</v>
      </c>
      <c r="AF280" s="17">
        <f t="shared" si="48"/>
        <v>-0.67</v>
      </c>
      <c r="AG280" s="17">
        <v>1</v>
      </c>
      <c r="AH280" s="17">
        <v>1</v>
      </c>
    </row>
    <row r="281" spans="1:34" x14ac:dyDescent="0.35">
      <c r="A281" s="4" t="s">
        <v>58</v>
      </c>
      <c r="B281" s="36" t="s">
        <v>273</v>
      </c>
      <c r="C281" s="4" t="s">
        <v>59</v>
      </c>
      <c r="D281" s="19">
        <v>-2.2408200191540502</v>
      </c>
      <c r="E281" s="19">
        <v>54.8272785516765</v>
      </c>
      <c r="F281" s="20">
        <v>17000</v>
      </c>
      <c r="G281" s="20">
        <v>517</v>
      </c>
      <c r="H281" s="21">
        <v>1.17</v>
      </c>
      <c r="I281" s="4" t="s">
        <v>28</v>
      </c>
      <c r="J281" s="4" t="s">
        <v>29</v>
      </c>
      <c r="K281" s="22" t="s">
        <v>30</v>
      </c>
      <c r="L281" s="10">
        <f t="shared" ref="L281:L301" si="49">F281</f>
        <v>17000</v>
      </c>
      <c r="M281" s="13">
        <f t="shared" si="47"/>
        <v>1</v>
      </c>
      <c r="O281" s="4" t="s">
        <v>31</v>
      </c>
      <c r="P281" s="4">
        <v>0</v>
      </c>
      <c r="R281" s="23">
        <v>35611</v>
      </c>
      <c r="S281" s="23">
        <v>35706</v>
      </c>
      <c r="T281" s="24">
        <v>2.9583333333333335</v>
      </c>
      <c r="Y281" s="17">
        <v>3.11</v>
      </c>
      <c r="Z281" s="16">
        <v>2</v>
      </c>
      <c r="AA281" s="16">
        <f t="shared" si="45"/>
        <v>3.5611763238711469</v>
      </c>
      <c r="AB281" s="16">
        <v>1</v>
      </c>
      <c r="AE281" s="57" t="s">
        <v>75</v>
      </c>
      <c r="AF281" s="17">
        <f t="shared" si="48"/>
        <v>-0.67</v>
      </c>
      <c r="AG281" s="17">
        <v>3.6</v>
      </c>
      <c r="AH281" s="17">
        <v>3.6</v>
      </c>
    </row>
    <row r="282" spans="1:34" x14ac:dyDescent="0.35">
      <c r="A282" s="4" t="s">
        <v>58</v>
      </c>
      <c r="B282" s="36" t="s">
        <v>273</v>
      </c>
      <c r="C282" s="4" t="s">
        <v>59</v>
      </c>
      <c r="D282" s="19">
        <v>-2.2408200191540502</v>
      </c>
      <c r="E282" s="19">
        <v>54.8272785516765</v>
      </c>
      <c r="F282" s="20">
        <v>17000</v>
      </c>
      <c r="G282" s="20">
        <v>517</v>
      </c>
      <c r="H282" s="21">
        <v>1.17</v>
      </c>
      <c r="I282" s="4" t="s">
        <v>28</v>
      </c>
      <c r="J282" s="4" t="s">
        <v>29</v>
      </c>
      <c r="K282" s="22" t="s">
        <v>30</v>
      </c>
      <c r="L282" s="10">
        <f t="shared" si="49"/>
        <v>17000</v>
      </c>
      <c r="M282" s="13">
        <f t="shared" si="47"/>
        <v>1</v>
      </c>
      <c r="O282" s="4" t="s">
        <v>31</v>
      </c>
      <c r="P282" s="4">
        <v>0</v>
      </c>
      <c r="R282" s="23">
        <v>35706</v>
      </c>
      <c r="S282" s="23">
        <v>35709</v>
      </c>
      <c r="T282" s="24">
        <v>3</v>
      </c>
      <c r="Y282" s="17">
        <v>5.82</v>
      </c>
      <c r="Z282" s="16">
        <v>2</v>
      </c>
      <c r="AA282" s="16">
        <f t="shared" si="45"/>
        <v>6.6643235385627255</v>
      </c>
      <c r="AB282" s="16">
        <v>1</v>
      </c>
      <c r="AE282" s="57" t="s">
        <v>75</v>
      </c>
      <c r="AF282" s="17">
        <f t="shared" si="48"/>
        <v>-0.5</v>
      </c>
      <c r="AG282" s="17">
        <v>9.6999999999999993</v>
      </c>
      <c r="AH282" s="17">
        <v>9.6999999999999993</v>
      </c>
    </row>
    <row r="283" spans="1:34" x14ac:dyDescent="0.35">
      <c r="A283" s="4" t="s">
        <v>58</v>
      </c>
      <c r="B283" s="36" t="s">
        <v>273</v>
      </c>
      <c r="C283" s="4" t="s">
        <v>59</v>
      </c>
      <c r="D283" s="19">
        <v>-2.2408200191540502</v>
      </c>
      <c r="E283" s="19">
        <v>54.8272785516765</v>
      </c>
      <c r="F283" s="20">
        <v>17000</v>
      </c>
      <c r="G283" s="20">
        <v>517</v>
      </c>
      <c r="H283" s="21">
        <v>1.17</v>
      </c>
      <c r="I283" s="4" t="s">
        <v>28</v>
      </c>
      <c r="J283" s="4" t="s">
        <v>29</v>
      </c>
      <c r="K283" s="22" t="s">
        <v>30</v>
      </c>
      <c r="L283" s="10">
        <f t="shared" si="49"/>
        <v>17000</v>
      </c>
      <c r="M283" s="13">
        <f t="shared" si="47"/>
        <v>1</v>
      </c>
      <c r="O283" s="4" t="s">
        <v>31</v>
      </c>
      <c r="P283" s="4">
        <v>0</v>
      </c>
      <c r="R283" s="23">
        <v>35709</v>
      </c>
      <c r="S283" s="23">
        <v>35713</v>
      </c>
      <c r="T283" s="24">
        <v>4.083333333333333</v>
      </c>
      <c r="Y283" s="17">
        <v>3.43</v>
      </c>
      <c r="Z283" s="16">
        <v>2</v>
      </c>
      <c r="AA283" s="16">
        <f t="shared" si="45"/>
        <v>3.9275996112148022</v>
      </c>
      <c r="AB283" s="16">
        <v>1</v>
      </c>
      <c r="AE283" s="57" t="s">
        <v>75</v>
      </c>
      <c r="AF283" s="17">
        <f t="shared" si="48"/>
        <v>-0.5</v>
      </c>
      <c r="AG283" s="17">
        <v>4.3</v>
      </c>
      <c r="AH283" s="17">
        <v>4.3</v>
      </c>
    </row>
    <row r="284" spans="1:34" x14ac:dyDescent="0.35">
      <c r="A284" s="4" t="s">
        <v>58</v>
      </c>
      <c r="B284" s="36" t="s">
        <v>273</v>
      </c>
      <c r="C284" s="4" t="s">
        <v>59</v>
      </c>
      <c r="D284" s="19">
        <v>-2.2408200191540502</v>
      </c>
      <c r="E284" s="19">
        <v>54.8272785516765</v>
      </c>
      <c r="F284" s="20">
        <v>17000</v>
      </c>
      <c r="G284" s="20">
        <v>517</v>
      </c>
      <c r="H284" s="21">
        <v>1.17</v>
      </c>
      <c r="I284" s="4" t="s">
        <v>28</v>
      </c>
      <c r="J284" s="4" t="s">
        <v>29</v>
      </c>
      <c r="K284" s="22" t="s">
        <v>30</v>
      </c>
      <c r="L284" s="10">
        <f t="shared" si="49"/>
        <v>17000</v>
      </c>
      <c r="M284" s="13">
        <f t="shared" si="47"/>
        <v>1</v>
      </c>
      <c r="O284" s="4" t="s">
        <v>31</v>
      </c>
      <c r="P284" s="4">
        <v>0</v>
      </c>
      <c r="R284" s="23">
        <v>35713</v>
      </c>
      <c r="S284" s="23">
        <v>35718</v>
      </c>
      <c r="T284" s="24">
        <v>4.875</v>
      </c>
      <c r="Y284" s="17">
        <v>2.62</v>
      </c>
      <c r="Z284" s="16">
        <v>2</v>
      </c>
      <c r="AA284" s="16">
        <f t="shared" si="45"/>
        <v>3.0000906651261752</v>
      </c>
      <c r="AB284" s="16">
        <v>1</v>
      </c>
      <c r="AE284" s="57" t="s">
        <v>75</v>
      </c>
      <c r="AF284" s="17">
        <f t="shared" si="48"/>
        <v>-0.67</v>
      </c>
      <c r="AG284" s="17">
        <v>5</v>
      </c>
      <c r="AH284" s="17">
        <v>5</v>
      </c>
    </row>
    <row r="285" spans="1:34" x14ac:dyDescent="0.35">
      <c r="A285" s="4" t="s">
        <v>58</v>
      </c>
      <c r="B285" s="36" t="s">
        <v>273</v>
      </c>
      <c r="C285" s="4" t="s">
        <v>59</v>
      </c>
      <c r="D285" s="19">
        <v>-2.2408200191540502</v>
      </c>
      <c r="E285" s="19">
        <v>54.8272785516765</v>
      </c>
      <c r="F285" s="20">
        <v>17000</v>
      </c>
      <c r="G285" s="20">
        <v>517</v>
      </c>
      <c r="H285" s="21">
        <v>1.17</v>
      </c>
      <c r="I285" s="4" t="s">
        <v>28</v>
      </c>
      <c r="J285" s="4" t="s">
        <v>29</v>
      </c>
      <c r="K285" s="22" t="s">
        <v>30</v>
      </c>
      <c r="L285" s="10">
        <f t="shared" si="49"/>
        <v>17000</v>
      </c>
      <c r="M285" s="13">
        <f t="shared" si="47"/>
        <v>1</v>
      </c>
      <c r="O285" s="4" t="s">
        <v>31</v>
      </c>
      <c r="P285" s="4">
        <v>0</v>
      </c>
      <c r="R285" s="23">
        <v>35725</v>
      </c>
      <c r="S285" s="23">
        <v>35727</v>
      </c>
      <c r="T285" s="24">
        <v>2.0833333333333335</v>
      </c>
      <c r="Y285" s="17">
        <v>1.07</v>
      </c>
      <c r="Z285" s="16">
        <v>2</v>
      </c>
      <c r="AA285" s="16">
        <f t="shared" si="45"/>
        <v>1.2252278670553465</v>
      </c>
      <c r="AB285" s="16">
        <v>1</v>
      </c>
      <c r="AE285" s="57" t="s">
        <v>75</v>
      </c>
      <c r="AF285" s="17">
        <f t="shared" si="48"/>
        <v>-0.67</v>
      </c>
      <c r="AG285" s="17">
        <v>1.8</v>
      </c>
      <c r="AH285" s="17">
        <v>1.8</v>
      </c>
    </row>
    <row r="286" spans="1:34" x14ac:dyDescent="0.35">
      <c r="A286" s="4" t="s">
        <v>58</v>
      </c>
      <c r="B286" s="36" t="s">
        <v>273</v>
      </c>
      <c r="C286" s="4" t="s">
        <v>59</v>
      </c>
      <c r="D286" s="19">
        <v>-2.2408200191540502</v>
      </c>
      <c r="E286" s="19">
        <v>54.8272785516765</v>
      </c>
      <c r="F286" s="20">
        <v>17000</v>
      </c>
      <c r="G286" s="20">
        <v>517</v>
      </c>
      <c r="H286" s="21">
        <v>1.17</v>
      </c>
      <c r="I286" s="4" t="s">
        <v>28</v>
      </c>
      <c r="J286" s="4" t="s">
        <v>29</v>
      </c>
      <c r="K286" s="22" t="s">
        <v>30</v>
      </c>
      <c r="L286" s="10">
        <f t="shared" si="49"/>
        <v>17000</v>
      </c>
      <c r="M286" s="13">
        <f t="shared" si="47"/>
        <v>1</v>
      </c>
      <c r="O286" s="4" t="s">
        <v>31</v>
      </c>
      <c r="P286" s="4">
        <v>0</v>
      </c>
      <c r="R286" s="23">
        <v>35727</v>
      </c>
      <c r="S286" s="23">
        <v>35730</v>
      </c>
      <c r="T286" s="24">
        <v>2.9166666666666665</v>
      </c>
      <c r="Y286" s="17">
        <v>1.27</v>
      </c>
      <c r="Z286" s="16">
        <v>2</v>
      </c>
      <c r="AA286" s="16">
        <f t="shared" si="45"/>
        <v>1.4542424216451308</v>
      </c>
      <c r="AB286" s="16">
        <v>1</v>
      </c>
      <c r="AE286" s="57" t="s">
        <v>75</v>
      </c>
      <c r="AF286" s="17">
        <f t="shared" si="48"/>
        <v>-0.67</v>
      </c>
      <c r="AG286" s="17">
        <v>2.2000000000000002</v>
      </c>
      <c r="AH286" s="17">
        <v>2.2000000000000002</v>
      </c>
    </row>
    <row r="287" spans="1:34" x14ac:dyDescent="0.35">
      <c r="A287" s="4" t="s">
        <v>58</v>
      </c>
      <c r="B287" s="36" t="s">
        <v>273</v>
      </c>
      <c r="C287" s="4" t="s">
        <v>59</v>
      </c>
      <c r="D287" s="19">
        <v>-2.2408200191540502</v>
      </c>
      <c r="E287" s="19">
        <v>54.8272785516765</v>
      </c>
      <c r="F287" s="20">
        <v>17000</v>
      </c>
      <c r="G287" s="20">
        <v>517</v>
      </c>
      <c r="H287" s="21">
        <v>1.17</v>
      </c>
      <c r="I287" s="4" t="s">
        <v>28</v>
      </c>
      <c r="J287" s="4" t="s">
        <v>29</v>
      </c>
      <c r="K287" s="22" t="s">
        <v>30</v>
      </c>
      <c r="L287" s="10">
        <f t="shared" si="49"/>
        <v>17000</v>
      </c>
      <c r="M287" s="13">
        <f t="shared" si="47"/>
        <v>1</v>
      </c>
      <c r="O287" s="4" t="s">
        <v>31</v>
      </c>
      <c r="P287" s="4">
        <v>0</v>
      </c>
      <c r="R287" s="23">
        <v>35730</v>
      </c>
      <c r="S287" s="23">
        <v>35732</v>
      </c>
      <c r="T287" s="24">
        <v>2.125</v>
      </c>
      <c r="Y287" s="17">
        <v>1.69</v>
      </c>
      <c r="Z287" s="16">
        <v>2</v>
      </c>
      <c r="AA287" s="16">
        <f t="shared" si="45"/>
        <v>1.935172986283678</v>
      </c>
      <c r="AB287" s="16">
        <v>1</v>
      </c>
      <c r="AE287" s="57" t="s">
        <v>75</v>
      </c>
      <c r="AF287" s="17">
        <f t="shared" si="48"/>
        <v>-0.67</v>
      </c>
      <c r="AG287" s="17">
        <v>2.6</v>
      </c>
      <c r="AH287" s="17">
        <v>2.6</v>
      </c>
    </row>
    <row r="288" spans="1:34" x14ac:dyDescent="0.35">
      <c r="A288" s="4" t="s">
        <v>58</v>
      </c>
      <c r="B288" s="36" t="s">
        <v>273</v>
      </c>
      <c r="C288" s="4" t="s">
        <v>59</v>
      </c>
      <c r="D288" s="19">
        <v>-2.2408200191540502</v>
      </c>
      <c r="E288" s="19">
        <v>54.8272785516765</v>
      </c>
      <c r="F288" s="20">
        <v>17000</v>
      </c>
      <c r="G288" s="20">
        <v>517</v>
      </c>
      <c r="H288" s="21">
        <v>1.17</v>
      </c>
      <c r="I288" s="4" t="s">
        <v>28</v>
      </c>
      <c r="J288" s="4" t="s">
        <v>29</v>
      </c>
      <c r="K288" s="22" t="s">
        <v>30</v>
      </c>
      <c r="L288" s="10">
        <f t="shared" si="49"/>
        <v>17000</v>
      </c>
      <c r="M288" s="13">
        <f t="shared" si="47"/>
        <v>1</v>
      </c>
      <c r="O288" s="4" t="s">
        <v>31</v>
      </c>
      <c r="P288" s="4">
        <v>0</v>
      </c>
      <c r="R288" s="23">
        <v>35732</v>
      </c>
      <c r="S288" s="23">
        <v>35735</v>
      </c>
      <c r="T288" s="24">
        <v>3.125</v>
      </c>
      <c r="Y288" s="17">
        <v>1.92</v>
      </c>
      <c r="Z288" s="16">
        <v>2</v>
      </c>
      <c r="AA288" s="16">
        <f t="shared" si="45"/>
        <v>2.1985397240619298</v>
      </c>
      <c r="AB288" s="16">
        <v>1</v>
      </c>
      <c r="AE288" s="57" t="s">
        <v>75</v>
      </c>
      <c r="AF288" s="17">
        <f t="shared" si="48"/>
        <v>-0.67</v>
      </c>
      <c r="AG288" s="17">
        <v>2.2999999999999998</v>
      </c>
      <c r="AH288" s="17">
        <v>2.2999999999999998</v>
      </c>
    </row>
    <row r="289" spans="1:34" x14ac:dyDescent="0.35">
      <c r="A289" s="4" t="s">
        <v>58</v>
      </c>
      <c r="B289" s="36" t="s">
        <v>273</v>
      </c>
      <c r="C289" s="4" t="s">
        <v>59</v>
      </c>
      <c r="D289" s="19">
        <v>-2.2408200191540502</v>
      </c>
      <c r="E289" s="19">
        <v>54.8272785516765</v>
      </c>
      <c r="F289" s="20">
        <v>17000</v>
      </c>
      <c r="G289" s="20">
        <v>517</v>
      </c>
      <c r="H289" s="21">
        <v>1.17</v>
      </c>
      <c r="I289" s="4" t="s">
        <v>28</v>
      </c>
      <c r="J289" s="4" t="s">
        <v>29</v>
      </c>
      <c r="K289" s="22" t="s">
        <v>30</v>
      </c>
      <c r="L289" s="10">
        <f t="shared" si="49"/>
        <v>17000</v>
      </c>
      <c r="M289" s="13">
        <f t="shared" si="47"/>
        <v>1</v>
      </c>
      <c r="O289" s="4" t="s">
        <v>31</v>
      </c>
      <c r="P289" s="4">
        <v>0</v>
      </c>
      <c r="R289" s="23">
        <v>35735</v>
      </c>
      <c r="S289" s="23">
        <v>35739</v>
      </c>
      <c r="T289" s="24">
        <v>3.875</v>
      </c>
      <c r="Y289" s="17">
        <v>1.1200000000000001</v>
      </c>
      <c r="Z289" s="16">
        <v>2</v>
      </c>
      <c r="AA289" s="16">
        <f t="shared" ref="AA289:AA301" si="50">Y289*(1+((0.0013^0.5)/0.4)*LN(10/Z289))</f>
        <v>1.2824815057027925</v>
      </c>
      <c r="AB289" s="16">
        <v>1</v>
      </c>
      <c r="AE289" s="57" t="s">
        <v>75</v>
      </c>
      <c r="AF289" s="17">
        <f t="shared" si="48"/>
        <v>-0.67</v>
      </c>
      <c r="AG289" s="17">
        <v>0.8</v>
      </c>
      <c r="AH289" s="17">
        <v>0.8</v>
      </c>
    </row>
    <row r="290" spans="1:34" x14ac:dyDescent="0.35">
      <c r="A290" s="4" t="s">
        <v>58</v>
      </c>
      <c r="B290" s="36" t="s">
        <v>273</v>
      </c>
      <c r="C290" s="4" t="s">
        <v>59</v>
      </c>
      <c r="D290" s="19">
        <v>-2.2408200191540502</v>
      </c>
      <c r="E290" s="19">
        <v>54.8272785516765</v>
      </c>
      <c r="F290" s="20">
        <v>17000</v>
      </c>
      <c r="G290" s="20">
        <v>517</v>
      </c>
      <c r="H290" s="21">
        <v>1.17</v>
      </c>
      <c r="I290" s="4" t="s">
        <v>28</v>
      </c>
      <c r="J290" s="4" t="s">
        <v>29</v>
      </c>
      <c r="K290" s="22" t="s">
        <v>30</v>
      </c>
      <c r="L290" s="10">
        <f t="shared" si="49"/>
        <v>17000</v>
      </c>
      <c r="M290" s="13">
        <f t="shared" si="47"/>
        <v>1</v>
      </c>
      <c r="O290" s="4" t="s">
        <v>31</v>
      </c>
      <c r="P290" s="4">
        <v>0</v>
      </c>
      <c r="R290" s="23">
        <v>35739</v>
      </c>
      <c r="S290" s="23">
        <v>35744</v>
      </c>
      <c r="T290" s="24">
        <v>5.125</v>
      </c>
      <c r="Y290" s="17">
        <v>2.15</v>
      </c>
      <c r="Z290" s="16">
        <v>2</v>
      </c>
      <c r="AA290" s="16">
        <f t="shared" si="50"/>
        <v>2.461906461840182</v>
      </c>
      <c r="AB290" s="16">
        <v>1</v>
      </c>
      <c r="AE290" s="57" t="s">
        <v>75</v>
      </c>
      <c r="AF290" s="17">
        <f t="shared" si="48"/>
        <v>-0.67</v>
      </c>
      <c r="AG290" s="17">
        <v>3</v>
      </c>
      <c r="AH290" s="17">
        <v>3</v>
      </c>
    </row>
    <row r="291" spans="1:34" x14ac:dyDescent="0.35">
      <c r="A291" s="4" t="s">
        <v>58</v>
      </c>
      <c r="B291" s="36" t="s">
        <v>273</v>
      </c>
      <c r="C291" s="4" t="s">
        <v>59</v>
      </c>
      <c r="D291" s="19">
        <v>-2.2408200191540502</v>
      </c>
      <c r="E291" s="19">
        <v>54.8272785516765</v>
      </c>
      <c r="F291" s="20">
        <v>17000</v>
      </c>
      <c r="G291" s="20">
        <v>517</v>
      </c>
      <c r="H291" s="21">
        <v>1.17</v>
      </c>
      <c r="I291" s="4" t="s">
        <v>28</v>
      </c>
      <c r="J291" s="4" t="s">
        <v>29</v>
      </c>
      <c r="K291" s="22" t="s">
        <v>30</v>
      </c>
      <c r="L291" s="10">
        <f t="shared" si="49"/>
        <v>17000</v>
      </c>
      <c r="M291" s="13">
        <f t="shared" si="47"/>
        <v>1</v>
      </c>
      <c r="O291" s="4" t="s">
        <v>31</v>
      </c>
      <c r="P291" s="4">
        <v>0</v>
      </c>
      <c r="R291" s="23">
        <v>35744</v>
      </c>
      <c r="S291" s="23">
        <v>35746</v>
      </c>
      <c r="T291" s="24">
        <v>1.9166666666666667</v>
      </c>
      <c r="Y291" s="17">
        <v>2.56</v>
      </c>
      <c r="Z291" s="16">
        <v>2</v>
      </c>
      <c r="AA291" s="16">
        <f t="shared" si="50"/>
        <v>2.9313862987492398</v>
      </c>
      <c r="AB291" s="16">
        <v>1</v>
      </c>
      <c r="AE291" s="57" t="s">
        <v>75</v>
      </c>
      <c r="AF291" s="17">
        <f t="shared" si="48"/>
        <v>-0.67</v>
      </c>
      <c r="AG291" s="17">
        <v>4.2</v>
      </c>
      <c r="AH291" s="17">
        <v>4.2</v>
      </c>
    </row>
    <row r="292" spans="1:34" x14ac:dyDescent="0.35">
      <c r="A292" s="4" t="s">
        <v>58</v>
      </c>
      <c r="B292" s="36" t="s">
        <v>273</v>
      </c>
      <c r="C292" s="4" t="s">
        <v>59</v>
      </c>
      <c r="D292" s="19">
        <v>-2.2408200191540502</v>
      </c>
      <c r="E292" s="19">
        <v>54.8272785516765</v>
      </c>
      <c r="F292" s="20">
        <v>17000</v>
      </c>
      <c r="G292" s="20">
        <v>517</v>
      </c>
      <c r="H292" s="21">
        <v>1.17</v>
      </c>
      <c r="I292" s="4" t="s">
        <v>28</v>
      </c>
      <c r="J292" s="4" t="s">
        <v>29</v>
      </c>
      <c r="K292" s="22" t="s">
        <v>30</v>
      </c>
      <c r="L292" s="10">
        <f t="shared" si="49"/>
        <v>17000</v>
      </c>
      <c r="M292" s="13">
        <f t="shared" si="47"/>
        <v>1</v>
      </c>
      <c r="O292" s="4" t="s">
        <v>31</v>
      </c>
      <c r="P292" s="4">
        <v>0</v>
      </c>
      <c r="R292" s="23">
        <v>35746</v>
      </c>
      <c r="S292" s="23">
        <v>35748</v>
      </c>
      <c r="T292" s="24">
        <v>2.0833333333333335</v>
      </c>
      <c r="Y292" s="17">
        <v>2.4700000000000002</v>
      </c>
      <c r="Z292" s="16">
        <v>2</v>
      </c>
      <c r="AA292" s="16">
        <f t="shared" si="50"/>
        <v>2.8283297491838373</v>
      </c>
      <c r="AB292" s="16">
        <v>1</v>
      </c>
      <c r="AE292" s="57" t="s">
        <v>75</v>
      </c>
      <c r="AF292" s="17">
        <f t="shared" si="48"/>
        <v>-0.67</v>
      </c>
      <c r="AG292" s="17">
        <v>3.5</v>
      </c>
      <c r="AH292" s="17">
        <v>3.5</v>
      </c>
    </row>
    <row r="293" spans="1:34" x14ac:dyDescent="0.35">
      <c r="A293" s="4" t="s">
        <v>58</v>
      </c>
      <c r="B293" s="36" t="s">
        <v>273</v>
      </c>
      <c r="C293" s="4" t="s">
        <v>59</v>
      </c>
      <c r="D293" s="19">
        <v>-2.2408200191540502</v>
      </c>
      <c r="E293" s="19">
        <v>54.8272785516765</v>
      </c>
      <c r="F293" s="20">
        <v>17000</v>
      </c>
      <c r="G293" s="20">
        <v>517</v>
      </c>
      <c r="H293" s="21">
        <v>1.17</v>
      </c>
      <c r="I293" s="4" t="s">
        <v>28</v>
      </c>
      <c r="J293" s="4" t="s">
        <v>29</v>
      </c>
      <c r="K293" s="22" t="s">
        <v>30</v>
      </c>
      <c r="L293" s="10">
        <f t="shared" si="49"/>
        <v>17000</v>
      </c>
      <c r="M293" s="13">
        <f t="shared" si="47"/>
        <v>1</v>
      </c>
      <c r="O293" s="4" t="s">
        <v>31</v>
      </c>
      <c r="P293" s="4">
        <v>0</v>
      </c>
      <c r="R293" s="23">
        <v>35748</v>
      </c>
      <c r="S293" s="23">
        <v>35751</v>
      </c>
      <c r="T293" s="24">
        <v>3</v>
      </c>
      <c r="Y293" s="17">
        <v>5.0999999999999996</v>
      </c>
      <c r="Z293" s="16">
        <v>2</v>
      </c>
      <c r="AA293" s="16">
        <f t="shared" si="50"/>
        <v>5.8398711420395006</v>
      </c>
      <c r="AB293" s="16">
        <v>1</v>
      </c>
      <c r="AE293" s="57" t="s">
        <v>75</v>
      </c>
      <c r="AF293" s="17">
        <f t="shared" si="48"/>
        <v>-0.5</v>
      </c>
      <c r="AG293" s="17">
        <v>10</v>
      </c>
      <c r="AH293" s="17">
        <v>10</v>
      </c>
    </row>
    <row r="294" spans="1:34" x14ac:dyDescent="0.35">
      <c r="A294" s="4" t="s">
        <v>58</v>
      </c>
      <c r="B294" s="36" t="s">
        <v>273</v>
      </c>
      <c r="C294" s="4" t="s">
        <v>59</v>
      </c>
      <c r="D294" s="19">
        <v>-2.2408200191540502</v>
      </c>
      <c r="E294" s="19">
        <v>54.8272785516765</v>
      </c>
      <c r="F294" s="20">
        <v>17000</v>
      </c>
      <c r="G294" s="20">
        <v>517</v>
      </c>
      <c r="H294" s="21">
        <v>1.17</v>
      </c>
      <c r="I294" s="4" t="s">
        <v>28</v>
      </c>
      <c r="J294" s="4" t="s">
        <v>29</v>
      </c>
      <c r="K294" s="22" t="s">
        <v>30</v>
      </c>
      <c r="L294" s="10">
        <f t="shared" si="49"/>
        <v>17000</v>
      </c>
      <c r="M294" s="13">
        <f t="shared" si="47"/>
        <v>1</v>
      </c>
      <c r="O294" s="4" t="s">
        <v>31</v>
      </c>
      <c r="P294" s="4">
        <v>0</v>
      </c>
      <c r="R294" s="23">
        <v>35751</v>
      </c>
      <c r="S294" s="23">
        <v>35752</v>
      </c>
      <c r="T294" s="24">
        <v>0.95833333333333337</v>
      </c>
      <c r="Y294" s="17">
        <v>4.6100000000000003</v>
      </c>
      <c r="Z294" s="16">
        <v>2</v>
      </c>
      <c r="AA294" s="16">
        <f t="shared" si="50"/>
        <v>5.2787854832945298</v>
      </c>
      <c r="AB294" s="16">
        <v>1</v>
      </c>
      <c r="AE294" s="57" t="s">
        <v>75</v>
      </c>
      <c r="AF294" s="17">
        <f t="shared" si="48"/>
        <v>-0.5</v>
      </c>
      <c r="AG294" s="17">
        <v>16.2</v>
      </c>
      <c r="AH294" s="17">
        <v>16.2</v>
      </c>
    </row>
    <row r="295" spans="1:34" x14ac:dyDescent="0.35">
      <c r="A295" s="4" t="s">
        <v>58</v>
      </c>
      <c r="B295" s="36" t="s">
        <v>273</v>
      </c>
      <c r="C295" s="4" t="s">
        <v>59</v>
      </c>
      <c r="D295" s="19">
        <v>-2.2408200191540502</v>
      </c>
      <c r="E295" s="19">
        <v>54.8272785516765</v>
      </c>
      <c r="F295" s="20">
        <v>17000</v>
      </c>
      <c r="G295" s="20">
        <v>517</v>
      </c>
      <c r="H295" s="21">
        <v>1.17</v>
      </c>
      <c r="I295" s="4" t="s">
        <v>28</v>
      </c>
      <c r="J295" s="4" t="s">
        <v>29</v>
      </c>
      <c r="K295" s="22" t="s">
        <v>30</v>
      </c>
      <c r="L295" s="10">
        <f t="shared" si="49"/>
        <v>17000</v>
      </c>
      <c r="M295" s="13">
        <f t="shared" si="47"/>
        <v>1</v>
      </c>
      <c r="O295" s="4" t="s">
        <v>31</v>
      </c>
      <c r="P295" s="4">
        <v>0</v>
      </c>
      <c r="R295" s="23">
        <v>35886</v>
      </c>
      <c r="S295" s="23">
        <v>35888</v>
      </c>
      <c r="T295" s="24">
        <v>2</v>
      </c>
      <c r="Y295" s="17">
        <v>2.7</v>
      </c>
      <c r="Z295" s="16">
        <v>2</v>
      </c>
      <c r="AA295" s="16">
        <f t="shared" si="50"/>
        <v>3.0916964869620891</v>
      </c>
      <c r="AB295" s="16">
        <v>1</v>
      </c>
      <c r="AE295" s="57" t="s">
        <v>75</v>
      </c>
      <c r="AF295" s="17">
        <f t="shared" si="48"/>
        <v>-0.67</v>
      </c>
      <c r="AG295" s="17">
        <v>17.2</v>
      </c>
      <c r="AH295" s="17">
        <v>17.2</v>
      </c>
    </row>
    <row r="296" spans="1:34" x14ac:dyDescent="0.35">
      <c r="A296" s="4" t="s">
        <v>58</v>
      </c>
      <c r="B296" s="36" t="s">
        <v>273</v>
      </c>
      <c r="C296" s="4" t="s">
        <v>59</v>
      </c>
      <c r="D296" s="19">
        <v>-2.2408200191540502</v>
      </c>
      <c r="E296" s="19">
        <v>54.8272785516765</v>
      </c>
      <c r="F296" s="20">
        <v>17000</v>
      </c>
      <c r="G296" s="20">
        <v>517</v>
      </c>
      <c r="H296" s="21">
        <v>1.17</v>
      </c>
      <c r="I296" s="4" t="s">
        <v>28</v>
      </c>
      <c r="J296" s="4" t="s">
        <v>29</v>
      </c>
      <c r="K296" s="22" t="s">
        <v>30</v>
      </c>
      <c r="L296" s="10">
        <f t="shared" si="49"/>
        <v>17000</v>
      </c>
      <c r="M296" s="13">
        <f t="shared" si="47"/>
        <v>1</v>
      </c>
      <c r="O296" s="4" t="s">
        <v>31</v>
      </c>
      <c r="P296" s="4">
        <v>0</v>
      </c>
      <c r="R296" s="23">
        <v>35888</v>
      </c>
      <c r="S296" s="23">
        <v>35891</v>
      </c>
      <c r="T296" s="24">
        <v>3</v>
      </c>
      <c r="Y296" s="17">
        <v>1.95</v>
      </c>
      <c r="Z296" s="16">
        <v>2</v>
      </c>
      <c r="AA296" s="16">
        <f t="shared" si="50"/>
        <v>2.2328919072503974</v>
      </c>
      <c r="AB296" s="16">
        <v>1</v>
      </c>
      <c r="AE296" s="57" t="s">
        <v>75</v>
      </c>
      <c r="AF296" s="17">
        <f t="shared" si="48"/>
        <v>-0.67</v>
      </c>
      <c r="AG296" s="17">
        <v>0.8</v>
      </c>
      <c r="AH296" s="17">
        <v>0.8</v>
      </c>
    </row>
    <row r="297" spans="1:34" x14ac:dyDescent="0.35">
      <c r="A297" s="4" t="s">
        <v>58</v>
      </c>
      <c r="B297" s="36" t="s">
        <v>273</v>
      </c>
      <c r="C297" s="4" t="s">
        <v>59</v>
      </c>
      <c r="D297" s="19">
        <v>-2.2408200191540502</v>
      </c>
      <c r="E297" s="19">
        <v>54.8272785516765</v>
      </c>
      <c r="F297" s="20">
        <v>17000</v>
      </c>
      <c r="G297" s="20">
        <v>517</v>
      </c>
      <c r="H297" s="21">
        <v>1.17</v>
      </c>
      <c r="I297" s="4" t="s">
        <v>28</v>
      </c>
      <c r="J297" s="4" t="s">
        <v>29</v>
      </c>
      <c r="K297" s="22" t="s">
        <v>30</v>
      </c>
      <c r="L297" s="10">
        <f t="shared" si="49"/>
        <v>17000</v>
      </c>
      <c r="M297" s="13">
        <f t="shared" si="47"/>
        <v>1</v>
      </c>
      <c r="O297" s="4" t="s">
        <v>31</v>
      </c>
      <c r="P297" s="4">
        <v>0</v>
      </c>
      <c r="R297" s="23">
        <v>36060</v>
      </c>
      <c r="S297" s="23">
        <v>36068</v>
      </c>
      <c r="T297" s="24">
        <v>8</v>
      </c>
      <c r="Y297" s="17">
        <v>0.9</v>
      </c>
      <c r="Z297" s="16">
        <v>2</v>
      </c>
      <c r="AA297" s="16">
        <f t="shared" si="50"/>
        <v>1.0305654956540298</v>
      </c>
      <c r="AB297" s="16">
        <v>1</v>
      </c>
      <c r="AE297" s="57" t="s">
        <v>75</v>
      </c>
      <c r="AF297" s="17">
        <f t="shared" si="48"/>
        <v>-0.67</v>
      </c>
      <c r="AG297" s="17">
        <v>0.6</v>
      </c>
      <c r="AH297" s="17">
        <v>0.6</v>
      </c>
    </row>
    <row r="298" spans="1:34" x14ac:dyDescent="0.35">
      <c r="A298" s="4" t="s">
        <v>58</v>
      </c>
      <c r="B298" s="36" t="s">
        <v>273</v>
      </c>
      <c r="C298" s="4" t="s">
        <v>59</v>
      </c>
      <c r="D298" s="19">
        <v>-2.2408200191540502</v>
      </c>
      <c r="E298" s="19">
        <v>54.8272785516765</v>
      </c>
      <c r="F298" s="20">
        <v>17000</v>
      </c>
      <c r="G298" s="20">
        <v>517</v>
      </c>
      <c r="H298" s="21">
        <v>1.17</v>
      </c>
      <c r="I298" s="4" t="s">
        <v>28</v>
      </c>
      <c r="J298" s="4" t="s">
        <v>29</v>
      </c>
      <c r="K298" s="22" t="s">
        <v>30</v>
      </c>
      <c r="L298" s="10">
        <f t="shared" si="49"/>
        <v>17000</v>
      </c>
      <c r="M298" s="13">
        <f t="shared" si="47"/>
        <v>1</v>
      </c>
      <c r="O298" s="4" t="s">
        <v>31</v>
      </c>
      <c r="P298" s="4">
        <v>0</v>
      </c>
      <c r="R298" s="23">
        <v>36068</v>
      </c>
      <c r="S298" s="23">
        <v>36070</v>
      </c>
      <c r="T298" s="24">
        <v>2</v>
      </c>
      <c r="Y298" s="17">
        <v>1.63</v>
      </c>
      <c r="Z298" s="16">
        <v>2</v>
      </c>
      <c r="AA298" s="16">
        <f t="shared" si="50"/>
        <v>1.8664686199067424</v>
      </c>
      <c r="AB298" s="16">
        <v>1</v>
      </c>
      <c r="AE298" s="57" t="s">
        <v>75</v>
      </c>
      <c r="AF298" s="17">
        <f t="shared" si="48"/>
        <v>-0.67</v>
      </c>
      <c r="AG298" s="17">
        <v>2.7</v>
      </c>
      <c r="AH298" s="17">
        <v>2.7</v>
      </c>
    </row>
    <row r="299" spans="1:34" x14ac:dyDescent="0.35">
      <c r="A299" s="4" t="s">
        <v>58</v>
      </c>
      <c r="B299" s="36" t="s">
        <v>273</v>
      </c>
      <c r="C299" s="4" t="s">
        <v>59</v>
      </c>
      <c r="D299" s="19">
        <v>-2.2408200191540502</v>
      </c>
      <c r="E299" s="19">
        <v>54.8272785516765</v>
      </c>
      <c r="F299" s="20">
        <v>17000</v>
      </c>
      <c r="G299" s="20">
        <v>517</v>
      </c>
      <c r="H299" s="21">
        <v>1.17</v>
      </c>
      <c r="I299" s="4" t="s">
        <v>28</v>
      </c>
      <c r="J299" s="4" t="s">
        <v>29</v>
      </c>
      <c r="K299" s="22" t="s">
        <v>30</v>
      </c>
      <c r="L299" s="10">
        <f t="shared" si="49"/>
        <v>17000</v>
      </c>
      <c r="M299" s="13">
        <f t="shared" si="47"/>
        <v>1</v>
      </c>
      <c r="O299" s="4" t="s">
        <v>31</v>
      </c>
      <c r="P299" s="4">
        <v>0</v>
      </c>
      <c r="R299" s="23">
        <v>36070</v>
      </c>
      <c r="S299" s="23">
        <v>36073</v>
      </c>
      <c r="T299" s="24">
        <v>3</v>
      </c>
      <c r="Y299" s="17">
        <v>0.82</v>
      </c>
      <c r="Z299" s="16">
        <v>2</v>
      </c>
      <c r="AA299" s="16">
        <f t="shared" si="50"/>
        <v>0.93895967381811585</v>
      </c>
      <c r="AB299" s="16">
        <v>1</v>
      </c>
      <c r="AE299" s="57" t="s">
        <v>75</v>
      </c>
      <c r="AF299" s="17">
        <f t="shared" si="48"/>
        <v>-0.67</v>
      </c>
      <c r="AG299" s="17">
        <v>2.2000000000000002</v>
      </c>
      <c r="AH299" s="17">
        <v>2.2000000000000002</v>
      </c>
    </row>
    <row r="300" spans="1:34" x14ac:dyDescent="0.35">
      <c r="A300" s="4" t="s">
        <v>58</v>
      </c>
      <c r="B300" s="36" t="s">
        <v>273</v>
      </c>
      <c r="C300" s="4" t="s">
        <v>59</v>
      </c>
      <c r="D300" s="19">
        <v>-2.2408200191540502</v>
      </c>
      <c r="E300" s="19">
        <v>54.8272785516765</v>
      </c>
      <c r="F300" s="20">
        <v>17000</v>
      </c>
      <c r="G300" s="20">
        <v>517</v>
      </c>
      <c r="H300" s="21">
        <v>1.17</v>
      </c>
      <c r="I300" s="4" t="s">
        <v>28</v>
      </c>
      <c r="J300" s="4" t="s">
        <v>29</v>
      </c>
      <c r="K300" s="22" t="s">
        <v>30</v>
      </c>
      <c r="L300" s="10">
        <f t="shared" si="49"/>
        <v>17000</v>
      </c>
      <c r="M300" s="13">
        <f t="shared" si="47"/>
        <v>1</v>
      </c>
      <c r="O300" s="4" t="s">
        <v>31</v>
      </c>
      <c r="P300" s="4">
        <v>0</v>
      </c>
      <c r="R300" s="23">
        <v>36073</v>
      </c>
      <c r="S300" s="23">
        <v>36082</v>
      </c>
      <c r="T300" s="24">
        <v>9</v>
      </c>
      <c r="Y300" s="17">
        <v>3.38</v>
      </c>
      <c r="Z300" s="16">
        <v>2</v>
      </c>
      <c r="AA300" s="16">
        <f t="shared" si="50"/>
        <v>3.8703459725673559</v>
      </c>
      <c r="AB300" s="16">
        <v>1</v>
      </c>
      <c r="AE300" s="57" t="s">
        <v>75</v>
      </c>
      <c r="AF300" s="17">
        <f t="shared" si="48"/>
        <v>-0.5</v>
      </c>
      <c r="AG300" s="17">
        <v>5.0999999999999996</v>
      </c>
      <c r="AH300" s="17">
        <v>5.0999999999999996</v>
      </c>
    </row>
    <row r="301" spans="1:34" x14ac:dyDescent="0.35">
      <c r="A301" s="4" t="s">
        <v>58</v>
      </c>
      <c r="B301" s="36" t="s">
        <v>273</v>
      </c>
      <c r="C301" s="4" t="s">
        <v>59</v>
      </c>
      <c r="D301" s="19">
        <v>-2.2408200191540502</v>
      </c>
      <c r="E301" s="19">
        <v>54.8272785516765</v>
      </c>
      <c r="F301" s="20">
        <v>17000</v>
      </c>
      <c r="G301" s="20">
        <v>517</v>
      </c>
      <c r="H301" s="21">
        <v>1.17</v>
      </c>
      <c r="I301" s="4" t="s">
        <v>28</v>
      </c>
      <c r="J301" s="4" t="s">
        <v>29</v>
      </c>
      <c r="K301" s="22" t="s">
        <v>30</v>
      </c>
      <c r="L301" s="10">
        <f t="shared" si="49"/>
        <v>17000</v>
      </c>
      <c r="M301" s="13">
        <f t="shared" si="47"/>
        <v>1</v>
      </c>
      <c r="O301" s="4" t="s">
        <v>31</v>
      </c>
      <c r="P301" s="4">
        <v>0</v>
      </c>
      <c r="R301" s="23">
        <v>36096</v>
      </c>
      <c r="S301" s="23">
        <v>36098</v>
      </c>
      <c r="T301" s="24">
        <v>2</v>
      </c>
      <c r="Y301" s="17">
        <v>5.7</v>
      </c>
      <c r="Z301" s="16">
        <v>2</v>
      </c>
      <c r="AA301" s="16">
        <f t="shared" si="50"/>
        <v>6.5269148058088549</v>
      </c>
      <c r="AB301" s="16">
        <v>1</v>
      </c>
      <c r="AE301" s="57" t="s">
        <v>75</v>
      </c>
      <c r="AF301" s="17">
        <f t="shared" si="48"/>
        <v>-0.5</v>
      </c>
      <c r="AG301" s="17">
        <v>14.5</v>
      </c>
      <c r="AH301" s="17">
        <v>14.5</v>
      </c>
    </row>
    <row r="302" spans="1:34" x14ac:dyDescent="0.35">
      <c r="A302" s="4" t="s">
        <v>163</v>
      </c>
      <c r="B302" s="36" t="s">
        <v>111</v>
      </c>
      <c r="C302" s="4" t="s">
        <v>164</v>
      </c>
      <c r="D302" s="19">
        <v>69.412020999999996</v>
      </c>
      <c r="E302" s="19">
        <v>-49.068255000000001</v>
      </c>
      <c r="F302" s="20">
        <v>4300000</v>
      </c>
      <c r="G302" s="20">
        <v>13850</v>
      </c>
      <c r="H302" s="21">
        <v>1.88</v>
      </c>
      <c r="I302" s="4" t="s">
        <v>28</v>
      </c>
      <c r="J302" s="4" t="s">
        <v>165</v>
      </c>
      <c r="K302" s="22" t="s">
        <v>30</v>
      </c>
      <c r="L302" s="10">
        <v>4300000</v>
      </c>
      <c r="M302" s="13">
        <f t="shared" si="47"/>
        <v>1</v>
      </c>
      <c r="O302" s="4" t="s">
        <v>47</v>
      </c>
      <c r="T302" s="24">
        <v>2</v>
      </c>
      <c r="W302" s="17">
        <v>8</v>
      </c>
      <c r="Z302" s="16">
        <v>4</v>
      </c>
      <c r="AA302" s="16">
        <v>1.9137799336118799</v>
      </c>
      <c r="AB302" s="16">
        <v>1</v>
      </c>
      <c r="AC302" s="16">
        <v>0.111761537838759</v>
      </c>
      <c r="AD302" s="17">
        <f t="shared" ref="AD302:AD348" si="51">W302</f>
        <v>8</v>
      </c>
      <c r="AE302" s="57">
        <v>223.85628633600001</v>
      </c>
      <c r="AF302" s="17">
        <f t="shared" si="48"/>
        <v>-0.67</v>
      </c>
      <c r="AH302" s="17">
        <v>5.6821248879101303E-2</v>
      </c>
    </row>
    <row r="303" spans="1:34" x14ac:dyDescent="0.35">
      <c r="A303" s="4" t="s">
        <v>163</v>
      </c>
      <c r="B303" s="36" t="s">
        <v>111</v>
      </c>
      <c r="C303" s="4" t="s">
        <v>164</v>
      </c>
      <c r="D303" s="19">
        <v>69.412020999999996</v>
      </c>
      <c r="E303" s="19">
        <v>-49.068255000000001</v>
      </c>
      <c r="F303" s="20">
        <v>4300000</v>
      </c>
      <c r="G303" s="20">
        <v>13850</v>
      </c>
      <c r="H303" s="21">
        <v>1.88</v>
      </c>
      <c r="I303" s="4" t="s">
        <v>28</v>
      </c>
      <c r="J303" s="4" t="s">
        <v>165</v>
      </c>
      <c r="K303" s="22" t="s">
        <v>30</v>
      </c>
      <c r="L303" s="10">
        <v>4300000</v>
      </c>
      <c r="M303" s="13">
        <f t="shared" si="47"/>
        <v>1</v>
      </c>
      <c r="O303" s="4" t="s">
        <v>47</v>
      </c>
      <c r="T303" s="24">
        <v>2</v>
      </c>
      <c r="W303" s="17">
        <v>8</v>
      </c>
      <c r="Z303" s="16">
        <v>4</v>
      </c>
      <c r="AA303" s="16">
        <v>5.7036752825718802</v>
      </c>
      <c r="AB303" s="16">
        <v>1</v>
      </c>
      <c r="AC303" s="16">
        <v>0.14731402704101201</v>
      </c>
      <c r="AD303" s="17">
        <f t="shared" si="51"/>
        <v>8</v>
      </c>
      <c r="AE303" s="57">
        <v>223.85628633600001</v>
      </c>
      <c r="AF303" s="17">
        <f t="shared" si="48"/>
        <v>-0.5</v>
      </c>
      <c r="AH303" s="17">
        <v>9.1622108345093198E-2</v>
      </c>
    </row>
    <row r="304" spans="1:34" x14ac:dyDescent="0.35">
      <c r="A304" s="4" t="s">
        <v>163</v>
      </c>
      <c r="B304" s="36" t="s">
        <v>111</v>
      </c>
      <c r="C304" s="4" t="s">
        <v>164</v>
      </c>
      <c r="D304" s="19">
        <v>69.412020999999996</v>
      </c>
      <c r="E304" s="19">
        <v>-49.068255000000001</v>
      </c>
      <c r="F304" s="20">
        <v>4300000</v>
      </c>
      <c r="G304" s="20">
        <v>13850</v>
      </c>
      <c r="H304" s="21">
        <v>1.88</v>
      </c>
      <c r="I304" s="4" t="s">
        <v>28</v>
      </c>
      <c r="J304" s="4" t="s">
        <v>165</v>
      </c>
      <c r="K304" s="22" t="s">
        <v>30</v>
      </c>
      <c r="L304" s="10">
        <v>4300000</v>
      </c>
      <c r="M304" s="13">
        <f t="shared" si="47"/>
        <v>1</v>
      </c>
      <c r="O304" s="4" t="s">
        <v>47</v>
      </c>
      <c r="T304" s="24">
        <v>2</v>
      </c>
      <c r="W304" s="17">
        <v>8</v>
      </c>
      <c r="Z304" s="16">
        <v>4</v>
      </c>
      <c r="AA304" s="16">
        <v>4.9546089754195002</v>
      </c>
      <c r="AB304" s="16">
        <v>1</v>
      </c>
      <c r="AC304" s="16">
        <v>2.0164597464861198</v>
      </c>
      <c r="AD304" s="17">
        <f t="shared" si="51"/>
        <v>8</v>
      </c>
      <c r="AE304" s="57">
        <v>223.85628633600001</v>
      </c>
      <c r="AF304" s="17">
        <f t="shared" si="48"/>
        <v>-0.5</v>
      </c>
      <c r="AH304" s="17">
        <v>1.23384439238059</v>
      </c>
    </row>
    <row r="305" spans="1:34" x14ac:dyDescent="0.35">
      <c r="A305" s="4" t="s">
        <v>163</v>
      </c>
      <c r="B305" s="36" t="s">
        <v>111</v>
      </c>
      <c r="C305" s="4" t="s">
        <v>164</v>
      </c>
      <c r="D305" s="19">
        <v>69.412020999999996</v>
      </c>
      <c r="E305" s="19">
        <v>-49.068255000000001</v>
      </c>
      <c r="F305" s="20">
        <v>4300000</v>
      </c>
      <c r="G305" s="20">
        <v>13850</v>
      </c>
      <c r="H305" s="21">
        <v>1.88</v>
      </c>
      <c r="I305" s="4" t="s">
        <v>28</v>
      </c>
      <c r="J305" s="4" t="s">
        <v>165</v>
      </c>
      <c r="K305" s="22" t="s">
        <v>30</v>
      </c>
      <c r="L305" s="10">
        <v>4300000</v>
      </c>
      <c r="M305" s="13">
        <f t="shared" si="47"/>
        <v>1</v>
      </c>
      <c r="O305" s="4" t="s">
        <v>47</v>
      </c>
      <c r="T305" s="24">
        <v>2</v>
      </c>
      <c r="W305" s="17">
        <v>8</v>
      </c>
      <c r="Z305" s="16">
        <v>4</v>
      </c>
      <c r="AA305" s="16">
        <v>4.8889248716062301</v>
      </c>
      <c r="AB305" s="16">
        <v>1</v>
      </c>
      <c r="AC305" s="16">
        <v>14.4923914153058</v>
      </c>
      <c r="AD305" s="17">
        <f t="shared" si="51"/>
        <v>8</v>
      </c>
      <c r="AE305" s="57">
        <v>223.85628633600001</v>
      </c>
      <c r="AF305" s="17">
        <f t="shared" si="48"/>
        <v>-0.5</v>
      </c>
      <c r="AH305" s="17">
        <v>8.8506956661360103</v>
      </c>
    </row>
    <row r="306" spans="1:34" x14ac:dyDescent="0.35">
      <c r="A306" s="4" t="s">
        <v>163</v>
      </c>
      <c r="B306" s="36" t="s">
        <v>111</v>
      </c>
      <c r="C306" s="4" t="s">
        <v>164</v>
      </c>
      <c r="D306" s="19">
        <v>69.412020999999996</v>
      </c>
      <c r="E306" s="19">
        <v>-49.068255000000001</v>
      </c>
      <c r="F306" s="20">
        <v>4300000</v>
      </c>
      <c r="G306" s="20">
        <v>13850</v>
      </c>
      <c r="H306" s="21">
        <v>1.88</v>
      </c>
      <c r="I306" s="4" t="s">
        <v>28</v>
      </c>
      <c r="J306" s="4" t="s">
        <v>165</v>
      </c>
      <c r="K306" s="22" t="s">
        <v>30</v>
      </c>
      <c r="L306" s="10">
        <v>4300000</v>
      </c>
      <c r="M306" s="13">
        <f t="shared" si="47"/>
        <v>1</v>
      </c>
      <c r="O306" s="4" t="s">
        <v>47</v>
      </c>
      <c r="T306" s="24">
        <v>2</v>
      </c>
      <c r="W306" s="17">
        <v>8</v>
      </c>
      <c r="Z306" s="16">
        <v>4</v>
      </c>
      <c r="AA306" s="16">
        <v>3.59541267287837</v>
      </c>
      <c r="AB306" s="16">
        <v>1</v>
      </c>
      <c r="AC306" s="16">
        <v>15.8873866104397</v>
      </c>
      <c r="AD306" s="17">
        <f t="shared" si="51"/>
        <v>8</v>
      </c>
      <c r="AE306" s="57">
        <v>223.85628633600001</v>
      </c>
      <c r="AF306" s="17">
        <f t="shared" si="48"/>
        <v>-0.67</v>
      </c>
      <c r="AH306" s="17">
        <v>8.2080876789901804</v>
      </c>
    </row>
    <row r="307" spans="1:34" x14ac:dyDescent="0.35">
      <c r="A307" s="4" t="s">
        <v>163</v>
      </c>
      <c r="B307" s="36" t="s">
        <v>111</v>
      </c>
      <c r="C307" s="4" t="s">
        <v>164</v>
      </c>
      <c r="D307" s="19">
        <v>69.412020999999996</v>
      </c>
      <c r="E307" s="19">
        <v>-49.068255000000001</v>
      </c>
      <c r="F307" s="20">
        <v>4300000</v>
      </c>
      <c r="G307" s="20">
        <v>13850</v>
      </c>
      <c r="H307" s="21">
        <v>1.88</v>
      </c>
      <c r="I307" s="4" t="s">
        <v>28</v>
      </c>
      <c r="J307" s="4" t="s">
        <v>165</v>
      </c>
      <c r="K307" s="22" t="s">
        <v>30</v>
      </c>
      <c r="L307" s="10">
        <v>4300000</v>
      </c>
      <c r="M307" s="13">
        <f t="shared" si="47"/>
        <v>1</v>
      </c>
      <c r="O307" s="4" t="s">
        <v>47</v>
      </c>
      <c r="T307" s="24">
        <v>2</v>
      </c>
      <c r="W307" s="17">
        <v>8</v>
      </c>
      <c r="Z307" s="16">
        <v>4</v>
      </c>
      <c r="AA307" s="16">
        <v>3.8772629511382002</v>
      </c>
      <c r="AB307" s="16">
        <v>1</v>
      </c>
      <c r="AC307" s="16">
        <v>16.452882391661699</v>
      </c>
      <c r="AD307" s="17">
        <f t="shared" si="51"/>
        <v>8</v>
      </c>
      <c r="AE307" s="57">
        <v>223.85628633600001</v>
      </c>
      <c r="AF307" s="17">
        <f t="shared" si="48"/>
        <v>-0.5</v>
      </c>
      <c r="AH307" s="17">
        <v>10.0478912151786</v>
      </c>
    </row>
    <row r="308" spans="1:34" x14ac:dyDescent="0.35">
      <c r="A308" s="4" t="s">
        <v>163</v>
      </c>
      <c r="B308" s="36" t="s">
        <v>111</v>
      </c>
      <c r="C308" s="4" t="s">
        <v>164</v>
      </c>
      <c r="D308" s="19">
        <v>69.412020999999996</v>
      </c>
      <c r="E308" s="19">
        <v>-49.068255000000001</v>
      </c>
      <c r="F308" s="20">
        <v>4300000</v>
      </c>
      <c r="G308" s="20">
        <v>13850</v>
      </c>
      <c r="H308" s="21">
        <v>1.88</v>
      </c>
      <c r="I308" s="4" t="s">
        <v>28</v>
      </c>
      <c r="J308" s="4" t="s">
        <v>165</v>
      </c>
      <c r="K308" s="22" t="s">
        <v>30</v>
      </c>
      <c r="L308" s="10">
        <v>4300000</v>
      </c>
      <c r="M308" s="13">
        <f t="shared" si="47"/>
        <v>1</v>
      </c>
      <c r="O308" s="4" t="s">
        <v>47</v>
      </c>
      <c r="T308" s="24">
        <v>2</v>
      </c>
      <c r="W308" s="17">
        <v>8</v>
      </c>
      <c r="Z308" s="16">
        <v>4</v>
      </c>
      <c r="AA308" s="16">
        <v>2.6810096906933398</v>
      </c>
      <c r="AB308" s="16">
        <v>1</v>
      </c>
      <c r="AC308" s="16">
        <v>22.4454128488808</v>
      </c>
      <c r="AD308" s="17">
        <f t="shared" si="51"/>
        <v>8</v>
      </c>
      <c r="AE308" s="57">
        <v>223.85628633600001</v>
      </c>
      <c r="AF308" s="17">
        <f t="shared" si="48"/>
        <v>-0.67</v>
      </c>
      <c r="AH308" s="17">
        <v>11.5967003394166</v>
      </c>
    </row>
    <row r="309" spans="1:34" x14ac:dyDescent="0.35">
      <c r="A309" s="4" t="s">
        <v>163</v>
      </c>
      <c r="B309" s="36" t="s">
        <v>111</v>
      </c>
      <c r="C309" s="4" t="s">
        <v>164</v>
      </c>
      <c r="D309" s="19">
        <v>69.412020999999996</v>
      </c>
      <c r="E309" s="19">
        <v>-49.068255000000001</v>
      </c>
      <c r="F309" s="20">
        <v>4300000</v>
      </c>
      <c r="G309" s="20">
        <v>13850</v>
      </c>
      <c r="H309" s="21">
        <v>1.88</v>
      </c>
      <c r="I309" s="4" t="s">
        <v>28</v>
      </c>
      <c r="J309" s="4" t="s">
        <v>165</v>
      </c>
      <c r="K309" s="22" t="s">
        <v>30</v>
      </c>
      <c r="L309" s="10">
        <v>4300000</v>
      </c>
      <c r="M309" s="13">
        <f t="shared" si="47"/>
        <v>1</v>
      </c>
      <c r="O309" s="4" t="s">
        <v>47</v>
      </c>
      <c r="T309" s="24">
        <v>2</v>
      </c>
      <c r="W309" s="17">
        <v>8</v>
      </c>
      <c r="Z309" s="16">
        <v>4</v>
      </c>
      <c r="AA309" s="16">
        <v>3.2455550588376099</v>
      </c>
      <c r="AB309" s="16">
        <v>1</v>
      </c>
      <c r="AC309" s="16">
        <v>24.702115901114801</v>
      </c>
      <c r="AD309" s="17">
        <f t="shared" si="51"/>
        <v>8</v>
      </c>
      <c r="AE309" s="57">
        <v>223.85628633600001</v>
      </c>
      <c r="AF309" s="17">
        <f t="shared" si="48"/>
        <v>-0.67</v>
      </c>
      <c r="AH309" s="17">
        <v>12.758953157398199</v>
      </c>
    </row>
    <row r="310" spans="1:34" x14ac:dyDescent="0.35">
      <c r="A310" s="4" t="s">
        <v>163</v>
      </c>
      <c r="B310" s="36" t="s">
        <v>111</v>
      </c>
      <c r="C310" s="4" t="s">
        <v>164</v>
      </c>
      <c r="D310" s="19">
        <v>69.412020999999996</v>
      </c>
      <c r="E310" s="19">
        <v>-49.068255000000001</v>
      </c>
      <c r="F310" s="20">
        <v>4300000</v>
      </c>
      <c r="G310" s="20">
        <v>13850</v>
      </c>
      <c r="H310" s="21">
        <v>1.88</v>
      </c>
      <c r="I310" s="4" t="s">
        <v>28</v>
      </c>
      <c r="J310" s="4" t="s">
        <v>165</v>
      </c>
      <c r="K310" s="22" t="s">
        <v>30</v>
      </c>
      <c r="L310" s="10">
        <v>4300000</v>
      </c>
      <c r="M310" s="13">
        <f t="shared" si="47"/>
        <v>1</v>
      </c>
      <c r="O310" s="4" t="s">
        <v>47</v>
      </c>
      <c r="T310" s="24">
        <v>2</v>
      </c>
      <c r="W310" s="17">
        <v>8</v>
      </c>
      <c r="Z310" s="16">
        <v>4</v>
      </c>
      <c r="AA310" s="16">
        <v>3.7223456194757198</v>
      </c>
      <c r="AB310" s="16">
        <v>1</v>
      </c>
      <c r="AC310" s="16">
        <v>35.0255379514022</v>
      </c>
      <c r="AD310" s="17">
        <f t="shared" si="51"/>
        <v>8</v>
      </c>
      <c r="AE310" s="57">
        <v>223.85628633600001</v>
      </c>
      <c r="AF310" s="17">
        <f t="shared" si="48"/>
        <v>-0.5</v>
      </c>
      <c r="AH310" s="17">
        <v>21.396816368857401</v>
      </c>
    </row>
    <row r="311" spans="1:34" x14ac:dyDescent="0.35">
      <c r="A311" s="4" t="s">
        <v>163</v>
      </c>
      <c r="B311" s="36" t="s">
        <v>111</v>
      </c>
      <c r="C311" s="4" t="s">
        <v>164</v>
      </c>
      <c r="D311" s="19">
        <v>69.412020999999996</v>
      </c>
      <c r="E311" s="19">
        <v>-49.068255000000001</v>
      </c>
      <c r="F311" s="20">
        <v>4300000</v>
      </c>
      <c r="G311" s="20">
        <v>13850</v>
      </c>
      <c r="H311" s="21">
        <v>1.88</v>
      </c>
      <c r="I311" s="4" t="s">
        <v>28</v>
      </c>
      <c r="J311" s="4" t="s">
        <v>165</v>
      </c>
      <c r="K311" s="22" t="s">
        <v>30</v>
      </c>
      <c r="L311" s="10">
        <v>4300000</v>
      </c>
      <c r="M311" s="13">
        <f t="shared" si="47"/>
        <v>1</v>
      </c>
      <c r="O311" s="4" t="s">
        <v>47</v>
      </c>
      <c r="T311" s="24">
        <v>2</v>
      </c>
      <c r="W311" s="17">
        <v>8</v>
      </c>
      <c r="Z311" s="16">
        <v>4</v>
      </c>
      <c r="AA311" s="16">
        <v>4.8052533202856802</v>
      </c>
      <c r="AB311" s="16">
        <v>1</v>
      </c>
      <c r="AC311" s="16">
        <v>28.000049280678098</v>
      </c>
      <c r="AD311" s="17">
        <f t="shared" si="51"/>
        <v>8</v>
      </c>
      <c r="AE311" s="57">
        <v>223.85628633600001</v>
      </c>
      <c r="AF311" s="17">
        <f t="shared" si="48"/>
        <v>-0.5</v>
      </c>
      <c r="AH311" s="17">
        <v>17.102793557750701</v>
      </c>
    </row>
    <row r="312" spans="1:34" x14ac:dyDescent="0.35">
      <c r="A312" s="4" t="s">
        <v>163</v>
      </c>
      <c r="B312" s="36" t="s">
        <v>111</v>
      </c>
      <c r="C312" s="4" t="s">
        <v>164</v>
      </c>
      <c r="D312" s="19">
        <v>69.412020999999996</v>
      </c>
      <c r="E312" s="19">
        <v>-49.068255000000001</v>
      </c>
      <c r="F312" s="20">
        <v>4300000</v>
      </c>
      <c r="G312" s="20">
        <v>13850</v>
      </c>
      <c r="H312" s="21">
        <v>1.88</v>
      </c>
      <c r="I312" s="4" t="s">
        <v>28</v>
      </c>
      <c r="J312" s="4" t="s">
        <v>165</v>
      </c>
      <c r="K312" s="22" t="s">
        <v>30</v>
      </c>
      <c r="L312" s="10">
        <v>4300000</v>
      </c>
      <c r="M312" s="13">
        <f t="shared" si="47"/>
        <v>1</v>
      </c>
      <c r="O312" s="4" t="s">
        <v>47</v>
      </c>
      <c r="T312" s="24">
        <v>2</v>
      </c>
      <c r="W312" s="17">
        <v>8</v>
      </c>
      <c r="Z312" s="16">
        <v>4</v>
      </c>
      <c r="AA312" s="16">
        <v>5.1026270121476802</v>
      </c>
      <c r="AB312" s="16">
        <v>1</v>
      </c>
      <c r="AC312" s="16">
        <v>24.250493686793099</v>
      </c>
      <c r="AD312" s="17">
        <f t="shared" si="51"/>
        <v>8</v>
      </c>
      <c r="AE312" s="57">
        <v>223.85628633600001</v>
      </c>
      <c r="AF312" s="17">
        <f t="shared" si="48"/>
        <v>-0.5</v>
      </c>
      <c r="AH312" s="17">
        <v>14.8122408491234</v>
      </c>
    </row>
    <row r="313" spans="1:34" x14ac:dyDescent="0.35">
      <c r="A313" s="4" t="s">
        <v>163</v>
      </c>
      <c r="B313" s="36" t="s">
        <v>111</v>
      </c>
      <c r="C313" s="4" t="s">
        <v>164</v>
      </c>
      <c r="D313" s="19">
        <v>69.412020999999996</v>
      </c>
      <c r="E313" s="19">
        <v>-49.068255000000001</v>
      </c>
      <c r="F313" s="20">
        <v>4300000</v>
      </c>
      <c r="G313" s="20">
        <v>13850</v>
      </c>
      <c r="H313" s="21">
        <v>1.88</v>
      </c>
      <c r="I313" s="4" t="s">
        <v>28</v>
      </c>
      <c r="J313" s="4" t="s">
        <v>165</v>
      </c>
      <c r="K313" s="22" t="s">
        <v>30</v>
      </c>
      <c r="L313" s="10">
        <v>4300000</v>
      </c>
      <c r="M313" s="13">
        <f t="shared" si="47"/>
        <v>1</v>
      </c>
      <c r="O313" s="4" t="s">
        <v>47</v>
      </c>
      <c r="T313" s="24">
        <v>2</v>
      </c>
      <c r="W313" s="17">
        <v>8</v>
      </c>
      <c r="Z313" s="16">
        <v>4</v>
      </c>
      <c r="AA313" s="16">
        <v>5.3832804739393199</v>
      </c>
      <c r="AB313" s="16">
        <v>1</v>
      </c>
      <c r="AC313" s="16">
        <v>23.221231524145701</v>
      </c>
      <c r="AD313" s="17">
        <f t="shared" si="51"/>
        <v>8</v>
      </c>
      <c r="AE313" s="57">
        <v>223.85628633600001</v>
      </c>
      <c r="AF313" s="17">
        <f t="shared" si="48"/>
        <v>-0.5</v>
      </c>
      <c r="AH313" s="17">
        <v>14.1831023718204</v>
      </c>
    </row>
    <row r="314" spans="1:34" x14ac:dyDescent="0.35">
      <c r="A314" s="4" t="s">
        <v>163</v>
      </c>
      <c r="B314" s="36" t="s">
        <v>111</v>
      </c>
      <c r="C314" s="4" t="s">
        <v>164</v>
      </c>
      <c r="D314" s="19">
        <v>69.412020999999996</v>
      </c>
      <c r="E314" s="19">
        <v>-49.068255000000001</v>
      </c>
      <c r="F314" s="20">
        <v>4300000</v>
      </c>
      <c r="G314" s="20">
        <v>13850</v>
      </c>
      <c r="H314" s="21">
        <v>1.88</v>
      </c>
      <c r="I314" s="4" t="s">
        <v>28</v>
      </c>
      <c r="J314" s="4" t="s">
        <v>165</v>
      </c>
      <c r="K314" s="22" t="s">
        <v>30</v>
      </c>
      <c r="L314" s="10">
        <v>4300000</v>
      </c>
      <c r="M314" s="13">
        <f t="shared" si="47"/>
        <v>1</v>
      </c>
      <c r="O314" s="4" t="s">
        <v>47</v>
      </c>
      <c r="T314" s="24">
        <v>2</v>
      </c>
      <c r="W314" s="17">
        <v>8</v>
      </c>
      <c r="Z314" s="16">
        <v>4</v>
      </c>
      <c r="AA314" s="16">
        <v>5.5137686694568897</v>
      </c>
      <c r="AB314" s="16">
        <v>1</v>
      </c>
      <c r="AC314" s="16">
        <v>22.096752051308201</v>
      </c>
      <c r="AD314" s="17">
        <f t="shared" si="51"/>
        <v>8</v>
      </c>
      <c r="AE314" s="57">
        <v>223.85628633600001</v>
      </c>
      <c r="AF314" s="17">
        <f t="shared" si="48"/>
        <v>-0.5</v>
      </c>
      <c r="AH314" s="17">
        <v>13.4989906295104</v>
      </c>
    </row>
    <row r="315" spans="1:34" x14ac:dyDescent="0.35">
      <c r="A315" s="4" t="s">
        <v>163</v>
      </c>
      <c r="B315" s="36" t="s">
        <v>111</v>
      </c>
      <c r="C315" s="4" t="s">
        <v>164</v>
      </c>
      <c r="D315" s="19">
        <v>69.412020999999996</v>
      </c>
      <c r="E315" s="19">
        <v>-49.068255000000001</v>
      </c>
      <c r="F315" s="20">
        <v>4300000</v>
      </c>
      <c r="G315" s="20">
        <v>13850</v>
      </c>
      <c r="H315" s="21">
        <v>1.88</v>
      </c>
      <c r="I315" s="4" t="s">
        <v>28</v>
      </c>
      <c r="J315" s="4" t="s">
        <v>165</v>
      </c>
      <c r="K315" s="22" t="s">
        <v>30</v>
      </c>
      <c r="L315" s="10">
        <v>4300000</v>
      </c>
      <c r="M315" s="13">
        <f t="shared" si="47"/>
        <v>1</v>
      </c>
      <c r="O315" s="4" t="s">
        <v>47</v>
      </c>
      <c r="T315" s="24">
        <v>2</v>
      </c>
      <c r="W315" s="17">
        <v>8</v>
      </c>
      <c r="Z315" s="16">
        <v>4</v>
      </c>
      <c r="AA315" s="16">
        <v>5.5683646206971797</v>
      </c>
      <c r="AB315" s="16">
        <v>1</v>
      </c>
      <c r="AC315" s="16">
        <v>19.845857078993401</v>
      </c>
      <c r="AD315" s="17">
        <f t="shared" si="51"/>
        <v>8</v>
      </c>
      <c r="AE315" s="57">
        <v>223.85628633600001</v>
      </c>
      <c r="AF315" s="17">
        <f t="shared" si="48"/>
        <v>-0.5</v>
      </c>
      <c r="AH315" s="17">
        <v>12.124659004333999</v>
      </c>
    </row>
    <row r="316" spans="1:34" x14ac:dyDescent="0.35">
      <c r="A316" s="4" t="s">
        <v>163</v>
      </c>
      <c r="B316" s="36" t="s">
        <v>111</v>
      </c>
      <c r="C316" s="4" t="s">
        <v>164</v>
      </c>
      <c r="D316" s="19">
        <v>69.412020999999996</v>
      </c>
      <c r="E316" s="19">
        <v>-49.068255000000001</v>
      </c>
      <c r="F316" s="20">
        <v>4300000</v>
      </c>
      <c r="G316" s="20">
        <v>13850</v>
      </c>
      <c r="H316" s="21">
        <v>1.88</v>
      </c>
      <c r="I316" s="4" t="s">
        <v>28</v>
      </c>
      <c r="J316" s="4" t="s">
        <v>165</v>
      </c>
      <c r="K316" s="22" t="s">
        <v>30</v>
      </c>
      <c r="L316" s="10">
        <v>4300000</v>
      </c>
      <c r="M316" s="13">
        <f t="shared" si="47"/>
        <v>1</v>
      </c>
      <c r="O316" s="4" t="s">
        <v>47</v>
      </c>
      <c r="T316" s="24">
        <v>2</v>
      </c>
      <c r="W316" s="17">
        <v>8</v>
      </c>
      <c r="Z316" s="16">
        <v>4</v>
      </c>
      <c r="AA316" s="16">
        <v>6.4364085649818499</v>
      </c>
      <c r="AB316" s="16">
        <v>1</v>
      </c>
      <c r="AC316" s="16">
        <v>26.514412838320599</v>
      </c>
      <c r="AD316" s="17">
        <f t="shared" si="51"/>
        <v>8</v>
      </c>
      <c r="AE316" s="57">
        <v>223.85628633600001</v>
      </c>
      <c r="AF316" s="17">
        <f t="shared" si="48"/>
        <v>-0.5</v>
      </c>
      <c r="AH316" s="17">
        <v>16.192680614856101</v>
      </c>
    </row>
    <row r="317" spans="1:34" x14ac:dyDescent="0.35">
      <c r="A317" s="4" t="s">
        <v>163</v>
      </c>
      <c r="B317" s="36" t="s">
        <v>111</v>
      </c>
      <c r="C317" s="4" t="s">
        <v>164</v>
      </c>
      <c r="D317" s="19">
        <v>69.412020999999996</v>
      </c>
      <c r="E317" s="19">
        <v>-49.068255000000001</v>
      </c>
      <c r="F317" s="20">
        <v>4300000</v>
      </c>
      <c r="G317" s="20">
        <v>13850</v>
      </c>
      <c r="H317" s="21">
        <v>1.88</v>
      </c>
      <c r="I317" s="4" t="s">
        <v>28</v>
      </c>
      <c r="J317" s="4" t="s">
        <v>165</v>
      </c>
      <c r="K317" s="22" t="s">
        <v>30</v>
      </c>
      <c r="L317" s="10">
        <v>4300000</v>
      </c>
      <c r="M317" s="13">
        <f t="shared" si="47"/>
        <v>1</v>
      </c>
      <c r="O317" s="4" t="s">
        <v>47</v>
      </c>
      <c r="T317" s="24">
        <v>2</v>
      </c>
      <c r="W317" s="17">
        <v>8</v>
      </c>
      <c r="Z317" s="16">
        <v>4</v>
      </c>
      <c r="AA317" s="16">
        <v>4.1022644471587899</v>
      </c>
      <c r="AB317" s="16">
        <v>1</v>
      </c>
      <c r="AC317" s="16">
        <v>16.2673758390915</v>
      </c>
      <c r="AD317" s="17">
        <f t="shared" si="51"/>
        <v>8</v>
      </c>
      <c r="AE317" s="57">
        <v>223.85628633600001</v>
      </c>
      <c r="AF317" s="17">
        <f t="shared" si="48"/>
        <v>-0.5</v>
      </c>
      <c r="AH317" s="17">
        <v>9.9379446851644406</v>
      </c>
    </row>
    <row r="318" spans="1:34" x14ac:dyDescent="0.35">
      <c r="A318" s="4" t="s">
        <v>163</v>
      </c>
      <c r="B318" s="36" t="s">
        <v>111</v>
      </c>
      <c r="C318" s="4" t="s">
        <v>164</v>
      </c>
      <c r="D318" s="19">
        <v>69.412020999999996</v>
      </c>
      <c r="E318" s="19">
        <v>-49.068255000000001</v>
      </c>
      <c r="F318" s="20">
        <v>4300000</v>
      </c>
      <c r="G318" s="20">
        <v>13850</v>
      </c>
      <c r="H318" s="21">
        <v>1.88</v>
      </c>
      <c r="I318" s="4" t="s">
        <v>28</v>
      </c>
      <c r="J318" s="4" t="s">
        <v>29</v>
      </c>
      <c r="K318" s="22" t="s">
        <v>30</v>
      </c>
      <c r="L318" s="10">
        <v>4300000</v>
      </c>
      <c r="M318" s="13">
        <f t="shared" si="47"/>
        <v>1</v>
      </c>
      <c r="O318" s="4" t="s">
        <v>47</v>
      </c>
      <c r="T318" s="24">
        <v>2</v>
      </c>
      <c r="W318" s="17">
        <v>8</v>
      </c>
      <c r="Z318" s="16">
        <v>4</v>
      </c>
      <c r="AA318" s="16">
        <v>1.76976259701014</v>
      </c>
      <c r="AB318" s="16">
        <v>1</v>
      </c>
      <c r="AC318" s="16">
        <v>0.71770334928229895</v>
      </c>
      <c r="AD318" s="17">
        <f t="shared" si="51"/>
        <v>8</v>
      </c>
      <c r="AE318" s="57">
        <v>1838.6166912000001</v>
      </c>
      <c r="AF318" s="17">
        <f t="shared" si="48"/>
        <v>-0.67</v>
      </c>
      <c r="AH318" s="17">
        <v>1.5246854700891499</v>
      </c>
    </row>
    <row r="319" spans="1:34" x14ac:dyDescent="0.35">
      <c r="A319" s="4" t="s">
        <v>163</v>
      </c>
      <c r="B319" s="36" t="s">
        <v>111</v>
      </c>
      <c r="C319" s="4" t="s">
        <v>164</v>
      </c>
      <c r="D319" s="19">
        <v>69.412020999999996</v>
      </c>
      <c r="E319" s="19">
        <v>-49.068255000000001</v>
      </c>
      <c r="F319" s="20">
        <v>4300000</v>
      </c>
      <c r="G319" s="20">
        <v>13850</v>
      </c>
      <c r="H319" s="21">
        <v>1.88</v>
      </c>
      <c r="I319" s="4" t="s">
        <v>28</v>
      </c>
      <c r="J319" s="4" t="s">
        <v>29</v>
      </c>
      <c r="K319" s="22" t="s">
        <v>30</v>
      </c>
      <c r="L319" s="10">
        <v>4300000</v>
      </c>
      <c r="M319" s="13">
        <f t="shared" si="47"/>
        <v>1</v>
      </c>
      <c r="O319" s="4" t="s">
        <v>47</v>
      </c>
      <c r="T319" s="24">
        <v>2</v>
      </c>
      <c r="W319" s="17">
        <v>8</v>
      </c>
      <c r="Z319" s="16">
        <v>4</v>
      </c>
      <c r="AA319" s="16">
        <v>4.9518097113161303</v>
      </c>
      <c r="AB319" s="16">
        <v>1</v>
      </c>
      <c r="AC319" s="16">
        <v>0.43062200956937602</v>
      </c>
      <c r="AD319" s="17">
        <f t="shared" si="51"/>
        <v>8</v>
      </c>
      <c r="AE319" s="57">
        <v>1838.6166912000001</v>
      </c>
      <c r="AF319" s="17">
        <f t="shared" si="48"/>
        <v>-0.5</v>
      </c>
      <c r="AH319" s="17">
        <v>0.752728621087839</v>
      </c>
    </row>
    <row r="320" spans="1:34" x14ac:dyDescent="0.35">
      <c r="A320" s="4" t="s">
        <v>163</v>
      </c>
      <c r="B320" s="36" t="s">
        <v>111</v>
      </c>
      <c r="C320" s="4" t="s">
        <v>164</v>
      </c>
      <c r="D320" s="19">
        <v>69.412020999999996</v>
      </c>
      <c r="E320" s="19">
        <v>-49.068255000000001</v>
      </c>
      <c r="F320" s="20">
        <v>4300000</v>
      </c>
      <c r="G320" s="20">
        <v>13850</v>
      </c>
      <c r="H320" s="21">
        <v>1.88</v>
      </c>
      <c r="I320" s="4" t="s">
        <v>28</v>
      </c>
      <c r="J320" s="4" t="s">
        <v>29</v>
      </c>
      <c r="K320" s="22" t="s">
        <v>30</v>
      </c>
      <c r="L320" s="10">
        <v>4300000</v>
      </c>
      <c r="M320" s="13">
        <f t="shared" si="47"/>
        <v>1</v>
      </c>
      <c r="O320" s="4" t="s">
        <v>47</v>
      </c>
      <c r="T320" s="24">
        <v>2</v>
      </c>
      <c r="W320" s="17">
        <v>8</v>
      </c>
      <c r="Z320" s="16">
        <v>4</v>
      </c>
      <c r="AA320" s="16">
        <v>3.4432018497744998</v>
      </c>
      <c r="AB320" s="16">
        <v>1</v>
      </c>
      <c r="AC320" s="16">
        <v>2.22488038277511</v>
      </c>
      <c r="AD320" s="17">
        <f t="shared" si="51"/>
        <v>8</v>
      </c>
      <c r="AE320" s="57">
        <v>1838.6166912000001</v>
      </c>
      <c r="AF320" s="17">
        <f t="shared" si="48"/>
        <v>-0.67</v>
      </c>
      <c r="AH320" s="17">
        <v>4.7011135327748903</v>
      </c>
    </row>
    <row r="321" spans="1:34" x14ac:dyDescent="0.35">
      <c r="A321" s="4" t="s">
        <v>163</v>
      </c>
      <c r="B321" s="36" t="s">
        <v>111</v>
      </c>
      <c r="C321" s="4" t="s">
        <v>164</v>
      </c>
      <c r="D321" s="19">
        <v>69.412020999999996</v>
      </c>
      <c r="E321" s="19">
        <v>-49.068255000000001</v>
      </c>
      <c r="F321" s="20">
        <v>4300000</v>
      </c>
      <c r="G321" s="20">
        <v>13850</v>
      </c>
      <c r="H321" s="21">
        <v>1.88</v>
      </c>
      <c r="I321" s="4" t="s">
        <v>28</v>
      </c>
      <c r="J321" s="4" t="s">
        <v>29</v>
      </c>
      <c r="K321" s="22" t="s">
        <v>30</v>
      </c>
      <c r="L321" s="10">
        <v>4300000</v>
      </c>
      <c r="M321" s="13">
        <f t="shared" si="47"/>
        <v>1</v>
      </c>
      <c r="O321" s="4" t="s">
        <v>47</v>
      </c>
      <c r="T321" s="24">
        <v>2</v>
      </c>
      <c r="W321" s="17">
        <v>8</v>
      </c>
      <c r="Z321" s="16">
        <v>4</v>
      </c>
      <c r="AA321" s="16">
        <v>4.87792175087566</v>
      </c>
      <c r="AB321" s="16">
        <v>1</v>
      </c>
      <c r="AC321" s="16">
        <v>3.0861244019138701</v>
      </c>
      <c r="AD321" s="17">
        <f t="shared" si="51"/>
        <v>8</v>
      </c>
      <c r="AE321" s="57">
        <v>1838.6166912000001</v>
      </c>
      <c r="AF321" s="17">
        <f t="shared" si="48"/>
        <v>-0.5</v>
      </c>
      <c r="AH321" s="17">
        <v>5.4091428817707499</v>
      </c>
    </row>
    <row r="322" spans="1:34" x14ac:dyDescent="0.35">
      <c r="A322" s="4" t="s">
        <v>163</v>
      </c>
      <c r="B322" s="36" t="s">
        <v>111</v>
      </c>
      <c r="C322" s="4" t="s">
        <v>164</v>
      </c>
      <c r="D322" s="19">
        <v>69.412020999999996</v>
      </c>
      <c r="E322" s="19">
        <v>-49.068255000000001</v>
      </c>
      <c r="F322" s="20">
        <v>4300000</v>
      </c>
      <c r="G322" s="20">
        <v>13850</v>
      </c>
      <c r="H322" s="21">
        <v>1.88</v>
      </c>
      <c r="I322" s="4" t="s">
        <v>28</v>
      </c>
      <c r="J322" s="4" t="s">
        <v>29</v>
      </c>
      <c r="K322" s="22" t="s">
        <v>30</v>
      </c>
      <c r="L322" s="10">
        <v>4300000</v>
      </c>
      <c r="M322" s="13">
        <f t="shared" si="47"/>
        <v>1</v>
      </c>
      <c r="O322" s="4" t="s">
        <v>47</v>
      </c>
      <c r="T322" s="24">
        <v>2</v>
      </c>
      <c r="W322" s="17">
        <v>8</v>
      </c>
      <c r="Z322" s="16">
        <v>4</v>
      </c>
      <c r="AA322" s="16">
        <v>5.5461756827911399</v>
      </c>
      <c r="AB322" s="16">
        <v>1</v>
      </c>
      <c r="AC322" s="16">
        <v>5.0956937799043001</v>
      </c>
      <c r="AD322" s="17">
        <f t="shared" si="51"/>
        <v>8</v>
      </c>
      <c r="AE322" s="57">
        <v>1838.6166912000001</v>
      </c>
      <c r="AF322" s="17">
        <f t="shared" si="48"/>
        <v>-0.5</v>
      </c>
      <c r="AH322" s="17">
        <v>8.9277115524371595</v>
      </c>
    </row>
    <row r="323" spans="1:34" x14ac:dyDescent="0.35">
      <c r="A323" s="4" t="s">
        <v>163</v>
      </c>
      <c r="B323" s="36" t="s">
        <v>111</v>
      </c>
      <c r="C323" s="4" t="s">
        <v>164</v>
      </c>
      <c r="D323" s="19">
        <v>69.412020999999996</v>
      </c>
      <c r="E323" s="19">
        <v>-49.068255000000001</v>
      </c>
      <c r="F323" s="20">
        <v>4300000</v>
      </c>
      <c r="G323" s="20">
        <v>13850</v>
      </c>
      <c r="H323" s="21">
        <v>1.88</v>
      </c>
      <c r="I323" s="4" t="s">
        <v>28</v>
      </c>
      <c r="J323" s="4" t="s">
        <v>29</v>
      </c>
      <c r="K323" s="22" t="s">
        <v>30</v>
      </c>
      <c r="L323" s="10">
        <v>4300000</v>
      </c>
      <c r="M323" s="13">
        <f t="shared" ref="M323:M386" si="52">L323/F323</f>
        <v>1</v>
      </c>
      <c r="O323" s="4" t="s">
        <v>47</v>
      </c>
      <c r="T323" s="24">
        <v>2</v>
      </c>
      <c r="W323" s="17">
        <v>8</v>
      </c>
      <c r="Z323" s="16">
        <v>4</v>
      </c>
      <c r="AA323" s="16">
        <v>4.8270415054600404</v>
      </c>
      <c r="AB323" s="16">
        <v>1</v>
      </c>
      <c r="AC323" s="16">
        <v>6.8899521531100403</v>
      </c>
      <c r="AD323" s="17">
        <f t="shared" si="51"/>
        <v>8</v>
      </c>
      <c r="AE323" s="57">
        <v>1838.6166912000001</v>
      </c>
      <c r="AF323" s="17">
        <f t="shared" si="48"/>
        <v>-0.5</v>
      </c>
      <c r="AH323" s="17">
        <v>12.0611632541749</v>
      </c>
    </row>
    <row r="324" spans="1:34" x14ac:dyDescent="0.35">
      <c r="A324" s="4" t="s">
        <v>163</v>
      </c>
      <c r="B324" s="36" t="s">
        <v>111</v>
      </c>
      <c r="C324" s="4" t="s">
        <v>164</v>
      </c>
      <c r="D324" s="19">
        <v>69.412020999999996</v>
      </c>
      <c r="E324" s="19">
        <v>-49.068255000000001</v>
      </c>
      <c r="F324" s="20">
        <v>4300000</v>
      </c>
      <c r="G324" s="20">
        <v>13850</v>
      </c>
      <c r="H324" s="21">
        <v>1.88</v>
      </c>
      <c r="I324" s="4" t="s">
        <v>28</v>
      </c>
      <c r="J324" s="4" t="s">
        <v>29</v>
      </c>
      <c r="K324" s="22" t="s">
        <v>30</v>
      </c>
      <c r="L324" s="10">
        <v>4300000</v>
      </c>
      <c r="M324" s="13">
        <f t="shared" si="52"/>
        <v>1</v>
      </c>
      <c r="O324" s="4" t="s">
        <v>47</v>
      </c>
      <c r="T324" s="24">
        <v>2</v>
      </c>
      <c r="W324" s="17">
        <v>8</v>
      </c>
      <c r="Z324" s="16">
        <v>4</v>
      </c>
      <c r="AA324" s="16">
        <v>4.0819234907625699</v>
      </c>
      <c r="AB324" s="16">
        <v>1</v>
      </c>
      <c r="AC324" s="16">
        <v>11.267942583731999</v>
      </c>
      <c r="AD324" s="17">
        <f t="shared" si="51"/>
        <v>8</v>
      </c>
      <c r="AE324" s="57">
        <v>1838.6166912000001</v>
      </c>
      <c r="AF324" s="17">
        <f t="shared" si="48"/>
        <v>-0.5</v>
      </c>
      <c r="AH324" s="17">
        <v>19.728491999209201</v>
      </c>
    </row>
    <row r="325" spans="1:34" x14ac:dyDescent="0.35">
      <c r="A325" s="4" t="s">
        <v>163</v>
      </c>
      <c r="B325" s="36" t="s">
        <v>111</v>
      </c>
      <c r="C325" s="4" t="s">
        <v>164</v>
      </c>
      <c r="D325" s="19">
        <v>69.412020999999996</v>
      </c>
      <c r="E325" s="19">
        <v>-49.068255000000001</v>
      </c>
      <c r="F325" s="20">
        <v>4300000</v>
      </c>
      <c r="G325" s="20">
        <v>13850</v>
      </c>
      <c r="H325" s="21">
        <v>1.88</v>
      </c>
      <c r="I325" s="4" t="s">
        <v>28</v>
      </c>
      <c r="J325" s="4" t="s">
        <v>29</v>
      </c>
      <c r="K325" s="22" t="s">
        <v>30</v>
      </c>
      <c r="L325" s="10">
        <v>4300000</v>
      </c>
      <c r="M325" s="13">
        <f t="shared" si="52"/>
        <v>1</v>
      </c>
      <c r="O325" s="4" t="s">
        <v>47</v>
      </c>
      <c r="T325" s="24">
        <v>2</v>
      </c>
      <c r="W325" s="17">
        <v>8</v>
      </c>
      <c r="Z325" s="16">
        <v>4</v>
      </c>
      <c r="AA325" s="16">
        <v>5.5889288248895399</v>
      </c>
      <c r="AB325" s="16">
        <v>1</v>
      </c>
      <c r="AC325" s="16">
        <v>11.4832535885167</v>
      </c>
      <c r="AD325" s="17">
        <f t="shared" si="51"/>
        <v>8</v>
      </c>
      <c r="AE325" s="57">
        <v>1838.6166912000001</v>
      </c>
      <c r="AF325" s="17">
        <f t="shared" si="48"/>
        <v>-0.5</v>
      </c>
      <c r="AH325" s="17">
        <v>20.096103651368399</v>
      </c>
    </row>
    <row r="326" spans="1:34" x14ac:dyDescent="0.35">
      <c r="A326" s="4" t="s">
        <v>163</v>
      </c>
      <c r="B326" s="36" t="s">
        <v>111</v>
      </c>
      <c r="C326" s="4" t="s">
        <v>164</v>
      </c>
      <c r="D326" s="19">
        <v>69.412020999999996</v>
      </c>
      <c r="E326" s="19">
        <v>-49.068255000000001</v>
      </c>
      <c r="F326" s="20">
        <v>4300000</v>
      </c>
      <c r="G326" s="20">
        <v>13850</v>
      </c>
      <c r="H326" s="21">
        <v>1.88</v>
      </c>
      <c r="I326" s="4" t="s">
        <v>28</v>
      </c>
      <c r="J326" s="4" t="s">
        <v>29</v>
      </c>
      <c r="K326" s="22" t="s">
        <v>30</v>
      </c>
      <c r="L326" s="10">
        <v>4300000</v>
      </c>
      <c r="M326" s="13">
        <f t="shared" si="52"/>
        <v>1</v>
      </c>
      <c r="O326" s="4" t="s">
        <v>47</v>
      </c>
      <c r="T326" s="24">
        <v>2</v>
      </c>
      <c r="W326" s="17">
        <v>8</v>
      </c>
      <c r="Z326" s="16">
        <v>4</v>
      </c>
      <c r="AA326" s="16">
        <v>3.0761086055722102</v>
      </c>
      <c r="AB326" s="16">
        <v>1</v>
      </c>
      <c r="AC326" s="16">
        <v>12.559808612440101</v>
      </c>
      <c r="AD326" s="17">
        <f t="shared" si="51"/>
        <v>8</v>
      </c>
      <c r="AE326" s="57">
        <v>1838.6166912000001</v>
      </c>
      <c r="AF326" s="17">
        <f t="shared" si="48"/>
        <v>-0.67</v>
      </c>
      <c r="AH326" s="17">
        <v>26.597290978221899</v>
      </c>
    </row>
    <row r="327" spans="1:34" x14ac:dyDescent="0.35">
      <c r="A327" s="4" t="s">
        <v>163</v>
      </c>
      <c r="B327" s="36" t="s">
        <v>111</v>
      </c>
      <c r="C327" s="4" t="s">
        <v>164</v>
      </c>
      <c r="D327" s="19">
        <v>69.412020999999996</v>
      </c>
      <c r="E327" s="19">
        <v>-49.068255000000001</v>
      </c>
      <c r="F327" s="20">
        <v>4300000</v>
      </c>
      <c r="G327" s="20">
        <v>13850</v>
      </c>
      <c r="H327" s="21">
        <v>1.88</v>
      </c>
      <c r="I327" s="4" t="s">
        <v>28</v>
      </c>
      <c r="J327" s="4" t="s">
        <v>29</v>
      </c>
      <c r="K327" s="22" t="s">
        <v>30</v>
      </c>
      <c r="L327" s="10">
        <v>4300000</v>
      </c>
      <c r="M327" s="13">
        <f t="shared" si="52"/>
        <v>1</v>
      </c>
      <c r="O327" s="4" t="s">
        <v>47</v>
      </c>
      <c r="T327" s="24">
        <v>2</v>
      </c>
      <c r="W327" s="17">
        <v>8</v>
      </c>
      <c r="Z327" s="16">
        <v>4</v>
      </c>
      <c r="AA327" s="16">
        <v>3.74121471578031</v>
      </c>
      <c r="AB327" s="16">
        <v>1</v>
      </c>
      <c r="AC327" s="16">
        <v>18.516746411483201</v>
      </c>
      <c r="AD327" s="17">
        <f t="shared" si="51"/>
        <v>8</v>
      </c>
      <c r="AE327" s="57">
        <v>1838.6166912000001</v>
      </c>
      <c r="AF327" s="17">
        <f t="shared" ref="AF327:AF390" si="53">IF(AA327&gt;3.7,-0.5,-0.67)</f>
        <v>-0.5</v>
      </c>
      <c r="AH327" s="17">
        <v>32.4198466570855</v>
      </c>
    </row>
    <row r="328" spans="1:34" x14ac:dyDescent="0.35">
      <c r="A328" s="4" t="s">
        <v>163</v>
      </c>
      <c r="B328" s="36" t="s">
        <v>111</v>
      </c>
      <c r="C328" s="4" t="s">
        <v>164</v>
      </c>
      <c r="D328" s="19">
        <v>69.412020999999996</v>
      </c>
      <c r="E328" s="19">
        <v>-49.068255000000001</v>
      </c>
      <c r="F328" s="20">
        <v>4300000</v>
      </c>
      <c r="G328" s="20">
        <v>13850</v>
      </c>
      <c r="H328" s="21">
        <v>1.88</v>
      </c>
      <c r="I328" s="4" t="s">
        <v>28</v>
      </c>
      <c r="J328" s="4" t="s">
        <v>29</v>
      </c>
      <c r="K328" s="22" t="s">
        <v>30</v>
      </c>
      <c r="L328" s="10">
        <v>4300000</v>
      </c>
      <c r="M328" s="13">
        <f t="shared" si="52"/>
        <v>1</v>
      </c>
      <c r="O328" s="4" t="s">
        <v>47</v>
      </c>
      <c r="T328" s="24">
        <v>2</v>
      </c>
      <c r="W328" s="17">
        <v>8</v>
      </c>
      <c r="Z328" s="16">
        <v>4</v>
      </c>
      <c r="AA328" s="16">
        <v>5.38855566493441</v>
      </c>
      <c r="AB328" s="16">
        <v>1</v>
      </c>
      <c r="AC328" s="16">
        <v>22.7511961722488</v>
      </c>
      <c r="AD328" s="17">
        <f t="shared" si="51"/>
        <v>8</v>
      </c>
      <c r="AE328" s="57">
        <v>1838.6166912000001</v>
      </c>
      <c r="AF328" s="17">
        <f t="shared" si="53"/>
        <v>-0.5</v>
      </c>
      <c r="AH328" s="17">
        <v>39.8245956505775</v>
      </c>
    </row>
    <row r="329" spans="1:34" x14ac:dyDescent="0.35">
      <c r="A329" s="4" t="s">
        <v>163</v>
      </c>
      <c r="B329" s="36" t="s">
        <v>111</v>
      </c>
      <c r="C329" s="4" t="s">
        <v>164</v>
      </c>
      <c r="D329" s="19">
        <v>69.412020999999996</v>
      </c>
      <c r="E329" s="19">
        <v>-49.068255000000001</v>
      </c>
      <c r="F329" s="20">
        <v>4300000</v>
      </c>
      <c r="G329" s="20">
        <v>13850</v>
      </c>
      <c r="H329" s="21">
        <v>1.88</v>
      </c>
      <c r="I329" s="4" t="s">
        <v>28</v>
      </c>
      <c r="J329" s="4" t="s">
        <v>29</v>
      </c>
      <c r="K329" s="22" t="s">
        <v>30</v>
      </c>
      <c r="L329" s="10">
        <v>4300000</v>
      </c>
      <c r="M329" s="13">
        <f t="shared" si="52"/>
        <v>1</v>
      </c>
      <c r="O329" s="4" t="s">
        <v>47</v>
      </c>
      <c r="T329" s="24">
        <v>2</v>
      </c>
      <c r="W329" s="17">
        <v>8</v>
      </c>
      <c r="Z329" s="16">
        <v>4</v>
      </c>
      <c r="AA329" s="16">
        <v>4.4432934227696199</v>
      </c>
      <c r="AB329" s="16">
        <v>1</v>
      </c>
      <c r="AC329" s="16">
        <v>8.11004784688995</v>
      </c>
      <c r="AD329" s="17">
        <f t="shared" si="51"/>
        <v>8</v>
      </c>
      <c r="AE329" s="57">
        <v>1838.6166912000001</v>
      </c>
      <c r="AF329" s="17">
        <f t="shared" si="53"/>
        <v>-0.5</v>
      </c>
      <c r="AH329" s="17">
        <v>14.196811900051999</v>
      </c>
    </row>
    <row r="330" spans="1:34" x14ac:dyDescent="0.35">
      <c r="A330" s="4" t="s">
        <v>163</v>
      </c>
      <c r="B330" s="36" t="s">
        <v>111</v>
      </c>
      <c r="C330" s="4" t="s">
        <v>164</v>
      </c>
      <c r="D330" s="19">
        <v>69.412020999999996</v>
      </c>
      <c r="E330" s="19">
        <v>-49.068255000000001</v>
      </c>
      <c r="F330" s="20">
        <v>4300000</v>
      </c>
      <c r="G330" s="20">
        <v>13850</v>
      </c>
      <c r="H330" s="21">
        <v>1.88</v>
      </c>
      <c r="I330" s="4" t="s">
        <v>28</v>
      </c>
      <c r="J330" s="4" t="s">
        <v>29</v>
      </c>
      <c r="K330" s="22" t="s">
        <v>30</v>
      </c>
      <c r="L330" s="10">
        <v>4300000</v>
      </c>
      <c r="M330" s="13">
        <f t="shared" si="52"/>
        <v>1</v>
      </c>
      <c r="O330" s="4" t="s">
        <v>47</v>
      </c>
      <c r="T330" s="24">
        <v>2</v>
      </c>
      <c r="W330" s="17">
        <v>8</v>
      </c>
      <c r="Z330" s="16">
        <v>4</v>
      </c>
      <c r="AA330" s="16">
        <v>4.5144914264783296</v>
      </c>
      <c r="AB330" s="16">
        <v>1</v>
      </c>
      <c r="AC330" s="16">
        <v>8.8277511961722492</v>
      </c>
      <c r="AD330" s="17">
        <f t="shared" si="51"/>
        <v>8</v>
      </c>
      <c r="AE330" s="57">
        <v>1838.6166912000001</v>
      </c>
      <c r="AF330" s="17">
        <f t="shared" si="53"/>
        <v>-0.5</v>
      </c>
      <c r="AH330" s="17">
        <v>15.457194707454899</v>
      </c>
    </row>
    <row r="331" spans="1:34" x14ac:dyDescent="0.35">
      <c r="A331" s="4" t="s">
        <v>163</v>
      </c>
      <c r="B331" s="36" t="s">
        <v>111</v>
      </c>
      <c r="C331" s="4" t="s">
        <v>164</v>
      </c>
      <c r="D331" s="19">
        <v>69.412020999999996</v>
      </c>
      <c r="E331" s="19">
        <v>-49.068255000000001</v>
      </c>
      <c r="F331" s="20">
        <v>4300000</v>
      </c>
      <c r="G331" s="20">
        <v>13850</v>
      </c>
      <c r="H331" s="21">
        <v>1.88</v>
      </c>
      <c r="I331" s="4" t="s">
        <v>28</v>
      </c>
      <c r="J331" s="4" t="s">
        <v>29</v>
      </c>
      <c r="K331" s="22" t="s">
        <v>30</v>
      </c>
      <c r="L331" s="10">
        <v>4300000</v>
      </c>
      <c r="M331" s="13">
        <f t="shared" si="52"/>
        <v>1</v>
      </c>
      <c r="O331" s="4" t="s">
        <v>47</v>
      </c>
      <c r="T331" s="24">
        <v>2</v>
      </c>
      <c r="W331" s="17">
        <v>8</v>
      </c>
      <c r="Z331" s="16">
        <v>4</v>
      </c>
      <c r="AA331" s="16">
        <v>4.2034294086673798</v>
      </c>
      <c r="AB331" s="16">
        <v>1</v>
      </c>
      <c r="AC331" s="16">
        <v>8.8995215311004792</v>
      </c>
      <c r="AD331" s="17">
        <f t="shared" si="51"/>
        <v>8</v>
      </c>
      <c r="AE331" s="57">
        <v>1838.6166912000001</v>
      </c>
      <c r="AF331" s="17">
        <f t="shared" si="53"/>
        <v>-0.5</v>
      </c>
      <c r="AH331" s="17">
        <v>15.579731924841299</v>
      </c>
    </row>
    <row r="332" spans="1:34" x14ac:dyDescent="0.35">
      <c r="A332" s="4" t="s">
        <v>199</v>
      </c>
      <c r="B332" s="36" t="s">
        <v>273</v>
      </c>
      <c r="C332" s="4" t="s">
        <v>200</v>
      </c>
      <c r="D332" s="34">
        <f>6+33/60</f>
        <v>6.55</v>
      </c>
      <c r="E332" s="34">
        <f>46+26/60</f>
        <v>46.43333333333333</v>
      </c>
      <c r="F332" s="20">
        <v>582000000</v>
      </c>
      <c r="G332" s="20">
        <v>177970</v>
      </c>
      <c r="H332" s="21">
        <v>2.1003635562625527</v>
      </c>
      <c r="I332" s="4" t="s">
        <v>28</v>
      </c>
      <c r="J332" s="4" t="s">
        <v>165</v>
      </c>
      <c r="K332" s="22" t="s">
        <v>75</v>
      </c>
      <c r="L332" s="20">
        <v>582000000</v>
      </c>
      <c r="M332" s="13">
        <f t="shared" si="52"/>
        <v>1</v>
      </c>
      <c r="O332" s="4" t="s">
        <v>47</v>
      </c>
      <c r="Q332" s="26"/>
      <c r="R332" s="23">
        <v>29285</v>
      </c>
      <c r="S332" s="23">
        <v>29304</v>
      </c>
      <c r="T332" s="24">
        <v>19</v>
      </c>
      <c r="W332" s="17">
        <v>6</v>
      </c>
      <c r="AA332" s="16">
        <v>5.8</v>
      </c>
      <c r="AB332" s="16">
        <v>1</v>
      </c>
      <c r="AC332" s="16">
        <v>15</v>
      </c>
      <c r="AD332" s="17">
        <f t="shared" si="51"/>
        <v>6</v>
      </c>
      <c r="AE332" s="57">
        <v>246.76509353599999</v>
      </c>
      <c r="AF332" s="17">
        <f t="shared" si="53"/>
        <v>-0.5</v>
      </c>
      <c r="AH332" s="17">
        <v>9.6196107029338798</v>
      </c>
    </row>
    <row r="333" spans="1:34" x14ac:dyDescent="0.35">
      <c r="A333" s="4" t="s">
        <v>199</v>
      </c>
      <c r="B333" s="36" t="s">
        <v>273</v>
      </c>
      <c r="C333" s="4" t="s">
        <v>200</v>
      </c>
      <c r="D333" s="34">
        <f>6+33/60</f>
        <v>6.55</v>
      </c>
      <c r="E333" s="34">
        <f>46+26/60</f>
        <v>46.43333333333333</v>
      </c>
      <c r="F333" s="20">
        <v>582000000</v>
      </c>
      <c r="G333" s="20">
        <v>177970</v>
      </c>
      <c r="H333" s="21">
        <v>2.1003635562625527</v>
      </c>
      <c r="I333" s="4" t="s">
        <v>28</v>
      </c>
      <c r="J333" s="4" t="s">
        <v>165</v>
      </c>
      <c r="K333" s="22" t="s">
        <v>75</v>
      </c>
      <c r="L333" s="20">
        <v>582000000</v>
      </c>
      <c r="M333" s="13">
        <f t="shared" si="52"/>
        <v>1</v>
      </c>
      <c r="O333" s="4" t="s">
        <v>47</v>
      </c>
      <c r="R333" s="23">
        <v>29304</v>
      </c>
      <c r="S333" s="23">
        <v>29326</v>
      </c>
      <c r="T333" s="24">
        <v>22</v>
      </c>
      <c r="W333" s="17">
        <v>8</v>
      </c>
      <c r="AA333" s="16">
        <v>7.8</v>
      </c>
      <c r="AB333" s="16">
        <v>1</v>
      </c>
      <c r="AC333" s="16">
        <v>29.166666666666668</v>
      </c>
      <c r="AD333" s="17">
        <f t="shared" si="51"/>
        <v>8</v>
      </c>
      <c r="AE333" s="57">
        <v>223.85628633600001</v>
      </c>
      <c r="AF333" s="17">
        <f t="shared" si="53"/>
        <v>-0.5</v>
      </c>
      <c r="AH333" s="17">
        <v>17.817446002842502</v>
      </c>
    </row>
    <row r="334" spans="1:34" x14ac:dyDescent="0.35">
      <c r="A334" s="4" t="s">
        <v>199</v>
      </c>
      <c r="B334" s="36" t="s">
        <v>273</v>
      </c>
      <c r="C334" s="4" t="s">
        <v>200</v>
      </c>
      <c r="D334" s="34">
        <f>6+33/60</f>
        <v>6.55</v>
      </c>
      <c r="E334" s="34">
        <f>46+26/60</f>
        <v>46.43333333333333</v>
      </c>
      <c r="F334" s="20">
        <v>582000000</v>
      </c>
      <c r="G334" s="20">
        <v>177970</v>
      </c>
      <c r="H334" s="21">
        <v>2.1003635562625527</v>
      </c>
      <c r="I334" s="4" t="s">
        <v>28</v>
      </c>
      <c r="J334" s="4" t="s">
        <v>165</v>
      </c>
      <c r="K334" s="22" t="s">
        <v>75</v>
      </c>
      <c r="L334" s="20">
        <v>582000000</v>
      </c>
      <c r="M334" s="13">
        <f t="shared" si="52"/>
        <v>1</v>
      </c>
      <c r="O334" s="4" t="s">
        <v>47</v>
      </c>
      <c r="R334" s="23">
        <v>29326</v>
      </c>
      <c r="S334" s="23">
        <v>29342</v>
      </c>
      <c r="T334" s="24">
        <v>16</v>
      </c>
      <c r="W334" s="17">
        <v>10</v>
      </c>
      <c r="AA334" s="16">
        <v>5.5</v>
      </c>
      <c r="AB334" s="16">
        <v>1</v>
      </c>
      <c r="AC334" s="16">
        <v>45.833333333333329</v>
      </c>
      <c r="AD334" s="17">
        <f t="shared" si="51"/>
        <v>10</v>
      </c>
      <c r="AE334" s="57">
        <v>203.66066000000001</v>
      </c>
      <c r="AF334" s="17">
        <f t="shared" si="53"/>
        <v>-0.5</v>
      </c>
      <c r="AH334" s="17">
        <v>26.701017135141601</v>
      </c>
    </row>
    <row r="335" spans="1:34" x14ac:dyDescent="0.35">
      <c r="A335" s="4" t="s">
        <v>199</v>
      </c>
      <c r="B335" s="36" t="s">
        <v>273</v>
      </c>
      <c r="C335" s="4" t="s">
        <v>200</v>
      </c>
      <c r="D335" s="34">
        <f>6+33/60</f>
        <v>6.55</v>
      </c>
      <c r="E335" s="34">
        <f>46+26/60</f>
        <v>46.43333333333333</v>
      </c>
      <c r="F335" s="20">
        <v>582000000</v>
      </c>
      <c r="G335" s="20">
        <v>177970</v>
      </c>
      <c r="H335" s="21">
        <v>2.1003635562625527</v>
      </c>
      <c r="I335" s="4" t="s">
        <v>28</v>
      </c>
      <c r="J335" s="4" t="s">
        <v>165</v>
      </c>
      <c r="K335" s="22" t="s">
        <v>75</v>
      </c>
      <c r="L335" s="20">
        <v>582000000</v>
      </c>
      <c r="M335" s="13">
        <f t="shared" si="52"/>
        <v>1</v>
      </c>
      <c r="O335" s="4" t="s">
        <v>47</v>
      </c>
      <c r="R335" s="23">
        <v>29620</v>
      </c>
      <c r="S335" s="23">
        <v>29655</v>
      </c>
      <c r="T335" s="24">
        <v>35</v>
      </c>
      <c r="W335" s="17">
        <v>6</v>
      </c>
      <c r="AA335" s="16">
        <v>5</v>
      </c>
      <c r="AB335" s="16">
        <v>1</v>
      </c>
      <c r="AC335" s="16">
        <v>4.1666666666666661</v>
      </c>
      <c r="AD335" s="17">
        <f t="shared" si="51"/>
        <v>6</v>
      </c>
      <c r="AE335" s="57">
        <v>246.76509353599999</v>
      </c>
      <c r="AF335" s="17">
        <f t="shared" si="53"/>
        <v>-0.5</v>
      </c>
      <c r="AH335" s="17">
        <v>2.6742517754156201</v>
      </c>
    </row>
    <row r="336" spans="1:34" x14ac:dyDescent="0.35">
      <c r="A336" s="4" t="s">
        <v>199</v>
      </c>
      <c r="B336" s="36" t="s">
        <v>273</v>
      </c>
      <c r="C336" s="4" t="s">
        <v>200</v>
      </c>
      <c r="D336" s="34">
        <f>6+33/60</f>
        <v>6.55</v>
      </c>
      <c r="E336" s="34">
        <f>46+26/60</f>
        <v>46.43333333333333</v>
      </c>
      <c r="F336" s="20">
        <v>582000000</v>
      </c>
      <c r="G336" s="20">
        <v>177970</v>
      </c>
      <c r="H336" s="21">
        <v>2.1003635562625527</v>
      </c>
      <c r="I336" s="4" t="s">
        <v>28</v>
      </c>
      <c r="J336" s="4" t="s">
        <v>165</v>
      </c>
      <c r="K336" s="22" t="s">
        <v>75</v>
      </c>
      <c r="L336" s="20">
        <v>582000000</v>
      </c>
      <c r="M336" s="13">
        <f t="shared" si="52"/>
        <v>1</v>
      </c>
      <c r="O336" s="4" t="s">
        <v>47</v>
      </c>
      <c r="R336" s="23">
        <v>29655</v>
      </c>
      <c r="S336" s="23">
        <v>29683</v>
      </c>
      <c r="T336" s="24">
        <v>28</v>
      </c>
      <c r="W336" s="17">
        <v>8</v>
      </c>
      <c r="AA336" s="16">
        <v>4.8</v>
      </c>
      <c r="AB336" s="16">
        <v>1</v>
      </c>
      <c r="AC336" s="16">
        <v>13.333333333333334</v>
      </c>
      <c r="AD336" s="17">
        <f t="shared" si="51"/>
        <v>8</v>
      </c>
      <c r="AE336" s="57">
        <v>223.85628633600001</v>
      </c>
      <c r="AF336" s="17">
        <f t="shared" si="53"/>
        <v>-0.5</v>
      </c>
      <c r="AH336" s="17">
        <v>8.1421513616006198</v>
      </c>
    </row>
    <row r="337" spans="1:34" x14ac:dyDescent="0.35">
      <c r="A337" s="4" t="s">
        <v>199</v>
      </c>
      <c r="B337" s="36" t="s">
        <v>273</v>
      </c>
      <c r="C337" s="4" t="s">
        <v>201</v>
      </c>
      <c r="D337" s="34">
        <f>9+28/60</f>
        <v>9.4666666666666668</v>
      </c>
      <c r="E337" s="34">
        <f>47+35/60</f>
        <v>47.583333333333336</v>
      </c>
      <c r="F337" s="20">
        <v>476000000</v>
      </c>
      <c r="G337" s="20">
        <v>284790</v>
      </c>
      <c r="H337" s="21">
        <v>3.5171131855195465</v>
      </c>
      <c r="I337" s="4" t="s">
        <v>28</v>
      </c>
      <c r="J337" s="4" t="s">
        <v>165</v>
      </c>
      <c r="K337" s="22" t="s">
        <v>75</v>
      </c>
      <c r="L337" s="20">
        <v>476000000</v>
      </c>
      <c r="M337" s="13">
        <f t="shared" si="52"/>
        <v>1</v>
      </c>
      <c r="O337" s="4" t="s">
        <v>47</v>
      </c>
      <c r="R337" s="37">
        <v>28065</v>
      </c>
      <c r="S337" s="37">
        <v>28095</v>
      </c>
      <c r="T337" s="24">
        <v>30</v>
      </c>
      <c r="W337" s="17">
        <v>8</v>
      </c>
      <c r="AA337" s="16">
        <v>8.5</v>
      </c>
      <c r="AB337" s="16">
        <v>1</v>
      </c>
      <c r="AC337" s="16">
        <v>16.25</v>
      </c>
      <c r="AD337" s="17">
        <f t="shared" si="51"/>
        <v>8</v>
      </c>
      <c r="AE337" s="57">
        <v>223.85628633600001</v>
      </c>
      <c r="AF337" s="17">
        <f t="shared" si="53"/>
        <v>-0.5</v>
      </c>
      <c r="AH337" s="17">
        <v>9.9257284040517604</v>
      </c>
    </row>
    <row r="338" spans="1:34" x14ac:dyDescent="0.35">
      <c r="A338" s="4" t="s">
        <v>199</v>
      </c>
      <c r="B338" s="36" t="s">
        <v>273</v>
      </c>
      <c r="C338" s="4" t="s">
        <v>201</v>
      </c>
      <c r="D338" s="34">
        <f>9+28/60</f>
        <v>9.4666666666666668</v>
      </c>
      <c r="E338" s="34">
        <f>47+35/60</f>
        <v>47.583333333333336</v>
      </c>
      <c r="F338" s="20">
        <v>476000000</v>
      </c>
      <c r="G338" s="20">
        <v>284790</v>
      </c>
      <c r="H338" s="21">
        <v>3.5171131855195465</v>
      </c>
      <c r="I338" s="4" t="s">
        <v>28</v>
      </c>
      <c r="J338" s="4" t="s">
        <v>165</v>
      </c>
      <c r="K338" s="22" t="s">
        <v>75</v>
      </c>
      <c r="L338" s="20">
        <v>476000000</v>
      </c>
      <c r="M338" s="13">
        <f t="shared" si="52"/>
        <v>1</v>
      </c>
      <c r="O338" s="4" t="s">
        <v>47</v>
      </c>
      <c r="R338" s="37">
        <v>28095</v>
      </c>
      <c r="S338" s="37">
        <v>28126</v>
      </c>
      <c r="T338" s="24">
        <v>31</v>
      </c>
      <c r="W338" s="17">
        <v>5</v>
      </c>
      <c r="AA338" s="16">
        <v>6</v>
      </c>
      <c r="AB338" s="16">
        <v>1</v>
      </c>
      <c r="AC338" s="16">
        <v>9.1666666666666679</v>
      </c>
      <c r="AD338" s="17">
        <f t="shared" si="51"/>
        <v>5</v>
      </c>
      <c r="AE338" s="57">
        <v>259.35341625000001</v>
      </c>
      <c r="AF338" s="17">
        <f t="shared" si="53"/>
        <v>-0.5</v>
      </c>
      <c r="AH338" s="17">
        <v>6.0289224415457801</v>
      </c>
    </row>
    <row r="339" spans="1:34" x14ac:dyDescent="0.35">
      <c r="A339" s="4" t="s">
        <v>199</v>
      </c>
      <c r="B339" s="36" t="s">
        <v>273</v>
      </c>
      <c r="C339" s="4" t="s">
        <v>201</v>
      </c>
      <c r="D339" s="34">
        <f>9+28/60</f>
        <v>9.4666666666666668</v>
      </c>
      <c r="E339" s="34">
        <f>47+35/60</f>
        <v>47.583333333333336</v>
      </c>
      <c r="F339" s="20">
        <v>476000000</v>
      </c>
      <c r="G339" s="20">
        <v>284790</v>
      </c>
      <c r="H339" s="21">
        <v>3.5171131855195465</v>
      </c>
      <c r="I339" s="4" t="s">
        <v>28</v>
      </c>
      <c r="J339" s="4" t="s">
        <v>165</v>
      </c>
      <c r="K339" s="22" t="s">
        <v>75</v>
      </c>
      <c r="L339" s="20">
        <v>476000000</v>
      </c>
      <c r="M339" s="13">
        <f t="shared" si="52"/>
        <v>1</v>
      </c>
      <c r="O339" s="4" t="s">
        <v>47</v>
      </c>
      <c r="R339" s="37">
        <v>28825</v>
      </c>
      <c r="S339" s="37">
        <v>28915</v>
      </c>
      <c r="T339" s="24">
        <v>90</v>
      </c>
      <c r="W339" s="17">
        <v>5</v>
      </c>
      <c r="AA339" s="16">
        <v>7.3</v>
      </c>
      <c r="AB339" s="16">
        <v>1</v>
      </c>
      <c r="AC339" s="16">
        <v>12.5</v>
      </c>
      <c r="AD339" s="17">
        <f t="shared" si="51"/>
        <v>5</v>
      </c>
      <c r="AE339" s="57">
        <v>259.35341625000001</v>
      </c>
      <c r="AF339" s="17">
        <f t="shared" si="53"/>
        <v>-0.5</v>
      </c>
      <c r="AH339" s="17">
        <v>8.2182694132303507</v>
      </c>
    </row>
    <row r="340" spans="1:34" x14ac:dyDescent="0.35">
      <c r="A340" s="4" t="s">
        <v>199</v>
      </c>
      <c r="B340" s="36" t="s">
        <v>273</v>
      </c>
      <c r="C340" s="4" t="s">
        <v>201</v>
      </c>
      <c r="D340" s="34">
        <f>9+28/60</f>
        <v>9.4666666666666668</v>
      </c>
      <c r="E340" s="34">
        <f>47+35/60</f>
        <v>47.583333333333336</v>
      </c>
      <c r="F340" s="20">
        <v>476000000</v>
      </c>
      <c r="G340" s="20">
        <v>284790</v>
      </c>
      <c r="H340" s="21">
        <v>3.5171131855195465</v>
      </c>
      <c r="I340" s="4" t="s">
        <v>28</v>
      </c>
      <c r="J340" s="4" t="s">
        <v>165</v>
      </c>
      <c r="K340" s="22" t="s">
        <v>75</v>
      </c>
      <c r="L340" s="20">
        <v>476000000</v>
      </c>
      <c r="M340" s="13">
        <f t="shared" si="52"/>
        <v>1</v>
      </c>
      <c r="O340" s="4" t="s">
        <v>47</v>
      </c>
      <c r="R340" s="37">
        <v>28915</v>
      </c>
      <c r="S340" s="37">
        <v>28976</v>
      </c>
      <c r="T340" s="24">
        <v>61</v>
      </c>
      <c r="W340" s="17">
        <v>10</v>
      </c>
      <c r="AA340" s="16">
        <v>6.8</v>
      </c>
      <c r="AB340" s="16">
        <v>1</v>
      </c>
      <c r="AC340" s="16">
        <v>5</v>
      </c>
      <c r="AD340" s="17">
        <f t="shared" si="51"/>
        <v>10</v>
      </c>
      <c r="AE340" s="57">
        <v>203.66066000000001</v>
      </c>
      <c r="AF340" s="17">
        <f t="shared" si="53"/>
        <v>-0.5</v>
      </c>
      <c r="AH340" s="17">
        <v>2.91305009111298</v>
      </c>
    </row>
    <row r="341" spans="1:34" x14ac:dyDescent="0.35">
      <c r="A341" s="4" t="s">
        <v>199</v>
      </c>
      <c r="B341" s="36" t="s">
        <v>273</v>
      </c>
      <c r="C341" s="4" t="s">
        <v>201</v>
      </c>
      <c r="D341" s="34">
        <f>9+28/60</f>
        <v>9.4666666666666668</v>
      </c>
      <c r="E341" s="34">
        <f>47+35/60</f>
        <v>47.583333333333336</v>
      </c>
      <c r="F341" s="20">
        <v>476000000</v>
      </c>
      <c r="G341" s="20">
        <v>284790</v>
      </c>
      <c r="H341" s="21">
        <v>3.5171131855195465</v>
      </c>
      <c r="I341" s="4" t="s">
        <v>28</v>
      </c>
      <c r="J341" s="4" t="s">
        <v>165</v>
      </c>
      <c r="K341" s="22" t="s">
        <v>75</v>
      </c>
      <c r="L341" s="20">
        <v>476000000</v>
      </c>
      <c r="M341" s="13">
        <f t="shared" si="52"/>
        <v>1</v>
      </c>
      <c r="O341" s="4" t="s">
        <v>47</v>
      </c>
      <c r="R341" s="37">
        <v>29007</v>
      </c>
      <c r="S341" s="37">
        <v>29129</v>
      </c>
      <c r="T341" s="24">
        <v>122</v>
      </c>
      <c r="W341" s="17">
        <v>17</v>
      </c>
      <c r="AA341" s="16">
        <v>4.0999999999999996</v>
      </c>
      <c r="AB341" s="16">
        <v>1</v>
      </c>
      <c r="AC341" s="16">
        <v>2.083333333333333</v>
      </c>
      <c r="AD341" s="17">
        <f t="shared" si="51"/>
        <v>17</v>
      </c>
      <c r="AE341" s="57">
        <v>149.62689138600001</v>
      </c>
      <c r="AF341" s="17">
        <f t="shared" si="53"/>
        <v>-0.5</v>
      </c>
      <c r="AH341" s="17">
        <v>1.0387057514782401</v>
      </c>
    </row>
    <row r="342" spans="1:34" x14ac:dyDescent="0.35">
      <c r="A342" s="4" t="s">
        <v>199</v>
      </c>
      <c r="B342" s="36" t="s">
        <v>273</v>
      </c>
      <c r="C342" s="4" t="s">
        <v>202</v>
      </c>
      <c r="D342" s="34">
        <f>8+9.1/60</f>
        <v>8.1516666666666673</v>
      </c>
      <c r="E342" s="34">
        <f>47+8.6667/60</f>
        <v>47.144444999999997</v>
      </c>
      <c r="F342" s="20">
        <v>14400000</v>
      </c>
      <c r="G342" s="20">
        <v>18390</v>
      </c>
      <c r="H342" s="21">
        <v>1.3983630488964156</v>
      </c>
      <c r="I342" s="4" t="s">
        <v>28</v>
      </c>
      <c r="J342" s="4" t="s">
        <v>165</v>
      </c>
      <c r="K342" s="22" t="s">
        <v>75</v>
      </c>
      <c r="L342" s="20">
        <v>14400000</v>
      </c>
      <c r="M342" s="13">
        <f t="shared" si="52"/>
        <v>1</v>
      </c>
      <c r="O342" s="4" t="s">
        <v>31</v>
      </c>
      <c r="R342" s="23">
        <v>30266</v>
      </c>
      <c r="S342" s="23">
        <v>30266</v>
      </c>
      <c r="T342" s="24">
        <v>1</v>
      </c>
      <c r="W342" s="17">
        <v>9</v>
      </c>
      <c r="AA342" s="16">
        <v>2.8</v>
      </c>
      <c r="AB342" s="16">
        <v>1</v>
      </c>
      <c r="AC342" s="16">
        <v>1.6666666666666667</v>
      </c>
      <c r="AD342" s="17">
        <f t="shared" si="51"/>
        <v>9</v>
      </c>
      <c r="AE342" s="57">
        <v>213.44166002599999</v>
      </c>
      <c r="AF342" s="17">
        <f t="shared" si="53"/>
        <v>-0.67</v>
      </c>
      <c r="AH342" s="17">
        <v>0.83554951344875705</v>
      </c>
    </row>
    <row r="343" spans="1:34" x14ac:dyDescent="0.35">
      <c r="A343" s="4" t="s">
        <v>199</v>
      </c>
      <c r="B343" s="36" t="s">
        <v>273</v>
      </c>
      <c r="C343" s="4" t="s">
        <v>202</v>
      </c>
      <c r="D343" s="34">
        <f>8+9.1/60</f>
        <v>8.1516666666666673</v>
      </c>
      <c r="E343" s="34">
        <f>47+8.6667/60</f>
        <v>47.144444999999997</v>
      </c>
      <c r="F343" s="20">
        <v>14400000</v>
      </c>
      <c r="G343" s="20">
        <v>18390</v>
      </c>
      <c r="H343" s="21">
        <v>1.3983630488964156</v>
      </c>
      <c r="I343" s="4" t="s">
        <v>28</v>
      </c>
      <c r="J343" s="4" t="s">
        <v>165</v>
      </c>
      <c r="K343" s="22" t="s">
        <v>75</v>
      </c>
      <c r="L343" s="20">
        <v>14400000</v>
      </c>
      <c r="M343" s="13">
        <f t="shared" si="52"/>
        <v>1</v>
      </c>
      <c r="O343" s="4" t="s">
        <v>31</v>
      </c>
      <c r="R343" s="23">
        <v>30266</v>
      </c>
      <c r="S343" s="23">
        <v>30306</v>
      </c>
      <c r="T343" s="24">
        <v>40</v>
      </c>
      <c r="W343" s="17">
        <v>7.5</v>
      </c>
      <c r="AA343" s="16">
        <v>3.4</v>
      </c>
      <c r="AB343" s="16">
        <v>1</v>
      </c>
      <c r="AC343" s="16">
        <v>6.666666666666667</v>
      </c>
      <c r="AD343" s="17">
        <f t="shared" si="51"/>
        <v>7.5</v>
      </c>
      <c r="AE343" s="57">
        <v>229.31494320312501</v>
      </c>
      <c r="AF343" s="17">
        <f t="shared" si="53"/>
        <v>-0.67</v>
      </c>
      <c r="AH343" s="17">
        <v>3.50150035607966</v>
      </c>
    </row>
    <row r="344" spans="1:34" x14ac:dyDescent="0.35">
      <c r="A344" s="4" t="s">
        <v>199</v>
      </c>
      <c r="B344" s="36" t="s">
        <v>273</v>
      </c>
      <c r="C344" s="4" t="s">
        <v>202</v>
      </c>
      <c r="D344" s="34">
        <f>8+9.1/60</f>
        <v>8.1516666666666673</v>
      </c>
      <c r="E344" s="34">
        <f>47+8.6667/60</f>
        <v>47.144444999999997</v>
      </c>
      <c r="F344" s="20">
        <v>14400000</v>
      </c>
      <c r="G344" s="20">
        <v>18390</v>
      </c>
      <c r="H344" s="21">
        <v>1.3983630488964156</v>
      </c>
      <c r="I344" s="4" t="s">
        <v>28</v>
      </c>
      <c r="J344" s="4" t="s">
        <v>165</v>
      </c>
      <c r="K344" s="22" t="s">
        <v>75</v>
      </c>
      <c r="L344" s="20">
        <v>14400000</v>
      </c>
      <c r="M344" s="13">
        <f t="shared" si="52"/>
        <v>1</v>
      </c>
      <c r="O344" s="4" t="s">
        <v>31</v>
      </c>
      <c r="R344" s="23">
        <v>30306</v>
      </c>
      <c r="S344" s="23">
        <v>30326</v>
      </c>
      <c r="T344" s="24">
        <v>20</v>
      </c>
      <c r="W344" s="17">
        <v>5.5</v>
      </c>
      <c r="AA344" s="16">
        <v>3.1</v>
      </c>
      <c r="AB344" s="16">
        <v>1</v>
      </c>
      <c r="AC344" s="16">
        <v>6.25</v>
      </c>
      <c r="AD344" s="17">
        <f t="shared" si="51"/>
        <v>5.5</v>
      </c>
      <c r="AE344" s="57">
        <v>252.95968326912501</v>
      </c>
      <c r="AF344" s="17">
        <f t="shared" si="53"/>
        <v>-0.67</v>
      </c>
      <c r="AH344" s="17">
        <v>3.5039916008929901</v>
      </c>
    </row>
    <row r="345" spans="1:34" x14ac:dyDescent="0.35">
      <c r="A345" s="4" t="s">
        <v>199</v>
      </c>
      <c r="B345" s="36" t="s">
        <v>273</v>
      </c>
      <c r="C345" s="4" t="s">
        <v>202</v>
      </c>
      <c r="D345" s="34">
        <f>8+9.1/60</f>
        <v>8.1516666666666673</v>
      </c>
      <c r="E345" s="34">
        <f>47+8.6667/60</f>
        <v>47.144444999999997</v>
      </c>
      <c r="F345" s="20">
        <v>14400000</v>
      </c>
      <c r="G345" s="20">
        <v>18390</v>
      </c>
      <c r="H345" s="21">
        <v>1.3983630488964156</v>
      </c>
      <c r="I345" s="4" t="s">
        <v>28</v>
      </c>
      <c r="J345" s="4" t="s">
        <v>165</v>
      </c>
      <c r="K345" s="22" t="s">
        <v>75</v>
      </c>
      <c r="L345" s="20">
        <v>14400000</v>
      </c>
      <c r="M345" s="13">
        <f t="shared" si="52"/>
        <v>1</v>
      </c>
      <c r="O345" s="4" t="s">
        <v>31</v>
      </c>
      <c r="R345" s="23">
        <v>30326</v>
      </c>
      <c r="S345" s="23">
        <v>30359</v>
      </c>
      <c r="T345" s="24">
        <v>33</v>
      </c>
      <c r="W345" s="17">
        <v>4.5</v>
      </c>
      <c r="AA345" s="16">
        <v>4.5</v>
      </c>
      <c r="AB345" s="16">
        <v>1</v>
      </c>
      <c r="AC345" s="16">
        <v>7.9166666666666661</v>
      </c>
      <c r="AD345" s="17">
        <f t="shared" si="51"/>
        <v>4.5</v>
      </c>
      <c r="AE345" s="57">
        <v>265.95259668912502</v>
      </c>
      <c r="AF345" s="17">
        <f t="shared" si="53"/>
        <v>-0.5</v>
      </c>
      <c r="AH345" s="17">
        <v>5.2729259684038698</v>
      </c>
    </row>
    <row r="346" spans="1:34" x14ac:dyDescent="0.35">
      <c r="A346" s="4" t="s">
        <v>199</v>
      </c>
      <c r="B346" s="36" t="s">
        <v>273</v>
      </c>
      <c r="C346" s="4" t="s">
        <v>203</v>
      </c>
      <c r="D346" s="34">
        <f>8+(15+38/60)/60</f>
        <v>8.2605555555555554</v>
      </c>
      <c r="E346" s="34">
        <f>47+(11+55/60)/60</f>
        <v>47.198611111111113</v>
      </c>
      <c r="F346" s="20">
        <v>5200000</v>
      </c>
      <c r="G346" s="20">
        <v>11480</v>
      </c>
      <c r="H346" s="21">
        <v>1.4739186120529697</v>
      </c>
      <c r="I346" s="4" t="s">
        <v>28</v>
      </c>
      <c r="J346" s="4" t="s">
        <v>165</v>
      </c>
      <c r="K346" s="22" t="s">
        <v>75</v>
      </c>
      <c r="L346" s="20">
        <v>5200000</v>
      </c>
      <c r="M346" s="13">
        <f t="shared" si="52"/>
        <v>1</v>
      </c>
      <c r="R346" s="23">
        <v>29138</v>
      </c>
      <c r="S346" s="23">
        <v>29201</v>
      </c>
      <c r="T346" s="24">
        <v>63</v>
      </c>
      <c r="W346" s="17">
        <v>10</v>
      </c>
      <c r="AA346" s="16">
        <v>2</v>
      </c>
      <c r="AB346" s="16">
        <v>1</v>
      </c>
      <c r="AC346" s="16">
        <v>7.083333333333333</v>
      </c>
      <c r="AD346" s="17">
        <f t="shared" si="51"/>
        <v>10</v>
      </c>
      <c r="AE346" s="57">
        <v>203.66066000000001</v>
      </c>
      <c r="AF346" s="17">
        <f t="shared" si="53"/>
        <v>-0.67</v>
      </c>
      <c r="AH346" s="17">
        <v>3.4327304964453802</v>
      </c>
    </row>
    <row r="347" spans="1:34" x14ac:dyDescent="0.35">
      <c r="A347" s="4" t="s">
        <v>199</v>
      </c>
      <c r="B347" s="36" t="s">
        <v>273</v>
      </c>
      <c r="C347" s="4" t="s">
        <v>203</v>
      </c>
      <c r="D347" s="34">
        <f>8+(15+38/60)/60</f>
        <v>8.2605555555555554</v>
      </c>
      <c r="E347" s="34">
        <f>47+(11+55/60)/60</f>
        <v>47.198611111111113</v>
      </c>
      <c r="F347" s="20">
        <v>5200000</v>
      </c>
      <c r="G347" s="20">
        <v>11480</v>
      </c>
      <c r="H347" s="21">
        <v>1.4739186120529697</v>
      </c>
      <c r="I347" s="4" t="s">
        <v>28</v>
      </c>
      <c r="J347" s="4" t="s">
        <v>165</v>
      </c>
      <c r="K347" s="22" t="s">
        <v>75</v>
      </c>
      <c r="L347" s="20">
        <v>5200000</v>
      </c>
      <c r="M347" s="13">
        <f t="shared" si="52"/>
        <v>1</v>
      </c>
      <c r="R347" s="23">
        <v>29201</v>
      </c>
      <c r="S347" s="23">
        <v>29253</v>
      </c>
      <c r="T347" s="24">
        <v>52</v>
      </c>
      <c r="W347" s="17">
        <v>4.5</v>
      </c>
      <c r="AB347" s="16">
        <v>1</v>
      </c>
      <c r="AC347" s="16">
        <v>4.1666666666666661</v>
      </c>
      <c r="AD347" s="17">
        <f t="shared" si="51"/>
        <v>4.5</v>
      </c>
      <c r="AE347" s="57">
        <v>265.95259668912502</v>
      </c>
      <c r="AF347" s="17">
        <f t="shared" si="53"/>
        <v>-0.67</v>
      </c>
      <c r="AH347" s="17">
        <v>2.4176507005197601</v>
      </c>
    </row>
    <row r="348" spans="1:34" x14ac:dyDescent="0.35">
      <c r="A348" s="4" t="s">
        <v>199</v>
      </c>
      <c r="B348" s="36" t="s">
        <v>273</v>
      </c>
      <c r="C348" s="4" t="s">
        <v>203</v>
      </c>
      <c r="D348" s="34">
        <f>8+(15+38/60)/60</f>
        <v>8.2605555555555554</v>
      </c>
      <c r="E348" s="34">
        <f>47+(11+55/60)/60</f>
        <v>47.198611111111113</v>
      </c>
      <c r="F348" s="20">
        <v>5200000</v>
      </c>
      <c r="G348" s="20">
        <v>11480</v>
      </c>
      <c r="H348" s="21">
        <v>1.4739186120529697</v>
      </c>
      <c r="I348" s="4" t="s">
        <v>28</v>
      </c>
      <c r="J348" s="4" t="s">
        <v>165</v>
      </c>
      <c r="K348" s="22" t="s">
        <v>75</v>
      </c>
      <c r="L348" s="20">
        <v>5200000</v>
      </c>
      <c r="M348" s="13">
        <f t="shared" si="52"/>
        <v>1</v>
      </c>
      <c r="R348" s="23">
        <v>29253</v>
      </c>
      <c r="S348" s="23">
        <v>29503</v>
      </c>
      <c r="T348" s="24">
        <v>250</v>
      </c>
      <c r="W348" s="17">
        <v>15</v>
      </c>
      <c r="AB348" s="16">
        <v>1</v>
      </c>
      <c r="AC348" s="16">
        <v>1.6666666666666667</v>
      </c>
      <c r="AD348" s="17">
        <f t="shared" si="51"/>
        <v>15</v>
      </c>
      <c r="AE348" s="57">
        <v>162.84796625000001</v>
      </c>
      <c r="AF348" s="17">
        <f t="shared" si="53"/>
        <v>-0.67</v>
      </c>
      <c r="AH348" s="17">
        <v>0.69702651757059497</v>
      </c>
    </row>
    <row r="349" spans="1:34" x14ac:dyDescent="0.35">
      <c r="A349" s="4" t="s">
        <v>246</v>
      </c>
      <c r="B349" s="36" t="s">
        <v>111</v>
      </c>
      <c r="C349" s="4" t="s">
        <v>205</v>
      </c>
      <c r="D349" s="4">
        <v>24.282</v>
      </c>
      <c r="E349" s="4">
        <v>61.845999999999997</v>
      </c>
      <c r="F349" s="20">
        <v>5200000</v>
      </c>
      <c r="G349" s="20">
        <v>21030</v>
      </c>
      <c r="H349" s="21">
        <v>2.6861764791158462</v>
      </c>
      <c r="I349" s="4" t="s">
        <v>242</v>
      </c>
      <c r="J349" s="4" t="s">
        <v>206</v>
      </c>
      <c r="L349" s="10">
        <f t="shared" ref="L349:L382" si="54">3.14*(6/2)^2</f>
        <v>28.26</v>
      </c>
      <c r="M349" s="13">
        <f t="shared" si="52"/>
        <v>5.434615384615385E-6</v>
      </c>
      <c r="O349" s="4" t="s">
        <v>31</v>
      </c>
      <c r="P349" s="4">
        <v>0</v>
      </c>
      <c r="Q349" s="23">
        <v>27207</v>
      </c>
      <c r="T349" s="24">
        <v>0.16666666666666666</v>
      </c>
      <c r="AA349" s="17">
        <v>5</v>
      </c>
      <c r="AB349" s="16">
        <v>1</v>
      </c>
      <c r="AC349" s="4">
        <v>9.49</v>
      </c>
      <c r="AD349" s="17">
        <v>20</v>
      </c>
      <c r="AE349" s="57" t="s">
        <v>75</v>
      </c>
      <c r="AF349" s="17">
        <f t="shared" si="53"/>
        <v>-0.5</v>
      </c>
      <c r="AH349" s="17">
        <v>8.7514678632329996</v>
      </c>
    </row>
    <row r="350" spans="1:34" x14ac:dyDescent="0.35">
      <c r="A350" s="4" t="s">
        <v>246</v>
      </c>
      <c r="B350" s="36" t="s">
        <v>111</v>
      </c>
      <c r="C350" s="4" t="s">
        <v>205</v>
      </c>
      <c r="D350" s="4">
        <v>24.282</v>
      </c>
      <c r="E350" s="4">
        <v>61.845999999999997</v>
      </c>
      <c r="F350" s="20">
        <v>5200000</v>
      </c>
      <c r="G350" s="20">
        <v>21030</v>
      </c>
      <c r="H350" s="21">
        <v>2.6861764791158462</v>
      </c>
      <c r="I350" s="4" t="s">
        <v>242</v>
      </c>
      <c r="J350" s="4" t="s">
        <v>206</v>
      </c>
      <c r="L350" s="10">
        <f t="shared" si="54"/>
        <v>28.26</v>
      </c>
      <c r="M350" s="13">
        <f t="shared" si="52"/>
        <v>5.434615384615385E-6</v>
      </c>
      <c r="O350" s="4" t="s">
        <v>31</v>
      </c>
      <c r="P350" s="4">
        <v>0</v>
      </c>
      <c r="Q350" s="23">
        <v>27211</v>
      </c>
      <c r="T350" s="24">
        <v>0.16666666666666666</v>
      </c>
      <c r="AA350" s="17">
        <v>4.8499999999999996</v>
      </c>
      <c r="AB350" s="16">
        <v>1</v>
      </c>
      <c r="AC350" s="4">
        <v>7.7</v>
      </c>
      <c r="AD350" s="17">
        <v>20</v>
      </c>
      <c r="AE350" s="57" t="s">
        <v>75</v>
      </c>
      <c r="AF350" s="17">
        <f t="shared" si="53"/>
        <v>-0.5</v>
      </c>
      <c r="AH350" s="17">
        <v>7.1007694991458497</v>
      </c>
    </row>
    <row r="351" spans="1:34" x14ac:dyDescent="0.35">
      <c r="A351" s="4" t="s">
        <v>246</v>
      </c>
      <c r="B351" s="36" t="s">
        <v>111</v>
      </c>
      <c r="C351" s="4" t="s">
        <v>205</v>
      </c>
      <c r="D351" s="4">
        <v>24.282</v>
      </c>
      <c r="E351" s="4">
        <v>61.845999999999997</v>
      </c>
      <c r="F351" s="20">
        <v>5200000</v>
      </c>
      <c r="G351" s="20">
        <v>21030</v>
      </c>
      <c r="H351" s="21">
        <v>2.6861764791158462</v>
      </c>
      <c r="I351" s="4" t="s">
        <v>242</v>
      </c>
      <c r="J351" s="4" t="s">
        <v>206</v>
      </c>
      <c r="L351" s="10">
        <f t="shared" si="54"/>
        <v>28.26</v>
      </c>
      <c r="M351" s="13">
        <f t="shared" si="52"/>
        <v>5.434615384615385E-6</v>
      </c>
      <c r="O351" s="4" t="s">
        <v>31</v>
      </c>
      <c r="P351" s="4">
        <v>0</v>
      </c>
      <c r="Q351" s="23">
        <v>27212</v>
      </c>
      <c r="T351" s="24">
        <v>0.16666666666666666</v>
      </c>
      <c r="AA351" s="17">
        <v>6.65</v>
      </c>
      <c r="AB351" s="16">
        <v>1</v>
      </c>
      <c r="AC351" s="4">
        <v>10.29</v>
      </c>
      <c r="AD351" s="17">
        <v>20</v>
      </c>
      <c r="AE351" s="57" t="s">
        <v>75</v>
      </c>
      <c r="AF351" s="17">
        <f t="shared" si="53"/>
        <v>-0.5</v>
      </c>
      <c r="AH351" s="17">
        <v>9.4892101488585396</v>
      </c>
    </row>
    <row r="352" spans="1:34" x14ac:dyDescent="0.35">
      <c r="A352" s="4" t="s">
        <v>246</v>
      </c>
      <c r="B352" s="36" t="s">
        <v>111</v>
      </c>
      <c r="C352" s="4" t="s">
        <v>205</v>
      </c>
      <c r="D352" s="4">
        <v>24.282</v>
      </c>
      <c r="E352" s="4">
        <v>61.845999999999997</v>
      </c>
      <c r="F352" s="20">
        <v>5200000</v>
      </c>
      <c r="G352" s="20">
        <v>21030</v>
      </c>
      <c r="H352" s="21">
        <v>2.6861764791158462</v>
      </c>
      <c r="I352" s="4" t="s">
        <v>242</v>
      </c>
      <c r="J352" s="4" t="s">
        <v>206</v>
      </c>
      <c r="L352" s="10">
        <f t="shared" si="54"/>
        <v>28.26</v>
      </c>
      <c r="M352" s="13">
        <f t="shared" si="52"/>
        <v>5.434615384615385E-6</v>
      </c>
      <c r="O352" s="4" t="s">
        <v>31</v>
      </c>
      <c r="P352" s="4">
        <v>0</v>
      </c>
      <c r="Q352" s="23">
        <v>27213</v>
      </c>
      <c r="T352" s="24">
        <v>0.16666666666666666</v>
      </c>
      <c r="AA352" s="17">
        <v>1.3</v>
      </c>
      <c r="AB352" s="16">
        <v>1</v>
      </c>
      <c r="AC352" s="4">
        <v>3.12</v>
      </c>
      <c r="AD352" s="17">
        <v>20</v>
      </c>
      <c r="AE352" s="57" t="s">
        <v>75</v>
      </c>
      <c r="AF352" s="17">
        <f t="shared" si="53"/>
        <v>-0.67</v>
      </c>
      <c r="AH352" s="17">
        <v>2.7990217841037199</v>
      </c>
    </row>
    <row r="353" spans="1:34" x14ac:dyDescent="0.35">
      <c r="A353" s="4" t="s">
        <v>246</v>
      </c>
      <c r="B353" s="36" t="s">
        <v>111</v>
      </c>
      <c r="C353" s="4" t="s">
        <v>205</v>
      </c>
      <c r="D353" s="4">
        <v>24.282</v>
      </c>
      <c r="E353" s="4">
        <v>61.845999999999997</v>
      </c>
      <c r="F353" s="20">
        <v>5200000</v>
      </c>
      <c r="G353" s="20">
        <v>21030</v>
      </c>
      <c r="H353" s="21">
        <v>2.6861764791158462</v>
      </c>
      <c r="I353" s="4" t="s">
        <v>242</v>
      </c>
      <c r="J353" s="4" t="s">
        <v>206</v>
      </c>
      <c r="L353" s="10">
        <f t="shared" si="54"/>
        <v>28.26</v>
      </c>
      <c r="M353" s="13">
        <f t="shared" si="52"/>
        <v>5.434615384615385E-6</v>
      </c>
      <c r="O353" s="4" t="s">
        <v>31</v>
      </c>
      <c r="P353" s="4">
        <v>0</v>
      </c>
      <c r="Q353" s="23">
        <v>27213</v>
      </c>
      <c r="T353" s="24">
        <v>0.16666666666666666</v>
      </c>
      <c r="AA353" s="17">
        <v>5.95</v>
      </c>
      <c r="AB353" s="16">
        <v>1</v>
      </c>
      <c r="AC353" s="4">
        <v>4.2300000000000004</v>
      </c>
      <c r="AD353" s="17">
        <v>20</v>
      </c>
      <c r="AE353" s="57" t="s">
        <v>75</v>
      </c>
      <c r="AF353" s="17">
        <f t="shared" si="53"/>
        <v>-0.5</v>
      </c>
      <c r="AH353" s="17">
        <v>3.9008123352450599</v>
      </c>
    </row>
    <row r="354" spans="1:34" x14ac:dyDescent="0.35">
      <c r="A354" s="4" t="s">
        <v>246</v>
      </c>
      <c r="B354" s="36" t="s">
        <v>111</v>
      </c>
      <c r="C354" s="4" t="s">
        <v>205</v>
      </c>
      <c r="D354" s="4">
        <v>24.282</v>
      </c>
      <c r="E354" s="4">
        <v>61.845999999999997</v>
      </c>
      <c r="F354" s="20">
        <v>5200000</v>
      </c>
      <c r="G354" s="20">
        <v>21030</v>
      </c>
      <c r="H354" s="21">
        <v>2.6861764791158462</v>
      </c>
      <c r="I354" s="4" t="s">
        <v>242</v>
      </c>
      <c r="J354" s="4" t="s">
        <v>206</v>
      </c>
      <c r="L354" s="10">
        <f t="shared" si="54"/>
        <v>28.26</v>
      </c>
      <c r="M354" s="13">
        <f t="shared" si="52"/>
        <v>5.434615384615385E-6</v>
      </c>
      <c r="O354" s="4" t="s">
        <v>31</v>
      </c>
      <c r="P354" s="4">
        <v>0</v>
      </c>
      <c r="Q354" s="23">
        <v>27218</v>
      </c>
      <c r="T354" s="24">
        <v>0.16666666666666666</v>
      </c>
      <c r="AA354" s="17">
        <v>4.55</v>
      </c>
      <c r="AB354" s="16">
        <v>1</v>
      </c>
      <c r="AC354" s="4">
        <v>3.54</v>
      </c>
      <c r="AD354" s="17">
        <v>20</v>
      </c>
      <c r="AE354" s="57" t="s">
        <v>75</v>
      </c>
      <c r="AF354" s="17">
        <f t="shared" si="53"/>
        <v>-0.5</v>
      </c>
      <c r="AH354" s="17">
        <v>3.2645096138930301</v>
      </c>
    </row>
    <row r="355" spans="1:34" x14ac:dyDescent="0.35">
      <c r="A355" s="4" t="s">
        <v>246</v>
      </c>
      <c r="B355" s="36" t="s">
        <v>111</v>
      </c>
      <c r="C355" s="4" t="s">
        <v>205</v>
      </c>
      <c r="D355" s="4">
        <v>24.282</v>
      </c>
      <c r="E355" s="4">
        <v>61.845999999999997</v>
      </c>
      <c r="F355" s="20">
        <v>5200000</v>
      </c>
      <c r="G355" s="20">
        <v>21030</v>
      </c>
      <c r="H355" s="21">
        <v>2.6861764791158462</v>
      </c>
      <c r="I355" s="4" t="s">
        <v>242</v>
      </c>
      <c r="J355" s="4" t="s">
        <v>206</v>
      </c>
      <c r="L355" s="10">
        <f t="shared" si="54"/>
        <v>28.26</v>
      </c>
      <c r="M355" s="13">
        <f t="shared" si="52"/>
        <v>5.434615384615385E-6</v>
      </c>
      <c r="O355" s="4" t="s">
        <v>31</v>
      </c>
      <c r="P355" s="4">
        <v>0</v>
      </c>
      <c r="Q355" s="23">
        <v>27219</v>
      </c>
      <c r="T355" s="24">
        <v>0.16666666666666666</v>
      </c>
      <c r="AA355" s="17">
        <v>5.04</v>
      </c>
      <c r="AB355" s="16">
        <v>1</v>
      </c>
      <c r="AC355" s="4">
        <v>4.68</v>
      </c>
      <c r="AD355" s="17">
        <v>20</v>
      </c>
      <c r="AE355" s="57" t="s">
        <v>75</v>
      </c>
      <c r="AF355" s="17">
        <f t="shared" si="53"/>
        <v>-0.5</v>
      </c>
      <c r="AH355" s="17">
        <v>4.3157923709094197</v>
      </c>
    </row>
    <row r="356" spans="1:34" x14ac:dyDescent="0.35">
      <c r="A356" s="4" t="s">
        <v>246</v>
      </c>
      <c r="B356" s="36" t="s">
        <v>111</v>
      </c>
      <c r="C356" s="4" t="s">
        <v>205</v>
      </c>
      <c r="D356" s="4">
        <v>24.282</v>
      </c>
      <c r="E356" s="4">
        <v>61.845999999999997</v>
      </c>
      <c r="F356" s="20">
        <v>5200000</v>
      </c>
      <c r="G356" s="20">
        <v>21030</v>
      </c>
      <c r="H356" s="21">
        <v>2.6861764791158462</v>
      </c>
      <c r="I356" s="4" t="s">
        <v>242</v>
      </c>
      <c r="J356" s="4" t="s">
        <v>206</v>
      </c>
      <c r="L356" s="10">
        <f t="shared" si="54"/>
        <v>28.26</v>
      </c>
      <c r="M356" s="13">
        <f t="shared" si="52"/>
        <v>5.434615384615385E-6</v>
      </c>
      <c r="O356" s="4" t="s">
        <v>31</v>
      </c>
      <c r="P356" s="4">
        <v>0</v>
      </c>
      <c r="Q356" s="23">
        <v>27220</v>
      </c>
      <c r="T356" s="24">
        <v>0.16666666666666666</v>
      </c>
      <c r="AA356" s="17">
        <v>5.93</v>
      </c>
      <c r="AB356" s="16">
        <v>1</v>
      </c>
      <c r="AC356" s="4">
        <v>10.210000000000001</v>
      </c>
      <c r="AD356" s="17">
        <v>20</v>
      </c>
      <c r="AE356" s="57" t="s">
        <v>75</v>
      </c>
      <c r="AF356" s="17">
        <f t="shared" si="53"/>
        <v>-0.5</v>
      </c>
      <c r="AH356" s="17">
        <v>9.4154359202959892</v>
      </c>
    </row>
    <row r="357" spans="1:34" x14ac:dyDescent="0.35">
      <c r="A357" s="4" t="s">
        <v>246</v>
      </c>
      <c r="B357" s="36" t="s">
        <v>111</v>
      </c>
      <c r="C357" s="4" t="s">
        <v>205</v>
      </c>
      <c r="D357" s="4">
        <v>24.282</v>
      </c>
      <c r="E357" s="4">
        <v>61.845999999999997</v>
      </c>
      <c r="F357" s="20">
        <v>5200000</v>
      </c>
      <c r="G357" s="20">
        <v>21030</v>
      </c>
      <c r="H357" s="21">
        <v>2.6861764791158462</v>
      </c>
      <c r="I357" s="4" t="s">
        <v>242</v>
      </c>
      <c r="J357" s="4" t="s">
        <v>206</v>
      </c>
      <c r="L357" s="10">
        <f t="shared" si="54"/>
        <v>28.26</v>
      </c>
      <c r="M357" s="13">
        <f t="shared" si="52"/>
        <v>5.434615384615385E-6</v>
      </c>
      <c r="O357" s="4" t="s">
        <v>31</v>
      </c>
      <c r="P357" s="4">
        <v>0</v>
      </c>
      <c r="Q357" s="23">
        <v>27221</v>
      </c>
      <c r="T357" s="24">
        <v>0.16666666666666666</v>
      </c>
      <c r="AA357" s="17">
        <v>8.5299999999999994</v>
      </c>
      <c r="AB357" s="16">
        <v>1</v>
      </c>
      <c r="AC357" s="4">
        <v>14.33</v>
      </c>
      <c r="AD357" s="17">
        <v>20</v>
      </c>
      <c r="AE357" s="57" t="s">
        <v>75</v>
      </c>
      <c r="AF357" s="17">
        <f t="shared" si="53"/>
        <v>-0.5</v>
      </c>
      <c r="AH357" s="17">
        <v>13.2148086912675</v>
      </c>
    </row>
    <row r="358" spans="1:34" x14ac:dyDescent="0.35">
      <c r="A358" s="4" t="s">
        <v>246</v>
      </c>
      <c r="B358" s="36" t="s">
        <v>111</v>
      </c>
      <c r="C358" s="4" t="s">
        <v>205</v>
      </c>
      <c r="D358" s="4">
        <v>24.282</v>
      </c>
      <c r="E358" s="4">
        <v>61.845999999999997</v>
      </c>
      <c r="F358" s="20">
        <v>5200000</v>
      </c>
      <c r="G358" s="20">
        <v>21030</v>
      </c>
      <c r="H358" s="21">
        <v>2.6861764791158462</v>
      </c>
      <c r="I358" s="4" t="s">
        <v>242</v>
      </c>
      <c r="J358" s="4" t="s">
        <v>206</v>
      </c>
      <c r="L358" s="10">
        <f t="shared" si="54"/>
        <v>28.26</v>
      </c>
      <c r="M358" s="13">
        <f t="shared" si="52"/>
        <v>5.434615384615385E-6</v>
      </c>
      <c r="O358" s="4" t="s">
        <v>31</v>
      </c>
      <c r="P358" s="4">
        <v>0</v>
      </c>
      <c r="Q358" s="23">
        <v>27221</v>
      </c>
      <c r="T358" s="24">
        <v>0.16666666666666666</v>
      </c>
      <c r="AA358" s="17">
        <v>7.63</v>
      </c>
      <c r="AB358" s="16">
        <v>1</v>
      </c>
      <c r="AC358" s="4">
        <v>12.34</v>
      </c>
      <c r="AD358" s="17">
        <v>20</v>
      </c>
      <c r="AE358" s="57" t="s">
        <v>75</v>
      </c>
      <c r="AF358" s="17">
        <f t="shared" si="53"/>
        <v>-0.5</v>
      </c>
      <c r="AH358" s="17">
        <v>11.379674755773999</v>
      </c>
    </row>
    <row r="359" spans="1:34" x14ac:dyDescent="0.35">
      <c r="A359" s="4" t="s">
        <v>246</v>
      </c>
      <c r="B359" s="36" t="s">
        <v>111</v>
      </c>
      <c r="C359" s="4" t="s">
        <v>205</v>
      </c>
      <c r="D359" s="4">
        <v>24.282</v>
      </c>
      <c r="E359" s="4">
        <v>61.845999999999997</v>
      </c>
      <c r="F359" s="20">
        <v>5200000</v>
      </c>
      <c r="G359" s="20">
        <v>21030</v>
      </c>
      <c r="H359" s="21">
        <v>2.6861764791158462</v>
      </c>
      <c r="I359" s="4" t="s">
        <v>242</v>
      </c>
      <c r="J359" s="4" t="s">
        <v>206</v>
      </c>
      <c r="L359" s="10">
        <f t="shared" si="54"/>
        <v>28.26</v>
      </c>
      <c r="M359" s="13">
        <f t="shared" si="52"/>
        <v>5.434615384615385E-6</v>
      </c>
      <c r="O359" s="4" t="s">
        <v>31</v>
      </c>
      <c r="P359" s="4">
        <v>0</v>
      </c>
      <c r="Q359" s="23">
        <v>27222</v>
      </c>
      <c r="T359" s="24">
        <v>0.16666666666666666</v>
      </c>
      <c r="AA359" s="17">
        <v>6.88</v>
      </c>
      <c r="AB359" s="16">
        <v>1</v>
      </c>
      <c r="AC359" s="4">
        <v>10.25</v>
      </c>
      <c r="AD359" s="17">
        <v>20</v>
      </c>
      <c r="AE359" s="57" t="s">
        <v>75</v>
      </c>
      <c r="AF359" s="17">
        <f t="shared" si="53"/>
        <v>-0.5</v>
      </c>
      <c r="AH359" s="17">
        <v>9.45232303457726</v>
      </c>
    </row>
    <row r="360" spans="1:34" x14ac:dyDescent="0.35">
      <c r="A360" s="4" t="s">
        <v>246</v>
      </c>
      <c r="B360" s="36" t="s">
        <v>111</v>
      </c>
      <c r="C360" s="4" t="s">
        <v>205</v>
      </c>
      <c r="D360" s="4">
        <v>24.282</v>
      </c>
      <c r="E360" s="4">
        <v>61.845999999999997</v>
      </c>
      <c r="F360" s="20">
        <v>5200000</v>
      </c>
      <c r="G360" s="20">
        <v>21030</v>
      </c>
      <c r="H360" s="21">
        <v>2.6861764791158462</v>
      </c>
      <c r="I360" s="4" t="s">
        <v>242</v>
      </c>
      <c r="J360" s="4" t="s">
        <v>206</v>
      </c>
      <c r="L360" s="10">
        <f t="shared" si="54"/>
        <v>28.26</v>
      </c>
      <c r="M360" s="13">
        <f t="shared" si="52"/>
        <v>5.434615384615385E-6</v>
      </c>
      <c r="O360" s="4" t="s">
        <v>31</v>
      </c>
      <c r="P360" s="4">
        <v>0</v>
      </c>
      <c r="Q360" s="23">
        <v>27222</v>
      </c>
      <c r="T360" s="24">
        <v>0.16666666666666666</v>
      </c>
      <c r="AA360" s="17">
        <v>6.14</v>
      </c>
      <c r="AB360" s="16">
        <v>1</v>
      </c>
      <c r="AC360" s="4">
        <v>12.38</v>
      </c>
      <c r="AD360" s="17">
        <v>20</v>
      </c>
      <c r="AE360" s="57" t="s">
        <v>75</v>
      </c>
      <c r="AF360" s="17">
        <f t="shared" si="53"/>
        <v>-0.5</v>
      </c>
      <c r="AH360" s="17">
        <v>11.4165618700553</v>
      </c>
    </row>
    <row r="361" spans="1:34" x14ac:dyDescent="0.35">
      <c r="A361" s="4" t="s">
        <v>246</v>
      </c>
      <c r="B361" s="36" t="s">
        <v>111</v>
      </c>
      <c r="C361" s="4" t="s">
        <v>205</v>
      </c>
      <c r="D361" s="4">
        <v>24.282</v>
      </c>
      <c r="E361" s="4">
        <v>61.845999999999997</v>
      </c>
      <c r="F361" s="20">
        <v>5200000</v>
      </c>
      <c r="G361" s="20">
        <v>21030</v>
      </c>
      <c r="H361" s="21">
        <v>2.6861764791158462</v>
      </c>
      <c r="I361" s="4" t="s">
        <v>242</v>
      </c>
      <c r="J361" s="4" t="s">
        <v>206</v>
      </c>
      <c r="L361" s="10">
        <f t="shared" si="54"/>
        <v>28.26</v>
      </c>
      <c r="M361" s="13">
        <f t="shared" si="52"/>
        <v>5.434615384615385E-6</v>
      </c>
      <c r="O361" s="4" t="s">
        <v>31</v>
      </c>
      <c r="P361" s="4">
        <v>0</v>
      </c>
      <c r="Q361" s="23">
        <v>27225</v>
      </c>
      <c r="T361" s="24">
        <v>0.16666666666666666</v>
      </c>
      <c r="AA361" s="17">
        <v>5.31</v>
      </c>
      <c r="AB361" s="16">
        <v>1</v>
      </c>
      <c r="AC361" s="4">
        <v>6.55</v>
      </c>
      <c r="AD361" s="17">
        <v>20</v>
      </c>
      <c r="AE361" s="57" t="s">
        <v>75</v>
      </c>
      <c r="AF361" s="17">
        <f t="shared" si="53"/>
        <v>-0.5</v>
      </c>
      <c r="AH361" s="17">
        <v>6.0402649635591299</v>
      </c>
    </row>
    <row r="362" spans="1:34" x14ac:dyDescent="0.35">
      <c r="A362" s="4" t="s">
        <v>246</v>
      </c>
      <c r="B362" s="36" t="s">
        <v>111</v>
      </c>
      <c r="C362" s="4" t="s">
        <v>205</v>
      </c>
      <c r="D362" s="4">
        <v>24.282</v>
      </c>
      <c r="E362" s="4">
        <v>61.845999999999997</v>
      </c>
      <c r="F362" s="20">
        <v>5200000</v>
      </c>
      <c r="G362" s="20">
        <v>21030</v>
      </c>
      <c r="H362" s="21">
        <v>2.6861764791158462</v>
      </c>
      <c r="I362" s="4" t="s">
        <v>242</v>
      </c>
      <c r="J362" s="4" t="s">
        <v>206</v>
      </c>
      <c r="L362" s="10">
        <f t="shared" si="54"/>
        <v>28.26</v>
      </c>
      <c r="M362" s="13">
        <f t="shared" si="52"/>
        <v>5.434615384615385E-6</v>
      </c>
      <c r="O362" s="4" t="s">
        <v>31</v>
      </c>
      <c r="P362" s="4">
        <v>0</v>
      </c>
      <c r="Q362" s="23">
        <v>27226</v>
      </c>
      <c r="T362" s="24">
        <v>0.16666666666666666</v>
      </c>
      <c r="AA362" s="17">
        <v>5.55</v>
      </c>
      <c r="AB362" s="16">
        <v>1</v>
      </c>
      <c r="AC362" s="4">
        <v>6.74</v>
      </c>
      <c r="AD362" s="17">
        <v>20</v>
      </c>
      <c r="AE362" s="57" t="s">
        <v>75</v>
      </c>
      <c r="AF362" s="17">
        <f t="shared" si="53"/>
        <v>-0.5</v>
      </c>
      <c r="AH362" s="17">
        <v>6.2154787563951999</v>
      </c>
    </row>
    <row r="363" spans="1:34" x14ac:dyDescent="0.35">
      <c r="A363" s="4" t="s">
        <v>246</v>
      </c>
      <c r="B363" s="36" t="s">
        <v>111</v>
      </c>
      <c r="C363" s="4" t="s">
        <v>205</v>
      </c>
      <c r="D363" s="4">
        <v>24.282</v>
      </c>
      <c r="E363" s="4">
        <v>61.845999999999997</v>
      </c>
      <c r="F363" s="20">
        <v>5200000</v>
      </c>
      <c r="G363" s="20">
        <v>21030</v>
      </c>
      <c r="H363" s="21">
        <v>2.6861764791158462</v>
      </c>
      <c r="I363" s="4" t="s">
        <v>242</v>
      </c>
      <c r="J363" s="4" t="s">
        <v>206</v>
      </c>
      <c r="L363" s="10">
        <f t="shared" si="54"/>
        <v>28.26</v>
      </c>
      <c r="M363" s="13">
        <f t="shared" si="52"/>
        <v>5.434615384615385E-6</v>
      </c>
      <c r="O363" s="4" t="s">
        <v>31</v>
      </c>
      <c r="P363" s="4">
        <v>0</v>
      </c>
      <c r="Q363" s="23">
        <v>27227</v>
      </c>
      <c r="T363" s="24">
        <v>0.16666666666666666</v>
      </c>
      <c r="AA363" s="17">
        <v>3.88</v>
      </c>
      <c r="AB363" s="16">
        <v>1</v>
      </c>
      <c r="AC363" s="4">
        <v>3.47</v>
      </c>
      <c r="AD363" s="17">
        <v>20</v>
      </c>
      <c r="AE363" s="57" t="s">
        <v>75</v>
      </c>
      <c r="AF363" s="17">
        <f t="shared" si="53"/>
        <v>-0.5</v>
      </c>
      <c r="AH363" s="17">
        <v>3.1999571639007902</v>
      </c>
    </row>
    <row r="364" spans="1:34" x14ac:dyDescent="0.35">
      <c r="A364" s="4" t="s">
        <v>246</v>
      </c>
      <c r="B364" s="36" t="s">
        <v>111</v>
      </c>
      <c r="C364" s="4" t="s">
        <v>205</v>
      </c>
      <c r="D364" s="4">
        <v>24.282</v>
      </c>
      <c r="E364" s="4">
        <v>61.845999999999997</v>
      </c>
      <c r="F364" s="20">
        <v>5200000</v>
      </c>
      <c r="G364" s="20">
        <v>21030</v>
      </c>
      <c r="H364" s="21">
        <v>2.6861764791158462</v>
      </c>
      <c r="I364" s="4" t="s">
        <v>242</v>
      </c>
      <c r="J364" s="4" t="s">
        <v>206</v>
      </c>
      <c r="L364" s="10">
        <f t="shared" si="54"/>
        <v>28.26</v>
      </c>
      <c r="M364" s="13">
        <f t="shared" si="52"/>
        <v>5.434615384615385E-6</v>
      </c>
      <c r="O364" s="4" t="s">
        <v>31</v>
      </c>
      <c r="P364" s="4">
        <v>0</v>
      </c>
      <c r="Q364" s="23">
        <v>27234</v>
      </c>
      <c r="T364" s="24">
        <v>0.16666666666666666</v>
      </c>
      <c r="AA364" s="17">
        <v>4.7300000000000004</v>
      </c>
      <c r="AB364" s="16">
        <v>1</v>
      </c>
      <c r="AC364" s="4">
        <v>4.08</v>
      </c>
      <c r="AD364" s="17">
        <v>20</v>
      </c>
      <c r="AE364" s="57" t="s">
        <v>75</v>
      </c>
      <c r="AF364" s="17">
        <f t="shared" si="53"/>
        <v>-0.5</v>
      </c>
      <c r="AH364" s="17">
        <v>3.76248565669027</v>
      </c>
    </row>
    <row r="365" spans="1:34" x14ac:dyDescent="0.35">
      <c r="A365" s="4" t="s">
        <v>246</v>
      </c>
      <c r="B365" s="36" t="s">
        <v>111</v>
      </c>
      <c r="C365" s="4" t="s">
        <v>205</v>
      </c>
      <c r="D365" s="4">
        <v>24.282</v>
      </c>
      <c r="E365" s="4">
        <v>61.845999999999997</v>
      </c>
      <c r="F365" s="20">
        <v>5200000</v>
      </c>
      <c r="G365" s="20">
        <v>21030</v>
      </c>
      <c r="H365" s="21">
        <v>2.6861764791158462</v>
      </c>
      <c r="I365" s="4" t="s">
        <v>242</v>
      </c>
      <c r="J365" s="4" t="s">
        <v>206</v>
      </c>
      <c r="L365" s="10">
        <f t="shared" si="54"/>
        <v>28.26</v>
      </c>
      <c r="M365" s="13">
        <f t="shared" si="52"/>
        <v>5.434615384615385E-6</v>
      </c>
      <c r="O365" s="4" t="s">
        <v>31</v>
      </c>
      <c r="P365" s="4">
        <v>0</v>
      </c>
      <c r="Q365" s="23">
        <v>27235</v>
      </c>
      <c r="T365" s="24">
        <v>0.16666666666666666</v>
      </c>
      <c r="AA365" s="17">
        <v>3.82</v>
      </c>
      <c r="AB365" s="16">
        <v>1</v>
      </c>
      <c r="AC365" s="4">
        <v>2.44</v>
      </c>
      <c r="AD365" s="17">
        <v>20</v>
      </c>
      <c r="AE365" s="57" t="s">
        <v>75</v>
      </c>
      <c r="AF365" s="17">
        <f t="shared" si="53"/>
        <v>-0.5</v>
      </c>
      <c r="AH365" s="17">
        <v>2.2501139711579099</v>
      </c>
    </row>
    <row r="366" spans="1:34" x14ac:dyDescent="0.35">
      <c r="A366" s="4" t="s">
        <v>246</v>
      </c>
      <c r="B366" s="36" t="s">
        <v>111</v>
      </c>
      <c r="C366" s="4" t="s">
        <v>205</v>
      </c>
      <c r="D366" s="4">
        <v>24.282</v>
      </c>
      <c r="E366" s="4">
        <v>61.845999999999997</v>
      </c>
      <c r="F366" s="20">
        <v>5200000</v>
      </c>
      <c r="G366" s="20">
        <v>21030</v>
      </c>
      <c r="H366" s="21">
        <v>2.6861764791158462</v>
      </c>
      <c r="I366" s="4" t="s">
        <v>242</v>
      </c>
      <c r="J366" s="4" t="s">
        <v>206</v>
      </c>
      <c r="L366" s="10">
        <f t="shared" si="54"/>
        <v>28.26</v>
      </c>
      <c r="M366" s="13">
        <f t="shared" si="52"/>
        <v>5.434615384615385E-6</v>
      </c>
      <c r="O366" s="4" t="s">
        <v>31</v>
      </c>
      <c r="P366" s="4">
        <v>0</v>
      </c>
      <c r="Q366" s="23">
        <v>27235</v>
      </c>
      <c r="T366" s="24">
        <v>0.16666666666666666</v>
      </c>
      <c r="AA366" s="17">
        <v>2.98</v>
      </c>
      <c r="AB366" s="16">
        <v>1</v>
      </c>
      <c r="AC366" s="4">
        <v>1.53</v>
      </c>
      <c r="AD366" s="17">
        <v>20</v>
      </c>
      <c r="AE366" s="57" t="s">
        <v>75</v>
      </c>
      <c r="AF366" s="17">
        <f t="shared" si="53"/>
        <v>-0.67</v>
      </c>
      <c r="AH366" s="17">
        <v>1.3725972210508599</v>
      </c>
    </row>
    <row r="367" spans="1:34" x14ac:dyDescent="0.35">
      <c r="A367" s="4" t="s">
        <v>246</v>
      </c>
      <c r="B367" s="36" t="s">
        <v>111</v>
      </c>
      <c r="C367" s="4" t="s">
        <v>205</v>
      </c>
      <c r="D367" s="4">
        <v>24.282</v>
      </c>
      <c r="E367" s="4">
        <v>61.845999999999997</v>
      </c>
      <c r="F367" s="20">
        <v>5200000</v>
      </c>
      <c r="G367" s="20">
        <v>21030</v>
      </c>
      <c r="H367" s="21">
        <v>2.6861764791158462</v>
      </c>
      <c r="I367" s="4" t="s">
        <v>242</v>
      </c>
      <c r="J367" s="4" t="s">
        <v>206</v>
      </c>
      <c r="L367" s="10">
        <f t="shared" si="54"/>
        <v>28.26</v>
      </c>
      <c r="M367" s="13">
        <f t="shared" si="52"/>
        <v>5.434615384615385E-6</v>
      </c>
      <c r="O367" s="4" t="s">
        <v>31</v>
      </c>
      <c r="P367" s="4">
        <v>0</v>
      </c>
      <c r="Q367" s="23">
        <v>27239</v>
      </c>
      <c r="T367" s="24">
        <v>0.16666666666666666</v>
      </c>
      <c r="AA367" s="17">
        <v>4.88</v>
      </c>
      <c r="AB367" s="16">
        <v>1</v>
      </c>
      <c r="AC367" s="4">
        <v>3.43</v>
      </c>
      <c r="AD367" s="17">
        <v>20</v>
      </c>
      <c r="AE367" s="57" t="s">
        <v>75</v>
      </c>
      <c r="AF367" s="17">
        <f t="shared" si="53"/>
        <v>-0.5</v>
      </c>
      <c r="AH367" s="17">
        <v>3.1630700496195101</v>
      </c>
    </row>
    <row r="368" spans="1:34" x14ac:dyDescent="0.35">
      <c r="A368" s="4" t="s">
        <v>246</v>
      </c>
      <c r="B368" s="36" t="s">
        <v>111</v>
      </c>
      <c r="C368" s="4" t="s">
        <v>205</v>
      </c>
      <c r="D368" s="4">
        <v>24.282</v>
      </c>
      <c r="E368" s="4">
        <v>61.845999999999997</v>
      </c>
      <c r="F368" s="20">
        <v>5200000</v>
      </c>
      <c r="G368" s="20">
        <v>21030</v>
      </c>
      <c r="H368" s="21">
        <v>2.6861764791158462</v>
      </c>
      <c r="I368" s="4" t="s">
        <v>242</v>
      </c>
      <c r="J368" s="4" t="s">
        <v>206</v>
      </c>
      <c r="L368" s="10">
        <f t="shared" si="54"/>
        <v>28.26</v>
      </c>
      <c r="M368" s="13">
        <f t="shared" si="52"/>
        <v>5.434615384615385E-6</v>
      </c>
      <c r="O368" s="4" t="s">
        <v>31</v>
      </c>
      <c r="P368" s="4">
        <v>0</v>
      </c>
      <c r="Q368" s="23">
        <v>27240</v>
      </c>
      <c r="T368" s="24">
        <v>0.16666666666666666</v>
      </c>
      <c r="AA368" s="17">
        <v>1.52</v>
      </c>
      <c r="AB368" s="16">
        <v>1</v>
      </c>
      <c r="AC368" s="4">
        <v>0.68</v>
      </c>
      <c r="AD368" s="17">
        <v>20</v>
      </c>
      <c r="AE368" s="57" t="s">
        <v>75</v>
      </c>
      <c r="AF368" s="17">
        <f t="shared" si="53"/>
        <v>-0.67</v>
      </c>
      <c r="AH368" s="17">
        <v>0.61004320935593903</v>
      </c>
    </row>
    <row r="369" spans="1:34" x14ac:dyDescent="0.35">
      <c r="A369" s="4" t="s">
        <v>246</v>
      </c>
      <c r="B369" s="36" t="s">
        <v>111</v>
      </c>
      <c r="C369" s="4" t="s">
        <v>205</v>
      </c>
      <c r="D369" s="4">
        <v>24.282</v>
      </c>
      <c r="E369" s="4">
        <v>61.845999999999997</v>
      </c>
      <c r="F369" s="20">
        <v>5200000</v>
      </c>
      <c r="G369" s="20">
        <v>21030</v>
      </c>
      <c r="H369" s="21">
        <v>2.6861764791158462</v>
      </c>
      <c r="I369" s="4" t="s">
        <v>242</v>
      </c>
      <c r="J369" s="4" t="s">
        <v>206</v>
      </c>
      <c r="L369" s="10">
        <f t="shared" si="54"/>
        <v>28.26</v>
      </c>
      <c r="M369" s="13">
        <f t="shared" si="52"/>
        <v>5.434615384615385E-6</v>
      </c>
      <c r="O369" s="4" t="s">
        <v>31</v>
      </c>
      <c r="P369" s="4">
        <v>0</v>
      </c>
      <c r="Q369" s="23">
        <v>27243</v>
      </c>
      <c r="T369" s="24">
        <v>0.16666666666666666</v>
      </c>
      <c r="AA369" s="17">
        <v>4.7300000000000004</v>
      </c>
      <c r="AB369" s="16">
        <v>1</v>
      </c>
      <c r="AC369" s="4">
        <v>1.45</v>
      </c>
      <c r="AD369" s="17">
        <v>20</v>
      </c>
      <c r="AE369" s="57" t="s">
        <v>75</v>
      </c>
      <c r="AF369" s="17">
        <f t="shared" si="53"/>
        <v>-0.5</v>
      </c>
      <c r="AH369" s="17">
        <v>1.3371578926962999</v>
      </c>
    </row>
    <row r="370" spans="1:34" x14ac:dyDescent="0.35">
      <c r="A370" s="4" t="s">
        <v>246</v>
      </c>
      <c r="B370" s="36" t="s">
        <v>111</v>
      </c>
      <c r="C370" s="4" t="s">
        <v>205</v>
      </c>
      <c r="D370" s="4">
        <v>24.282</v>
      </c>
      <c r="E370" s="4">
        <v>61.845999999999997</v>
      </c>
      <c r="F370" s="20">
        <v>5200000</v>
      </c>
      <c r="G370" s="20">
        <v>21030</v>
      </c>
      <c r="H370" s="21">
        <v>2.6861764791158462</v>
      </c>
      <c r="I370" s="4" t="s">
        <v>242</v>
      </c>
      <c r="J370" s="4" t="s">
        <v>206</v>
      </c>
      <c r="L370" s="10">
        <f t="shared" si="54"/>
        <v>28.26</v>
      </c>
      <c r="M370" s="13">
        <f t="shared" si="52"/>
        <v>5.434615384615385E-6</v>
      </c>
      <c r="O370" s="4" t="s">
        <v>31</v>
      </c>
      <c r="P370" s="4">
        <v>0</v>
      </c>
      <c r="Q370" s="23">
        <v>27246</v>
      </c>
      <c r="T370" s="24">
        <v>0.16666666666666666</v>
      </c>
      <c r="AA370" s="17">
        <v>5.88</v>
      </c>
      <c r="AB370" s="16">
        <v>1</v>
      </c>
      <c r="AC370" s="4">
        <v>5.3</v>
      </c>
      <c r="AD370" s="17">
        <v>20</v>
      </c>
      <c r="AE370" s="57" t="s">
        <v>75</v>
      </c>
      <c r="AF370" s="17">
        <f t="shared" si="53"/>
        <v>-0.5</v>
      </c>
      <c r="AH370" s="17">
        <v>4.8875426422692199</v>
      </c>
    </row>
    <row r="371" spans="1:34" x14ac:dyDescent="0.35">
      <c r="A371" s="4" t="s">
        <v>246</v>
      </c>
      <c r="B371" s="36" t="s">
        <v>111</v>
      </c>
      <c r="C371" s="4" t="s">
        <v>205</v>
      </c>
      <c r="D371" s="4">
        <v>24.282</v>
      </c>
      <c r="E371" s="4">
        <v>61.845999999999997</v>
      </c>
      <c r="F371" s="20">
        <v>5200000</v>
      </c>
      <c r="G371" s="20">
        <v>21030</v>
      </c>
      <c r="H371" s="21">
        <v>2.6861764791158462</v>
      </c>
      <c r="I371" s="4" t="s">
        <v>242</v>
      </c>
      <c r="J371" s="4" t="s">
        <v>206</v>
      </c>
      <c r="L371" s="10">
        <f t="shared" si="54"/>
        <v>28.26</v>
      </c>
      <c r="M371" s="13">
        <f t="shared" si="52"/>
        <v>5.434615384615385E-6</v>
      </c>
      <c r="O371" s="4" t="s">
        <v>31</v>
      </c>
      <c r="P371" s="4">
        <v>0</v>
      </c>
      <c r="Q371" s="23">
        <v>27247</v>
      </c>
      <c r="T371" s="24">
        <v>0.16666666666666666</v>
      </c>
      <c r="AA371" s="17">
        <v>2.2599999999999998</v>
      </c>
      <c r="AB371" s="16">
        <v>1</v>
      </c>
      <c r="AC371" s="4">
        <v>0.88</v>
      </c>
      <c r="AD371" s="17">
        <v>20</v>
      </c>
      <c r="AE371" s="57" t="s">
        <v>75</v>
      </c>
      <c r="AF371" s="17">
        <f t="shared" si="53"/>
        <v>-0.67</v>
      </c>
      <c r="AH371" s="17">
        <v>0.78946768269592105</v>
      </c>
    </row>
    <row r="372" spans="1:34" x14ac:dyDescent="0.35">
      <c r="A372" s="4" t="s">
        <v>246</v>
      </c>
      <c r="B372" s="36" t="s">
        <v>111</v>
      </c>
      <c r="C372" s="4" t="s">
        <v>205</v>
      </c>
      <c r="D372" s="4">
        <v>24.282</v>
      </c>
      <c r="E372" s="4">
        <v>61.845999999999997</v>
      </c>
      <c r="F372" s="20">
        <v>5200000</v>
      </c>
      <c r="G372" s="20">
        <v>21030</v>
      </c>
      <c r="H372" s="21">
        <v>2.6861764791158462</v>
      </c>
      <c r="I372" s="4" t="s">
        <v>242</v>
      </c>
      <c r="J372" s="4" t="s">
        <v>206</v>
      </c>
      <c r="L372" s="10">
        <f t="shared" si="54"/>
        <v>28.26</v>
      </c>
      <c r="M372" s="13">
        <f t="shared" si="52"/>
        <v>5.434615384615385E-6</v>
      </c>
      <c r="O372" s="4" t="s">
        <v>31</v>
      </c>
      <c r="P372" s="4">
        <v>0</v>
      </c>
      <c r="Q372" s="23">
        <v>27249</v>
      </c>
      <c r="T372" s="24">
        <v>0.16666666666666666</v>
      </c>
      <c r="AA372" s="17">
        <v>3</v>
      </c>
      <c r="AB372" s="16">
        <v>1</v>
      </c>
      <c r="AC372" s="4">
        <v>2.17</v>
      </c>
      <c r="AD372" s="17">
        <v>20</v>
      </c>
      <c r="AE372" s="57" t="s">
        <v>75</v>
      </c>
      <c r="AF372" s="17">
        <f t="shared" si="53"/>
        <v>-0.67</v>
      </c>
      <c r="AH372" s="17">
        <v>1.94675553573881</v>
      </c>
    </row>
    <row r="373" spans="1:34" x14ac:dyDescent="0.35">
      <c r="A373" s="4" t="s">
        <v>246</v>
      </c>
      <c r="B373" s="36" t="s">
        <v>111</v>
      </c>
      <c r="C373" s="4" t="s">
        <v>205</v>
      </c>
      <c r="D373" s="4">
        <v>24.282</v>
      </c>
      <c r="E373" s="4">
        <v>61.845999999999997</v>
      </c>
      <c r="F373" s="20">
        <v>5200000</v>
      </c>
      <c r="G373" s="20">
        <v>21030</v>
      </c>
      <c r="H373" s="21">
        <v>2.6861764791158462</v>
      </c>
      <c r="I373" s="4" t="s">
        <v>242</v>
      </c>
      <c r="J373" s="4" t="s">
        <v>206</v>
      </c>
      <c r="L373" s="10">
        <f t="shared" si="54"/>
        <v>28.26</v>
      </c>
      <c r="M373" s="13">
        <f t="shared" si="52"/>
        <v>5.434615384615385E-6</v>
      </c>
      <c r="O373" s="4" t="s">
        <v>31</v>
      </c>
      <c r="P373" s="4">
        <v>0</v>
      </c>
      <c r="Q373" s="23">
        <v>27249</v>
      </c>
      <c r="T373" s="24">
        <v>0.16666666666666666</v>
      </c>
      <c r="AA373" s="17">
        <v>4.67</v>
      </c>
      <c r="AB373" s="16">
        <v>1</v>
      </c>
      <c r="AC373" s="4">
        <v>3.92</v>
      </c>
      <c r="AD373" s="17">
        <v>20</v>
      </c>
      <c r="AE373" s="57" t="s">
        <v>75</v>
      </c>
      <c r="AF373" s="17">
        <f t="shared" si="53"/>
        <v>-0.5</v>
      </c>
      <c r="AH373" s="17">
        <v>3.6149371995651598</v>
      </c>
    </row>
    <row r="374" spans="1:34" x14ac:dyDescent="0.35">
      <c r="A374" s="4" t="s">
        <v>246</v>
      </c>
      <c r="B374" s="36" t="s">
        <v>111</v>
      </c>
      <c r="C374" s="4" t="s">
        <v>205</v>
      </c>
      <c r="D374" s="4">
        <v>24.282</v>
      </c>
      <c r="E374" s="4">
        <v>61.845999999999997</v>
      </c>
      <c r="F374" s="20">
        <v>5200000</v>
      </c>
      <c r="G374" s="20">
        <v>21030</v>
      </c>
      <c r="H374" s="21">
        <v>2.6861764791158462</v>
      </c>
      <c r="I374" s="4" t="s">
        <v>242</v>
      </c>
      <c r="J374" s="4" t="s">
        <v>206</v>
      </c>
      <c r="L374" s="10">
        <f t="shared" si="54"/>
        <v>28.26</v>
      </c>
      <c r="M374" s="13">
        <f t="shared" si="52"/>
        <v>5.434615384615385E-6</v>
      </c>
      <c r="O374" s="4" t="s">
        <v>31</v>
      </c>
      <c r="P374" s="4">
        <v>0</v>
      </c>
      <c r="Q374" s="23">
        <v>27253</v>
      </c>
      <c r="T374" s="24">
        <v>0.16666666666666666</v>
      </c>
      <c r="AA374" s="17">
        <v>4.37</v>
      </c>
      <c r="AB374" s="16">
        <v>1</v>
      </c>
      <c r="AC374" s="4">
        <v>4.34</v>
      </c>
      <c r="AD374" s="17">
        <v>20</v>
      </c>
      <c r="AE374" s="57" t="s">
        <v>75</v>
      </c>
      <c r="AF374" s="17">
        <f t="shared" si="53"/>
        <v>-0.5</v>
      </c>
      <c r="AH374" s="17">
        <v>4.0022518995185701</v>
      </c>
    </row>
    <row r="375" spans="1:34" x14ac:dyDescent="0.35">
      <c r="A375" s="4" t="s">
        <v>246</v>
      </c>
      <c r="B375" s="36" t="s">
        <v>111</v>
      </c>
      <c r="C375" s="4" t="s">
        <v>205</v>
      </c>
      <c r="D375" s="4">
        <v>24.282</v>
      </c>
      <c r="E375" s="4">
        <v>61.845999999999997</v>
      </c>
      <c r="F375" s="20">
        <v>5200000</v>
      </c>
      <c r="G375" s="20">
        <v>21030</v>
      </c>
      <c r="H375" s="21">
        <v>2.6861764791158462</v>
      </c>
      <c r="I375" s="4" t="s">
        <v>242</v>
      </c>
      <c r="J375" s="4" t="s">
        <v>206</v>
      </c>
      <c r="L375" s="10">
        <f t="shared" si="54"/>
        <v>28.26</v>
      </c>
      <c r="M375" s="13">
        <f t="shared" si="52"/>
        <v>5.434615384615385E-6</v>
      </c>
      <c r="O375" s="4" t="s">
        <v>31</v>
      </c>
      <c r="P375" s="4">
        <v>0</v>
      </c>
      <c r="Q375" s="23">
        <v>27254</v>
      </c>
      <c r="T375" s="24">
        <v>0.16666666666666666</v>
      </c>
      <c r="AA375" s="17">
        <v>3.68</v>
      </c>
      <c r="AB375" s="16">
        <v>1</v>
      </c>
      <c r="AC375" s="4">
        <v>3.2</v>
      </c>
      <c r="AD375" s="17">
        <v>20</v>
      </c>
      <c r="AE375" s="57" t="s">
        <v>75</v>
      </c>
      <c r="AF375" s="17">
        <f t="shared" si="53"/>
        <v>-0.67</v>
      </c>
      <c r="AH375" s="17">
        <v>2.87079157343971</v>
      </c>
    </row>
    <row r="376" spans="1:34" x14ac:dyDescent="0.35">
      <c r="A376" s="4" t="s">
        <v>246</v>
      </c>
      <c r="B376" s="36" t="s">
        <v>111</v>
      </c>
      <c r="C376" s="4" t="s">
        <v>205</v>
      </c>
      <c r="D376" s="4">
        <v>24.282</v>
      </c>
      <c r="E376" s="4">
        <v>61.845999999999997</v>
      </c>
      <c r="F376" s="20">
        <v>5200000</v>
      </c>
      <c r="G376" s="20">
        <v>21030</v>
      </c>
      <c r="H376" s="21">
        <v>2.6861764791158462</v>
      </c>
      <c r="I376" s="4" t="s">
        <v>242</v>
      </c>
      <c r="J376" s="4" t="s">
        <v>206</v>
      </c>
      <c r="L376" s="10">
        <f t="shared" si="54"/>
        <v>28.26</v>
      </c>
      <c r="M376" s="13">
        <f t="shared" si="52"/>
        <v>5.434615384615385E-6</v>
      </c>
      <c r="O376" s="4" t="s">
        <v>31</v>
      </c>
      <c r="P376" s="4">
        <v>0</v>
      </c>
      <c r="Q376" s="23">
        <v>27255</v>
      </c>
      <c r="T376" s="24">
        <v>0.16666666666666666</v>
      </c>
      <c r="AA376" s="17">
        <v>4.7300000000000004</v>
      </c>
      <c r="AB376" s="16">
        <v>1</v>
      </c>
      <c r="AC376" s="4">
        <v>6.93</v>
      </c>
      <c r="AD376" s="17">
        <v>20</v>
      </c>
      <c r="AE376" s="57" t="s">
        <v>75</v>
      </c>
      <c r="AF376" s="17">
        <f t="shared" si="53"/>
        <v>-0.5</v>
      </c>
      <c r="AH376" s="17">
        <v>6.3906925492312601</v>
      </c>
    </row>
    <row r="377" spans="1:34" x14ac:dyDescent="0.35">
      <c r="A377" s="4" t="s">
        <v>246</v>
      </c>
      <c r="B377" s="36" t="s">
        <v>111</v>
      </c>
      <c r="C377" s="4" t="s">
        <v>205</v>
      </c>
      <c r="D377" s="4">
        <v>24.282</v>
      </c>
      <c r="E377" s="4">
        <v>61.845999999999997</v>
      </c>
      <c r="F377" s="20">
        <v>5200000</v>
      </c>
      <c r="G377" s="20">
        <v>21030</v>
      </c>
      <c r="H377" s="21">
        <v>2.6861764791158462</v>
      </c>
      <c r="I377" s="4" t="s">
        <v>242</v>
      </c>
      <c r="J377" s="4" t="s">
        <v>206</v>
      </c>
      <c r="L377" s="10">
        <f t="shared" si="54"/>
        <v>28.26</v>
      </c>
      <c r="M377" s="13">
        <f t="shared" si="52"/>
        <v>5.434615384615385E-6</v>
      </c>
      <c r="O377" s="4" t="s">
        <v>31</v>
      </c>
      <c r="P377" s="4">
        <v>0</v>
      </c>
      <c r="Q377" s="23">
        <v>27256</v>
      </c>
      <c r="T377" s="24">
        <v>0.16666666666666666</v>
      </c>
      <c r="AA377" s="17">
        <v>2.72</v>
      </c>
      <c r="AB377" s="16">
        <v>1</v>
      </c>
      <c r="AC377" s="4">
        <v>3.81</v>
      </c>
      <c r="AD377" s="17">
        <v>20</v>
      </c>
      <c r="AE377" s="57" t="s">
        <v>75</v>
      </c>
      <c r="AF377" s="17">
        <f t="shared" si="53"/>
        <v>-0.67</v>
      </c>
      <c r="AH377" s="17">
        <v>3.4180362171266601</v>
      </c>
    </row>
    <row r="378" spans="1:34" x14ac:dyDescent="0.35">
      <c r="A378" s="4" t="s">
        <v>246</v>
      </c>
      <c r="B378" s="36" t="s">
        <v>111</v>
      </c>
      <c r="C378" s="4" t="s">
        <v>205</v>
      </c>
      <c r="D378" s="4">
        <v>24.282</v>
      </c>
      <c r="E378" s="4">
        <v>61.845999999999997</v>
      </c>
      <c r="F378" s="20">
        <v>5200000</v>
      </c>
      <c r="G378" s="20">
        <v>21030</v>
      </c>
      <c r="H378" s="21">
        <v>2.6861764791158462</v>
      </c>
      <c r="I378" s="4" t="s">
        <v>242</v>
      </c>
      <c r="J378" s="4" t="s">
        <v>206</v>
      </c>
      <c r="L378" s="10">
        <f t="shared" si="54"/>
        <v>28.26</v>
      </c>
      <c r="M378" s="13">
        <f t="shared" si="52"/>
        <v>5.434615384615385E-6</v>
      </c>
      <c r="O378" s="4" t="s">
        <v>31</v>
      </c>
      <c r="P378" s="4">
        <v>0</v>
      </c>
      <c r="Q378" s="23">
        <v>27261</v>
      </c>
      <c r="T378" s="24">
        <v>0.16666666666666666</v>
      </c>
      <c r="AA378" s="17">
        <v>2.68</v>
      </c>
      <c r="AB378" s="16">
        <v>1</v>
      </c>
      <c r="AC378" s="4">
        <v>1.07</v>
      </c>
      <c r="AD378" s="17">
        <v>20</v>
      </c>
      <c r="AE378" s="57" t="s">
        <v>75</v>
      </c>
      <c r="AF378" s="17">
        <f t="shared" si="53"/>
        <v>-0.67</v>
      </c>
      <c r="AH378" s="17">
        <v>0.95992093236890397</v>
      </c>
    </row>
    <row r="379" spans="1:34" x14ac:dyDescent="0.35">
      <c r="A379" s="4" t="s">
        <v>246</v>
      </c>
      <c r="B379" s="36" t="s">
        <v>111</v>
      </c>
      <c r="C379" s="4" t="s">
        <v>205</v>
      </c>
      <c r="D379" s="4">
        <v>24.282</v>
      </c>
      <c r="E379" s="4">
        <v>61.845999999999997</v>
      </c>
      <c r="F379" s="20">
        <v>5200000</v>
      </c>
      <c r="G379" s="20">
        <v>21030</v>
      </c>
      <c r="H379" s="21">
        <v>2.6861764791158462</v>
      </c>
      <c r="I379" s="4" t="s">
        <v>242</v>
      </c>
      <c r="J379" s="4" t="s">
        <v>206</v>
      </c>
      <c r="L379" s="10">
        <f t="shared" si="54"/>
        <v>28.26</v>
      </c>
      <c r="M379" s="13">
        <f t="shared" si="52"/>
        <v>5.434615384615385E-6</v>
      </c>
      <c r="O379" s="4" t="s">
        <v>31</v>
      </c>
      <c r="P379" s="4">
        <v>0</v>
      </c>
      <c r="Q379" s="23">
        <v>27261</v>
      </c>
      <c r="T379" s="24">
        <v>0.16666666666666666</v>
      </c>
      <c r="AA379" s="17">
        <v>5.7</v>
      </c>
      <c r="AB379" s="16">
        <v>1</v>
      </c>
      <c r="AC379" s="4">
        <v>3.43</v>
      </c>
      <c r="AD379" s="17">
        <v>20</v>
      </c>
      <c r="AE379" s="57" t="s">
        <v>75</v>
      </c>
      <c r="AF379" s="17">
        <f t="shared" si="53"/>
        <v>-0.5</v>
      </c>
      <c r="AH379" s="17">
        <v>3.1630700496195101</v>
      </c>
    </row>
    <row r="380" spans="1:34" x14ac:dyDescent="0.35">
      <c r="A380" s="4" t="s">
        <v>246</v>
      </c>
      <c r="B380" s="36" t="s">
        <v>111</v>
      </c>
      <c r="C380" s="4" t="s">
        <v>205</v>
      </c>
      <c r="D380" s="4">
        <v>24.282</v>
      </c>
      <c r="E380" s="4">
        <v>61.845999999999997</v>
      </c>
      <c r="F380" s="20">
        <v>5200000</v>
      </c>
      <c r="G380" s="20">
        <v>21030</v>
      </c>
      <c r="H380" s="21">
        <v>2.6861764791158462</v>
      </c>
      <c r="I380" s="4" t="s">
        <v>242</v>
      </c>
      <c r="J380" s="4" t="s">
        <v>206</v>
      </c>
      <c r="L380" s="10">
        <f t="shared" si="54"/>
        <v>28.26</v>
      </c>
      <c r="M380" s="13">
        <f t="shared" si="52"/>
        <v>5.434615384615385E-6</v>
      </c>
      <c r="O380" s="4" t="s">
        <v>31</v>
      </c>
      <c r="P380" s="4">
        <v>0</v>
      </c>
      <c r="Q380" s="23">
        <v>27263</v>
      </c>
      <c r="T380" s="24">
        <v>0.16666666666666666</v>
      </c>
      <c r="AA380" s="17">
        <v>2.2999999999999998</v>
      </c>
      <c r="AB380" s="16">
        <v>1</v>
      </c>
      <c r="AC380" s="4">
        <v>2.21</v>
      </c>
      <c r="AD380" s="17">
        <v>20</v>
      </c>
      <c r="AE380" s="57" t="s">
        <v>75</v>
      </c>
      <c r="AF380" s="17">
        <f t="shared" si="53"/>
        <v>-0.67</v>
      </c>
      <c r="AH380" s="17">
        <v>1.9826404304067999</v>
      </c>
    </row>
    <row r="381" spans="1:34" x14ac:dyDescent="0.35">
      <c r="A381" s="4" t="s">
        <v>246</v>
      </c>
      <c r="B381" s="36" t="s">
        <v>111</v>
      </c>
      <c r="C381" s="4" t="s">
        <v>205</v>
      </c>
      <c r="D381" s="4">
        <v>24.282</v>
      </c>
      <c r="E381" s="4">
        <v>61.845999999999997</v>
      </c>
      <c r="F381" s="20">
        <v>5200000</v>
      </c>
      <c r="G381" s="20">
        <v>21030</v>
      </c>
      <c r="H381" s="21">
        <v>2.6861764791158462</v>
      </c>
      <c r="I381" s="4" t="s">
        <v>242</v>
      </c>
      <c r="J381" s="4" t="s">
        <v>206</v>
      </c>
      <c r="L381" s="10">
        <f t="shared" si="54"/>
        <v>28.26</v>
      </c>
      <c r="M381" s="13">
        <f t="shared" si="52"/>
        <v>5.434615384615385E-6</v>
      </c>
      <c r="O381" s="4" t="s">
        <v>31</v>
      </c>
      <c r="P381" s="4">
        <v>0</v>
      </c>
      <c r="Q381" s="23">
        <v>27267</v>
      </c>
      <c r="T381" s="24">
        <v>0.16666666666666666</v>
      </c>
      <c r="AA381" s="17">
        <v>1.97</v>
      </c>
      <c r="AB381" s="16">
        <v>1</v>
      </c>
      <c r="AC381" s="4">
        <v>1.03</v>
      </c>
      <c r="AD381" s="17">
        <v>20</v>
      </c>
      <c r="AE381" s="57" t="s">
        <v>75</v>
      </c>
      <c r="AF381" s="17">
        <f t="shared" si="53"/>
        <v>-0.67</v>
      </c>
      <c r="AH381" s="17">
        <v>0.92403603770090703</v>
      </c>
    </row>
    <row r="382" spans="1:34" x14ac:dyDescent="0.35">
      <c r="A382" s="4" t="s">
        <v>246</v>
      </c>
      <c r="B382" s="36" t="s">
        <v>111</v>
      </c>
      <c r="C382" s="4" t="s">
        <v>205</v>
      </c>
      <c r="D382" s="4">
        <v>24.282</v>
      </c>
      <c r="E382" s="4">
        <v>61.845999999999997</v>
      </c>
      <c r="F382" s="20">
        <v>5200000</v>
      </c>
      <c r="G382" s="20">
        <v>21030</v>
      </c>
      <c r="H382" s="21">
        <v>2.6861764791158462</v>
      </c>
      <c r="I382" s="4" t="s">
        <v>242</v>
      </c>
      <c r="J382" s="4" t="s">
        <v>206</v>
      </c>
      <c r="L382" s="10">
        <f t="shared" si="54"/>
        <v>28.26</v>
      </c>
      <c r="M382" s="13">
        <f t="shared" si="52"/>
        <v>5.434615384615385E-6</v>
      </c>
      <c r="O382" s="4" t="s">
        <v>31</v>
      </c>
      <c r="P382" s="4">
        <v>0</v>
      </c>
      <c r="Q382" s="23">
        <v>27268</v>
      </c>
      <c r="T382" s="24">
        <v>0.16666666666666666</v>
      </c>
      <c r="AA382" s="17">
        <v>3.74</v>
      </c>
      <c r="AB382" s="16">
        <v>1</v>
      </c>
      <c r="AC382" s="4">
        <v>4.5</v>
      </c>
      <c r="AD382" s="17">
        <v>20</v>
      </c>
      <c r="AE382" s="57" t="s">
        <v>75</v>
      </c>
      <c r="AF382" s="17">
        <f t="shared" si="53"/>
        <v>-0.5</v>
      </c>
      <c r="AH382" s="17">
        <v>4.1498003566436799</v>
      </c>
    </row>
    <row r="383" spans="1:34" x14ac:dyDescent="0.35">
      <c r="A383" s="4" t="s">
        <v>246</v>
      </c>
      <c r="B383" s="36" t="s">
        <v>111</v>
      </c>
      <c r="C383" s="4" t="s">
        <v>205</v>
      </c>
      <c r="D383" s="4">
        <v>24.282</v>
      </c>
      <c r="E383" s="4">
        <v>61.845999999999997</v>
      </c>
      <c r="F383" s="20">
        <v>5200000</v>
      </c>
      <c r="G383" s="20">
        <v>21030</v>
      </c>
      <c r="H383" s="21">
        <v>2.6861764791158462</v>
      </c>
      <c r="I383" s="4" t="s">
        <v>242</v>
      </c>
      <c r="J383" s="4" t="s">
        <v>206</v>
      </c>
      <c r="L383" s="10">
        <f t="shared" ref="L383:L396" si="55">3.14*(1.83/2)^2</f>
        <v>2.6288865000000006</v>
      </c>
      <c r="M383" s="13">
        <f t="shared" si="52"/>
        <v>5.0555509615384631E-7</v>
      </c>
      <c r="O383" s="4" t="s">
        <v>31</v>
      </c>
      <c r="P383" s="4">
        <v>0</v>
      </c>
      <c r="Q383" s="23">
        <v>27122</v>
      </c>
      <c r="T383" s="24">
        <v>0.16666666666666666</v>
      </c>
      <c r="Y383" s="4">
        <v>5.2795424000000004</v>
      </c>
      <c r="Z383" s="16">
        <v>5</v>
      </c>
      <c r="AA383" s="16">
        <f t="shared" ref="AA383:AA396" si="56">Y383*(1+((0.0013^0.5)/0.4)*LN(10/Z383))</f>
        <v>5.6094052659327893</v>
      </c>
      <c r="AB383" s="16">
        <v>1</v>
      </c>
      <c r="AC383" s="17">
        <v>5.7943749999999996</v>
      </c>
      <c r="AD383" s="17">
        <v>20</v>
      </c>
      <c r="AE383" s="57" t="s">
        <v>75</v>
      </c>
      <c r="AF383" s="17">
        <f t="shared" si="53"/>
        <v>-0.5</v>
      </c>
      <c r="AH383" s="17">
        <v>5.3394097922148598</v>
      </c>
    </row>
    <row r="384" spans="1:34" x14ac:dyDescent="0.35">
      <c r="A384" s="4" t="s">
        <v>246</v>
      </c>
      <c r="B384" s="36" t="s">
        <v>111</v>
      </c>
      <c r="C384" s="4" t="s">
        <v>205</v>
      </c>
      <c r="D384" s="4">
        <v>24.282</v>
      </c>
      <c r="E384" s="4">
        <v>61.845999999999997</v>
      </c>
      <c r="F384" s="20">
        <v>5200000</v>
      </c>
      <c r="G384" s="20">
        <v>21030</v>
      </c>
      <c r="H384" s="21">
        <v>2.6861764791158462</v>
      </c>
      <c r="I384" s="4" t="s">
        <v>242</v>
      </c>
      <c r="J384" s="4" t="s">
        <v>206</v>
      </c>
      <c r="L384" s="10">
        <f t="shared" si="55"/>
        <v>2.6288865000000006</v>
      </c>
      <c r="M384" s="13">
        <f t="shared" si="52"/>
        <v>5.0555509615384631E-7</v>
      </c>
      <c r="O384" s="4" t="s">
        <v>31</v>
      </c>
      <c r="P384" s="4">
        <v>0</v>
      </c>
      <c r="Q384" s="23">
        <v>27123</v>
      </c>
      <c r="T384" s="24">
        <v>0.16666666666666666</v>
      </c>
      <c r="Y384" s="4">
        <v>5.7668160000000004</v>
      </c>
      <c r="Z384" s="16">
        <v>5</v>
      </c>
      <c r="AA384" s="16">
        <f t="shared" si="56"/>
        <v>6.1271234488173558</v>
      </c>
      <c r="AB384" s="16">
        <v>1</v>
      </c>
      <c r="AC384" s="17">
        <v>10.953750000000001</v>
      </c>
      <c r="AD384" s="17">
        <v>20</v>
      </c>
      <c r="AE384" s="57" t="s">
        <v>75</v>
      </c>
      <c r="AF384" s="17">
        <f t="shared" si="53"/>
        <v>-0.5</v>
      </c>
      <c r="AH384" s="17">
        <v>10.0978475344996</v>
      </c>
    </row>
    <row r="385" spans="1:35" x14ac:dyDescent="0.35">
      <c r="A385" s="4" t="s">
        <v>246</v>
      </c>
      <c r="B385" s="36" t="s">
        <v>111</v>
      </c>
      <c r="C385" s="4" t="s">
        <v>205</v>
      </c>
      <c r="D385" s="4">
        <v>24.282</v>
      </c>
      <c r="E385" s="4">
        <v>61.845999999999997</v>
      </c>
      <c r="F385" s="20">
        <v>5200000</v>
      </c>
      <c r="G385" s="20">
        <v>21030</v>
      </c>
      <c r="H385" s="21">
        <v>2.6861764791158462</v>
      </c>
      <c r="I385" s="4" t="s">
        <v>242</v>
      </c>
      <c r="J385" s="4" t="s">
        <v>206</v>
      </c>
      <c r="L385" s="10">
        <f t="shared" si="55"/>
        <v>2.6288865000000006</v>
      </c>
      <c r="M385" s="13">
        <f t="shared" si="52"/>
        <v>5.0555509615384631E-7</v>
      </c>
      <c r="O385" s="4" t="s">
        <v>31</v>
      </c>
      <c r="P385" s="4">
        <v>0</v>
      </c>
      <c r="Q385" s="23">
        <v>27130</v>
      </c>
      <c r="T385" s="24">
        <v>0.16666666666666666</v>
      </c>
      <c r="Y385" s="4">
        <v>4.5553375999999997</v>
      </c>
      <c r="Z385" s="16">
        <v>5</v>
      </c>
      <c r="AA385" s="16">
        <f t="shared" si="56"/>
        <v>4.8399525537557251</v>
      </c>
      <c r="AB385" s="16">
        <v>1</v>
      </c>
      <c r="AC385" s="17">
        <v>6.4293750000000003</v>
      </c>
      <c r="AD385" s="17">
        <v>20</v>
      </c>
      <c r="AE385" s="57" t="s">
        <v>75</v>
      </c>
      <c r="AF385" s="17">
        <f t="shared" si="53"/>
        <v>-0.5</v>
      </c>
      <c r="AH385" s="17">
        <v>5.9296036207152998</v>
      </c>
    </row>
    <row r="386" spans="1:35" x14ac:dyDescent="0.35">
      <c r="A386" s="4" t="s">
        <v>246</v>
      </c>
      <c r="B386" s="36" t="s">
        <v>111</v>
      </c>
      <c r="C386" s="4" t="s">
        <v>205</v>
      </c>
      <c r="D386" s="4">
        <v>24.282</v>
      </c>
      <c r="E386" s="4">
        <v>61.845999999999997</v>
      </c>
      <c r="F386" s="20">
        <v>5200000</v>
      </c>
      <c r="G386" s="20">
        <v>21030</v>
      </c>
      <c r="H386" s="21">
        <v>2.6861764791158462</v>
      </c>
      <c r="I386" s="4" t="s">
        <v>242</v>
      </c>
      <c r="J386" s="4" t="s">
        <v>206</v>
      </c>
      <c r="L386" s="10">
        <f t="shared" si="55"/>
        <v>2.6288865000000006</v>
      </c>
      <c r="M386" s="13">
        <f t="shared" si="52"/>
        <v>5.0555509615384631E-7</v>
      </c>
      <c r="O386" s="4" t="s">
        <v>31</v>
      </c>
      <c r="P386" s="4">
        <v>0</v>
      </c>
      <c r="Q386" s="23">
        <v>27135</v>
      </c>
      <c r="T386" s="24">
        <v>0.16666666666666666</v>
      </c>
      <c r="Y386" s="4">
        <v>6.6161919999999999</v>
      </c>
      <c r="Z386" s="16">
        <v>5</v>
      </c>
      <c r="AA386" s="16">
        <f t="shared" si="56"/>
        <v>7.0295679877904549</v>
      </c>
      <c r="AB386" s="16">
        <v>1</v>
      </c>
      <c r="AC386" s="17">
        <v>14.541499999999999</v>
      </c>
      <c r="AD386" s="17">
        <v>20</v>
      </c>
      <c r="AE386" s="57" t="s">
        <v>75</v>
      </c>
      <c r="AF386" s="17">
        <f t="shared" si="53"/>
        <v>-0.5</v>
      </c>
      <c r="AH386" s="17">
        <v>13.4084660412442</v>
      </c>
    </row>
    <row r="387" spans="1:35" x14ac:dyDescent="0.35">
      <c r="A387" s="4" t="s">
        <v>246</v>
      </c>
      <c r="B387" s="36" t="s">
        <v>111</v>
      </c>
      <c r="C387" s="4" t="s">
        <v>205</v>
      </c>
      <c r="D387" s="4">
        <v>24.282</v>
      </c>
      <c r="E387" s="4">
        <v>61.845999999999997</v>
      </c>
      <c r="F387" s="20">
        <v>5200000</v>
      </c>
      <c r="G387" s="20">
        <v>21030</v>
      </c>
      <c r="H387" s="21">
        <v>2.6861764791158462</v>
      </c>
      <c r="I387" s="4" t="s">
        <v>242</v>
      </c>
      <c r="J387" s="4" t="s">
        <v>206</v>
      </c>
      <c r="L387" s="10">
        <f t="shared" si="55"/>
        <v>2.6288865000000006</v>
      </c>
      <c r="M387" s="13">
        <f t="shared" ref="M387:M450" si="57">L387/F387</f>
        <v>5.0555509615384631E-7</v>
      </c>
      <c r="O387" s="4" t="s">
        <v>31</v>
      </c>
      <c r="P387" s="4">
        <v>0</v>
      </c>
      <c r="Q387" s="23">
        <v>27136</v>
      </c>
      <c r="T387" s="24">
        <v>0.16666666666666666</v>
      </c>
      <c r="Y387" s="4">
        <v>3.6009072</v>
      </c>
      <c r="Z387" s="16">
        <v>5</v>
      </c>
      <c r="AA387" s="16">
        <f t="shared" si="56"/>
        <v>3.8258898744359535</v>
      </c>
      <c r="AB387" s="16">
        <v>1</v>
      </c>
      <c r="AC387" s="17">
        <v>2.6193749999999998</v>
      </c>
      <c r="AD387" s="17">
        <v>20</v>
      </c>
      <c r="AE387" s="57" t="s">
        <v>75</v>
      </c>
      <c r="AF387" s="17">
        <f t="shared" si="53"/>
        <v>-0.5</v>
      </c>
      <c r="AH387" s="17">
        <v>2.4161059854236502</v>
      </c>
    </row>
    <row r="388" spans="1:35" x14ac:dyDescent="0.35">
      <c r="A388" s="4" t="s">
        <v>246</v>
      </c>
      <c r="B388" s="36" t="s">
        <v>111</v>
      </c>
      <c r="C388" s="4" t="s">
        <v>205</v>
      </c>
      <c r="D388" s="4">
        <v>24.282</v>
      </c>
      <c r="E388" s="4">
        <v>61.845999999999997</v>
      </c>
      <c r="F388" s="20">
        <v>5200000</v>
      </c>
      <c r="G388" s="20">
        <v>21030</v>
      </c>
      <c r="H388" s="21">
        <v>2.6861764791158462</v>
      </c>
      <c r="I388" s="4" t="s">
        <v>242</v>
      </c>
      <c r="J388" s="4" t="s">
        <v>206</v>
      </c>
      <c r="L388" s="10">
        <f t="shared" si="55"/>
        <v>2.6288865000000006</v>
      </c>
      <c r="M388" s="13">
        <f t="shared" si="57"/>
        <v>5.0555509615384631E-7</v>
      </c>
      <c r="O388" s="4" t="s">
        <v>31</v>
      </c>
      <c r="P388" s="4">
        <v>0</v>
      </c>
      <c r="Q388" s="23">
        <v>27137</v>
      </c>
      <c r="T388" s="24">
        <v>0.16666666666666666</v>
      </c>
      <c r="Y388" s="4">
        <v>7.9707231999999992</v>
      </c>
      <c r="Z388" s="16">
        <v>5</v>
      </c>
      <c r="AA388" s="16">
        <f t="shared" si="56"/>
        <v>8.4687295420475532</v>
      </c>
      <c r="AB388" s="16">
        <v>1</v>
      </c>
      <c r="AC388" s="17">
        <v>18.732499999999998</v>
      </c>
      <c r="AD388" s="17">
        <v>20</v>
      </c>
      <c r="AE388" s="57" t="s">
        <v>75</v>
      </c>
      <c r="AF388" s="17">
        <f t="shared" si="53"/>
        <v>-0.5</v>
      </c>
      <c r="AH388" s="17">
        <v>17.272391262208</v>
      </c>
    </row>
    <row r="389" spans="1:35" x14ac:dyDescent="0.35">
      <c r="A389" s="4" t="s">
        <v>246</v>
      </c>
      <c r="B389" s="36" t="s">
        <v>111</v>
      </c>
      <c r="C389" s="4" t="s">
        <v>205</v>
      </c>
      <c r="D389" s="4">
        <v>24.282</v>
      </c>
      <c r="E389" s="4">
        <v>61.845999999999997</v>
      </c>
      <c r="F389" s="20">
        <v>5200000</v>
      </c>
      <c r="G389" s="20">
        <v>21030</v>
      </c>
      <c r="H389" s="21">
        <v>2.6861764791158462</v>
      </c>
      <c r="I389" s="4" t="s">
        <v>242</v>
      </c>
      <c r="J389" s="4" t="s">
        <v>206</v>
      </c>
      <c r="L389" s="10">
        <f t="shared" si="55"/>
        <v>2.6288865000000006</v>
      </c>
      <c r="M389" s="13">
        <f t="shared" si="57"/>
        <v>5.0555509615384631E-7</v>
      </c>
      <c r="O389" s="4" t="s">
        <v>31</v>
      </c>
      <c r="P389" s="4">
        <v>0</v>
      </c>
      <c r="Q389" s="23">
        <v>27143</v>
      </c>
      <c r="T389" s="24">
        <v>0.16666666666666666</v>
      </c>
      <c r="Y389" s="4">
        <v>7.2867519999999999</v>
      </c>
      <c r="Z389" s="16">
        <v>5</v>
      </c>
      <c r="AA389" s="16">
        <f t="shared" si="56"/>
        <v>7.7420242027692172</v>
      </c>
      <c r="AB389" s="16">
        <v>1</v>
      </c>
      <c r="AC389" s="17">
        <v>8.1756250000000001</v>
      </c>
      <c r="AD389" s="17">
        <v>20</v>
      </c>
      <c r="AE389" s="57" t="s">
        <v>75</v>
      </c>
      <c r="AF389" s="17">
        <f t="shared" si="53"/>
        <v>-0.5</v>
      </c>
      <c r="AH389" s="17">
        <v>7.5434148705211701</v>
      </c>
    </row>
    <row r="390" spans="1:35" x14ac:dyDescent="0.35">
      <c r="A390" s="4" t="s">
        <v>246</v>
      </c>
      <c r="B390" s="36" t="s">
        <v>111</v>
      </c>
      <c r="C390" s="4" t="s">
        <v>205</v>
      </c>
      <c r="D390" s="4">
        <v>24.282</v>
      </c>
      <c r="E390" s="4">
        <v>61.845999999999997</v>
      </c>
      <c r="F390" s="20">
        <v>5200000</v>
      </c>
      <c r="G390" s="20">
        <v>21030</v>
      </c>
      <c r="H390" s="21">
        <v>2.6861764791158462</v>
      </c>
      <c r="I390" s="4" t="s">
        <v>242</v>
      </c>
      <c r="J390" s="4" t="s">
        <v>206</v>
      </c>
      <c r="L390" s="10">
        <f t="shared" si="55"/>
        <v>2.6288865000000006</v>
      </c>
      <c r="M390" s="13">
        <f t="shared" si="57"/>
        <v>5.0555509615384631E-7</v>
      </c>
      <c r="O390" s="4" t="s">
        <v>31</v>
      </c>
      <c r="P390" s="4">
        <v>0</v>
      </c>
      <c r="Q390" s="23">
        <v>27143</v>
      </c>
      <c r="T390" s="24">
        <v>0.16666666666666666</v>
      </c>
      <c r="Y390" s="4">
        <v>7.7606143999999997</v>
      </c>
      <c r="Z390" s="16">
        <v>5</v>
      </c>
      <c r="AA390" s="16">
        <f t="shared" si="56"/>
        <v>8.2454932613542091</v>
      </c>
      <c r="AB390" s="16">
        <v>1</v>
      </c>
      <c r="AC390" s="17">
        <v>14.763750000000002</v>
      </c>
      <c r="AD390" s="17">
        <v>20</v>
      </c>
      <c r="AE390" s="57" t="s">
        <v>75</v>
      </c>
      <c r="AF390" s="17">
        <f t="shared" si="53"/>
        <v>-0.5</v>
      </c>
      <c r="AH390" s="17">
        <v>13.611345169791299</v>
      </c>
    </row>
    <row r="391" spans="1:35" x14ac:dyDescent="0.35">
      <c r="A391" s="4" t="s">
        <v>246</v>
      </c>
      <c r="B391" s="36" t="s">
        <v>111</v>
      </c>
      <c r="C391" s="4" t="s">
        <v>205</v>
      </c>
      <c r="D391" s="4">
        <v>24.282</v>
      </c>
      <c r="E391" s="4">
        <v>61.845999999999997</v>
      </c>
      <c r="F391" s="20">
        <v>5200000</v>
      </c>
      <c r="G391" s="20">
        <v>21030</v>
      </c>
      <c r="H391" s="21">
        <v>2.6861764791158462</v>
      </c>
      <c r="I391" s="4" t="s">
        <v>242</v>
      </c>
      <c r="J391" s="4" t="s">
        <v>206</v>
      </c>
      <c r="L391" s="10">
        <f t="shared" si="55"/>
        <v>2.6288865000000006</v>
      </c>
      <c r="M391" s="13">
        <f t="shared" si="57"/>
        <v>5.0555509615384631E-7</v>
      </c>
      <c r="O391" s="4" t="s">
        <v>31</v>
      </c>
      <c r="P391" s="4">
        <v>0</v>
      </c>
      <c r="Q391" s="23">
        <v>27149</v>
      </c>
      <c r="T391" s="24">
        <v>0.16666666666666666</v>
      </c>
      <c r="Y391" s="4">
        <v>3.6925504</v>
      </c>
      <c r="Z391" s="16">
        <v>5</v>
      </c>
      <c r="AA391" s="16">
        <f t="shared" si="56"/>
        <v>3.923258890483051</v>
      </c>
      <c r="AB391" s="16">
        <v>1</v>
      </c>
      <c r="AC391" s="17">
        <v>2.54</v>
      </c>
      <c r="AD391" s="17">
        <v>20</v>
      </c>
      <c r="AE391" s="57" t="s">
        <v>75</v>
      </c>
      <c r="AF391" s="17">
        <f t="shared" ref="AF391:AF454" si="58">IF(AA391&gt;3.7,-0.5,-0.67)</f>
        <v>-0.5</v>
      </c>
      <c r="AH391" s="17">
        <v>2.3423317568611002</v>
      </c>
    </row>
    <row r="392" spans="1:35" x14ac:dyDescent="0.35">
      <c r="A392" s="4" t="s">
        <v>246</v>
      </c>
      <c r="B392" s="36" t="s">
        <v>111</v>
      </c>
      <c r="C392" s="4" t="s">
        <v>205</v>
      </c>
      <c r="D392" s="4">
        <v>24.282</v>
      </c>
      <c r="E392" s="4">
        <v>61.845999999999997</v>
      </c>
      <c r="F392" s="20">
        <v>5200000</v>
      </c>
      <c r="G392" s="20">
        <v>21030</v>
      </c>
      <c r="H392" s="21">
        <v>2.6861764791158462</v>
      </c>
      <c r="I392" s="4" t="s">
        <v>242</v>
      </c>
      <c r="J392" s="4" t="s">
        <v>206</v>
      </c>
      <c r="L392" s="10">
        <f t="shared" si="55"/>
        <v>2.6288865000000006</v>
      </c>
      <c r="M392" s="13">
        <f t="shared" si="57"/>
        <v>5.0555509615384631E-7</v>
      </c>
      <c r="O392" s="4" t="s">
        <v>31</v>
      </c>
      <c r="P392" s="4">
        <v>0</v>
      </c>
      <c r="Q392" s="23">
        <v>27150</v>
      </c>
      <c r="T392" s="24">
        <v>0.16666666666666666</v>
      </c>
      <c r="Y392" s="4">
        <v>7.1749920000000005</v>
      </c>
      <c r="Z392" s="16">
        <v>5</v>
      </c>
      <c r="AA392" s="16">
        <f t="shared" si="56"/>
        <v>7.623281500272757</v>
      </c>
      <c r="AB392" s="16">
        <v>1</v>
      </c>
      <c r="AC392" s="17">
        <v>15.875</v>
      </c>
      <c r="AD392" s="17">
        <v>20</v>
      </c>
      <c r="AE392" s="57" t="s">
        <v>75</v>
      </c>
      <c r="AF392" s="17">
        <f t="shared" si="58"/>
        <v>-0.5</v>
      </c>
      <c r="AH392" s="17">
        <v>14.644184369667</v>
      </c>
    </row>
    <row r="393" spans="1:35" x14ac:dyDescent="0.35">
      <c r="A393" s="4" t="s">
        <v>246</v>
      </c>
      <c r="B393" s="36" t="s">
        <v>111</v>
      </c>
      <c r="C393" s="4" t="s">
        <v>205</v>
      </c>
      <c r="D393" s="4">
        <v>24.282</v>
      </c>
      <c r="E393" s="4">
        <v>61.845999999999997</v>
      </c>
      <c r="F393" s="20">
        <v>5200000</v>
      </c>
      <c r="G393" s="20">
        <v>21030</v>
      </c>
      <c r="H393" s="21">
        <v>2.6861764791158462</v>
      </c>
      <c r="I393" s="4" t="s">
        <v>242</v>
      </c>
      <c r="J393" s="4" t="s">
        <v>206</v>
      </c>
      <c r="L393" s="10">
        <f t="shared" si="55"/>
        <v>2.6288865000000006</v>
      </c>
      <c r="M393" s="13">
        <f t="shared" si="57"/>
        <v>5.0555509615384631E-7</v>
      </c>
      <c r="O393" s="4" t="s">
        <v>31</v>
      </c>
      <c r="P393" s="4">
        <v>0</v>
      </c>
      <c r="Q393" s="23">
        <v>27157</v>
      </c>
      <c r="T393" s="24">
        <v>0.16666666666666666</v>
      </c>
      <c r="Y393" s="4">
        <v>3.5763199999999999</v>
      </c>
      <c r="Z393" s="16">
        <v>5</v>
      </c>
      <c r="AA393" s="16">
        <f t="shared" si="56"/>
        <v>3.7997664798867321</v>
      </c>
      <c r="AB393" s="16">
        <v>1</v>
      </c>
      <c r="AC393" s="17">
        <v>5.7943749999999996</v>
      </c>
      <c r="AD393" s="17">
        <v>20</v>
      </c>
      <c r="AE393" s="57" t="s">
        <v>75</v>
      </c>
      <c r="AF393" s="17">
        <f t="shared" si="58"/>
        <v>-0.5</v>
      </c>
      <c r="AH393" s="17">
        <v>5.3394097922148598</v>
      </c>
    </row>
    <row r="394" spans="1:35" x14ac:dyDescent="0.35">
      <c r="A394" s="4" t="s">
        <v>246</v>
      </c>
      <c r="B394" s="36" t="s">
        <v>111</v>
      </c>
      <c r="C394" s="4" t="s">
        <v>205</v>
      </c>
      <c r="D394" s="4">
        <v>24.282</v>
      </c>
      <c r="E394" s="4">
        <v>61.845999999999997</v>
      </c>
      <c r="F394" s="20">
        <v>5200000</v>
      </c>
      <c r="G394" s="20">
        <v>21030</v>
      </c>
      <c r="H394" s="21">
        <v>2.6861764791158462</v>
      </c>
      <c r="I394" s="4" t="s">
        <v>242</v>
      </c>
      <c r="J394" s="4" t="s">
        <v>206</v>
      </c>
      <c r="L394" s="10">
        <f t="shared" si="55"/>
        <v>2.6288865000000006</v>
      </c>
      <c r="M394" s="13">
        <f t="shared" si="57"/>
        <v>5.0555509615384631E-7</v>
      </c>
      <c r="O394" s="4" t="s">
        <v>31</v>
      </c>
      <c r="P394" s="4">
        <v>0</v>
      </c>
      <c r="Q394" s="23">
        <v>27158</v>
      </c>
      <c r="T394" s="24">
        <v>0.16666666666666666</v>
      </c>
      <c r="Y394" s="4">
        <v>7.8231999999999999</v>
      </c>
      <c r="Z394" s="16">
        <v>5</v>
      </c>
      <c r="AA394" s="16">
        <f t="shared" si="56"/>
        <v>8.3119891747522274</v>
      </c>
      <c r="AB394" s="16">
        <v>1</v>
      </c>
      <c r="AC394" s="17">
        <v>7.7787500000000014</v>
      </c>
      <c r="AD394" s="17">
        <v>20</v>
      </c>
      <c r="AE394" s="57" t="s">
        <v>75</v>
      </c>
      <c r="AF394" s="17">
        <f t="shared" si="58"/>
        <v>-0.5</v>
      </c>
      <c r="AH394" s="17">
        <v>7.1745437277084001</v>
      </c>
    </row>
    <row r="395" spans="1:35" x14ac:dyDescent="0.35">
      <c r="A395" s="4" t="s">
        <v>246</v>
      </c>
      <c r="B395" s="36" t="s">
        <v>111</v>
      </c>
      <c r="C395" s="4" t="s">
        <v>205</v>
      </c>
      <c r="D395" s="4">
        <v>24.282</v>
      </c>
      <c r="E395" s="4">
        <v>61.845999999999997</v>
      </c>
      <c r="F395" s="20">
        <v>5200000</v>
      </c>
      <c r="G395" s="20">
        <v>21030</v>
      </c>
      <c r="H395" s="21">
        <v>2.6861764791158462</v>
      </c>
      <c r="I395" s="4" t="s">
        <v>242</v>
      </c>
      <c r="J395" s="4" t="s">
        <v>206</v>
      </c>
      <c r="L395" s="10">
        <f t="shared" si="55"/>
        <v>2.6288865000000006</v>
      </c>
      <c r="M395" s="13">
        <f t="shared" si="57"/>
        <v>5.0555509615384631E-7</v>
      </c>
      <c r="O395" s="4" t="s">
        <v>31</v>
      </c>
      <c r="P395" s="4">
        <v>0</v>
      </c>
      <c r="Q395" s="23">
        <v>27163</v>
      </c>
      <c r="T395" s="24">
        <v>0.16666666666666666</v>
      </c>
      <c r="Y395" s="4">
        <v>6.7413632000000003</v>
      </c>
      <c r="Z395" s="16">
        <v>5</v>
      </c>
      <c r="AA395" s="16">
        <f t="shared" si="56"/>
        <v>7.1625598145864906</v>
      </c>
      <c r="AB395" s="16">
        <v>1</v>
      </c>
      <c r="AC395" s="17">
        <v>17.383125</v>
      </c>
      <c r="AD395" s="17">
        <v>20</v>
      </c>
      <c r="AE395" s="57" t="s">
        <v>75</v>
      </c>
      <c r="AF395" s="17">
        <f t="shared" si="58"/>
        <v>-0.5</v>
      </c>
      <c r="AH395" s="17">
        <v>16.027451155214901</v>
      </c>
    </row>
    <row r="396" spans="1:35" x14ac:dyDescent="0.35">
      <c r="A396" s="4" t="s">
        <v>246</v>
      </c>
      <c r="B396" s="36" t="s">
        <v>111</v>
      </c>
      <c r="C396" s="4" t="s">
        <v>205</v>
      </c>
      <c r="D396" s="4">
        <v>24.282</v>
      </c>
      <c r="E396" s="4">
        <v>61.845999999999997</v>
      </c>
      <c r="F396" s="20">
        <v>5200000</v>
      </c>
      <c r="G396" s="20">
        <v>21030</v>
      </c>
      <c r="H396" s="21">
        <v>2.6861764791158462</v>
      </c>
      <c r="I396" s="4" t="s">
        <v>242</v>
      </c>
      <c r="J396" s="4" t="s">
        <v>206</v>
      </c>
      <c r="L396" s="10">
        <f t="shared" si="55"/>
        <v>2.6288865000000006</v>
      </c>
      <c r="M396" s="13">
        <f t="shared" si="57"/>
        <v>5.0555509615384631E-7</v>
      </c>
      <c r="O396" s="4" t="s">
        <v>31</v>
      </c>
      <c r="P396" s="4">
        <v>0</v>
      </c>
      <c r="Q396" s="23">
        <v>27164</v>
      </c>
      <c r="T396" s="24">
        <v>0.16666666666666666</v>
      </c>
      <c r="Y396" s="4">
        <v>6.4820799999999998</v>
      </c>
      <c r="Z396" s="16">
        <v>5</v>
      </c>
      <c r="AA396" s="16">
        <f t="shared" si="56"/>
        <v>6.8870767447947019</v>
      </c>
      <c r="AB396" s="16">
        <v>1</v>
      </c>
      <c r="AC396" s="17">
        <v>8.8899999999999988</v>
      </c>
      <c r="AD396" s="17">
        <v>20</v>
      </c>
      <c r="AE396" s="57" t="s">
        <v>75</v>
      </c>
      <c r="AF396" s="17">
        <f t="shared" si="58"/>
        <v>-0.5</v>
      </c>
      <c r="AH396" s="17">
        <v>8.1981611490138402</v>
      </c>
    </row>
    <row r="397" spans="1:35" x14ac:dyDescent="0.35">
      <c r="A397" s="4" t="s">
        <v>198</v>
      </c>
      <c r="B397" s="36" t="s">
        <v>273</v>
      </c>
      <c r="C397" s="4" t="s">
        <v>197</v>
      </c>
      <c r="D397" s="34">
        <v>-93.717084</v>
      </c>
      <c r="E397" s="34">
        <v>49.690083999999999</v>
      </c>
      <c r="F397" s="20">
        <v>259000</v>
      </c>
      <c r="G397" s="20">
        <v>2520</v>
      </c>
      <c r="H397" s="21">
        <v>1.3684339461472566</v>
      </c>
      <c r="I397" s="4" t="s">
        <v>28</v>
      </c>
      <c r="J397" s="4" t="s">
        <v>169</v>
      </c>
      <c r="K397" s="22" t="s">
        <v>75</v>
      </c>
      <c r="L397" s="20">
        <v>259000</v>
      </c>
      <c r="M397" s="13">
        <f t="shared" si="57"/>
        <v>1</v>
      </c>
      <c r="O397" s="4" t="s">
        <v>75</v>
      </c>
      <c r="Q397" s="26">
        <v>1976</v>
      </c>
      <c r="T397" s="24">
        <v>57</v>
      </c>
      <c r="W397" s="17">
        <f>AVERAGE(21.7,21.1,22,18)</f>
        <v>20.7</v>
      </c>
      <c r="AA397" s="16">
        <v>3.4</v>
      </c>
      <c r="AB397" s="16">
        <v>1</v>
      </c>
      <c r="AC397" s="16">
        <f>0.61/24*100</f>
        <v>2.5416666666666665</v>
      </c>
      <c r="AD397" s="17">
        <v>22</v>
      </c>
      <c r="AE397" s="57">
        <v>851.01297828915006</v>
      </c>
      <c r="AF397" s="17">
        <f t="shared" si="58"/>
        <v>-0.67</v>
      </c>
      <c r="AH397" s="17">
        <v>3.0609636525512598</v>
      </c>
      <c r="AI397" s="4" t="s">
        <v>258</v>
      </c>
    </row>
    <row r="398" spans="1:35" x14ac:dyDescent="0.35">
      <c r="A398" s="4" t="s">
        <v>294</v>
      </c>
      <c r="B398" s="36" t="s">
        <v>273</v>
      </c>
      <c r="C398" s="4" t="s">
        <v>167</v>
      </c>
      <c r="D398" s="19">
        <v>-93.744353000000004</v>
      </c>
      <c r="E398" s="19">
        <v>49.689430000000002</v>
      </c>
      <c r="F398" s="20">
        <f>16.099*10^4</f>
        <v>160990</v>
      </c>
      <c r="G398" s="20">
        <f>21339*400/2649</f>
        <v>3222.1970554926388</v>
      </c>
      <c r="H398" s="21">
        <v>2.2659891526692939</v>
      </c>
      <c r="I398" s="4" t="s">
        <v>28</v>
      </c>
      <c r="J398" s="4" t="s">
        <v>165</v>
      </c>
      <c r="K398" s="22" t="s">
        <v>75</v>
      </c>
      <c r="L398" s="10">
        <f>16.099*10^4</f>
        <v>160990</v>
      </c>
      <c r="M398" s="13">
        <f t="shared" si="57"/>
        <v>1</v>
      </c>
      <c r="O398" s="4" t="s">
        <v>31</v>
      </c>
      <c r="Q398" s="23" t="s">
        <v>168</v>
      </c>
      <c r="R398" s="38">
        <v>0.3611111111111111</v>
      </c>
      <c r="S398" s="38">
        <v>0.3888888888888889</v>
      </c>
      <c r="T398" s="24">
        <v>2.0277777777777777</v>
      </c>
      <c r="U398" s="17">
        <v>20.100000000000001</v>
      </c>
      <c r="V398" s="17">
        <v>18.7</v>
      </c>
      <c r="W398" s="17">
        <f>AVERAGE(U398:V398)</f>
        <v>19.399999999999999</v>
      </c>
      <c r="AA398" s="16">
        <v>1.8</v>
      </c>
      <c r="AB398" s="16">
        <v>1</v>
      </c>
      <c r="AC398" s="16">
        <f>2.1/24*100</f>
        <v>8.75</v>
      </c>
      <c r="AD398" s="17">
        <v>20</v>
      </c>
      <c r="AE398" s="57">
        <v>135.58961745207401</v>
      </c>
      <c r="AF398" s="17">
        <f t="shared" si="58"/>
        <v>-0.67</v>
      </c>
      <c r="AH398" s="17">
        <v>3.17839147401377</v>
      </c>
    </row>
    <row r="399" spans="1:35" x14ac:dyDescent="0.35">
      <c r="A399" s="4" t="s">
        <v>294</v>
      </c>
      <c r="B399" s="36" t="s">
        <v>273</v>
      </c>
      <c r="C399" s="4" t="s">
        <v>167</v>
      </c>
      <c r="D399" s="19">
        <v>-93.744353000000004</v>
      </c>
      <c r="E399" s="19">
        <v>49.689430000000002</v>
      </c>
      <c r="F399" s="20">
        <f>16.099*10^4</f>
        <v>160990</v>
      </c>
      <c r="G399" s="20">
        <f>21339*400/2649</f>
        <v>3222.1970554926388</v>
      </c>
      <c r="H399" s="21">
        <v>2.2659891526692939</v>
      </c>
      <c r="I399" s="4" t="s">
        <v>28</v>
      </c>
      <c r="J399" s="4" t="s">
        <v>169</v>
      </c>
      <c r="K399" s="22" t="s">
        <v>75</v>
      </c>
      <c r="L399" s="10">
        <f>16.099*10^4</f>
        <v>160990</v>
      </c>
      <c r="M399" s="13">
        <f t="shared" si="57"/>
        <v>1</v>
      </c>
      <c r="O399" s="4" t="s">
        <v>31</v>
      </c>
      <c r="Q399" s="23" t="s">
        <v>168</v>
      </c>
      <c r="R399" s="38">
        <v>0.3611111111111111</v>
      </c>
      <c r="S399" s="38">
        <v>0.3888888888888889</v>
      </c>
      <c r="T399" s="24">
        <v>2.0277777777777777</v>
      </c>
      <c r="U399" s="17">
        <v>20.100000000000001</v>
      </c>
      <c r="V399" s="17">
        <v>18.7</v>
      </c>
      <c r="W399" s="17">
        <f>AVERAGE(U399:V399)</f>
        <v>19.399999999999999</v>
      </c>
      <c r="AA399" s="16">
        <v>1.8</v>
      </c>
      <c r="AB399" s="16">
        <v>1</v>
      </c>
      <c r="AC399" s="16">
        <f>0.41/24*100</f>
        <v>1.7083333333333333</v>
      </c>
      <c r="AD399" s="17">
        <v>20</v>
      </c>
      <c r="AE399" s="57">
        <v>914.41100105839996</v>
      </c>
      <c r="AF399" s="17">
        <f t="shared" si="58"/>
        <v>-0.67</v>
      </c>
      <c r="AH399" s="17">
        <v>2.2177661169793002</v>
      </c>
    </row>
    <row r="400" spans="1:35" x14ac:dyDescent="0.35">
      <c r="A400" s="4" t="s">
        <v>294</v>
      </c>
      <c r="B400" s="36" t="s">
        <v>273</v>
      </c>
      <c r="C400" s="4" t="s">
        <v>167</v>
      </c>
      <c r="D400" s="19">
        <v>-93.744353000000004</v>
      </c>
      <c r="E400" s="19">
        <v>49.689430000000002</v>
      </c>
      <c r="F400" s="20">
        <f>16.099*10^4</f>
        <v>160990</v>
      </c>
      <c r="G400" s="20">
        <f>21339*400/2649</f>
        <v>3222.1970554926388</v>
      </c>
      <c r="H400" s="21">
        <v>2.2659891526692939</v>
      </c>
      <c r="I400" s="4" t="s">
        <v>28</v>
      </c>
      <c r="J400" s="4" t="s">
        <v>165</v>
      </c>
      <c r="K400" s="22" t="s">
        <v>75</v>
      </c>
      <c r="L400" s="10">
        <f>16.099*10^4</f>
        <v>160990</v>
      </c>
      <c r="M400" s="13">
        <f t="shared" si="57"/>
        <v>1</v>
      </c>
      <c r="O400" s="4" t="s">
        <v>31</v>
      </c>
      <c r="Q400" s="23" t="s">
        <v>168</v>
      </c>
      <c r="R400" s="38">
        <v>0.3611111111111111</v>
      </c>
      <c r="S400" s="38">
        <v>0.3888888888888889</v>
      </c>
      <c r="T400" s="24">
        <v>2.0277777777777777</v>
      </c>
      <c r="U400" s="17">
        <v>20.100000000000001</v>
      </c>
      <c r="V400" s="17">
        <v>18.7</v>
      </c>
      <c r="W400" s="17">
        <f>AVERAGE(U400:V400)</f>
        <v>19.399999999999999</v>
      </c>
      <c r="AA400" s="16">
        <v>2.5</v>
      </c>
      <c r="AB400" s="16">
        <v>1</v>
      </c>
      <c r="AC400" s="16">
        <f>2.5/24*100</f>
        <v>10.416666666666668</v>
      </c>
      <c r="AD400" s="17">
        <v>19</v>
      </c>
      <c r="AE400" s="57">
        <v>135.58961745207401</v>
      </c>
      <c r="AF400" s="17">
        <f t="shared" si="58"/>
        <v>-0.67</v>
      </c>
      <c r="AH400" s="17">
        <v>3.88878329067325</v>
      </c>
    </row>
    <row r="401" spans="1:35" x14ac:dyDescent="0.35">
      <c r="A401" s="4" t="s">
        <v>294</v>
      </c>
      <c r="B401" s="36" t="s">
        <v>273</v>
      </c>
      <c r="C401" s="4" t="s">
        <v>167</v>
      </c>
      <c r="D401" s="19">
        <v>-93.744353000000004</v>
      </c>
      <c r="E401" s="19">
        <v>49.689430000000002</v>
      </c>
      <c r="F401" s="20">
        <f>16.099*10^4</f>
        <v>160990</v>
      </c>
      <c r="G401" s="20">
        <f>21339*400/2649</f>
        <v>3222.1970554926388</v>
      </c>
      <c r="H401" s="21">
        <v>2.2659891526692939</v>
      </c>
      <c r="I401" s="4" t="s">
        <v>28</v>
      </c>
      <c r="J401" s="4" t="s">
        <v>169</v>
      </c>
      <c r="K401" s="22" t="s">
        <v>75</v>
      </c>
      <c r="L401" s="10">
        <f>16.099*10^4</f>
        <v>160990</v>
      </c>
      <c r="M401" s="13">
        <f t="shared" si="57"/>
        <v>1</v>
      </c>
      <c r="O401" s="4" t="s">
        <v>31</v>
      </c>
      <c r="Q401" s="23" t="s">
        <v>168</v>
      </c>
      <c r="R401" s="38">
        <v>0.3611111111111111</v>
      </c>
      <c r="S401" s="38">
        <v>0.3888888888888889</v>
      </c>
      <c r="T401" s="24">
        <v>2.0277777777777777</v>
      </c>
      <c r="U401" s="17">
        <v>20.100000000000001</v>
      </c>
      <c r="V401" s="17">
        <v>18.7</v>
      </c>
      <c r="W401" s="17">
        <f>AVERAGE(U401:V401)</f>
        <v>19.399999999999999</v>
      </c>
      <c r="AA401" s="16">
        <v>2.5</v>
      </c>
      <c r="AB401" s="16">
        <v>1</v>
      </c>
      <c r="AC401" s="16">
        <f>0.96/24*100</f>
        <v>4</v>
      </c>
      <c r="AD401" s="17">
        <v>19</v>
      </c>
      <c r="AE401" s="57">
        <v>914.41100105839996</v>
      </c>
      <c r="AF401" s="17">
        <f t="shared" si="58"/>
        <v>-0.67</v>
      </c>
      <c r="AH401" s="17">
        <v>5.3846261186602202</v>
      </c>
    </row>
    <row r="402" spans="1:35" x14ac:dyDescent="0.35">
      <c r="A402" s="4" t="s">
        <v>171</v>
      </c>
      <c r="B402" s="36" t="s">
        <v>273</v>
      </c>
      <c r="C402" s="4" t="s">
        <v>170</v>
      </c>
      <c r="D402" s="19">
        <v>-93.689057000000005</v>
      </c>
      <c r="E402" s="19">
        <v>49.688012000000001</v>
      </c>
      <c r="F402" s="20">
        <v>50000</v>
      </c>
      <c r="G402" s="20">
        <v>822</v>
      </c>
      <c r="H402" s="21">
        <v>1.04</v>
      </c>
      <c r="I402" s="4" t="s">
        <v>28</v>
      </c>
      <c r="J402" s="4" t="s">
        <v>169</v>
      </c>
      <c r="K402" s="22" t="s">
        <v>30</v>
      </c>
      <c r="L402" s="10">
        <v>50000</v>
      </c>
      <c r="M402" s="13">
        <f t="shared" si="57"/>
        <v>1</v>
      </c>
      <c r="O402" s="4" t="s">
        <v>52</v>
      </c>
      <c r="P402" s="4">
        <f>3*1.60934*1000</f>
        <v>4828.0200000000004</v>
      </c>
      <c r="Q402" s="23" t="s">
        <v>172</v>
      </c>
      <c r="R402" s="23"/>
      <c r="S402" s="23"/>
      <c r="T402" s="24">
        <v>9</v>
      </c>
      <c r="W402" s="17">
        <v>24</v>
      </c>
      <c r="AA402" s="16">
        <v>1</v>
      </c>
      <c r="AB402" s="16">
        <v>1</v>
      </c>
      <c r="AC402" s="25">
        <f>0.4/24*100</f>
        <v>1.6666666666666667</v>
      </c>
      <c r="AD402" s="17">
        <v>22</v>
      </c>
      <c r="AE402" s="57">
        <v>711.274944</v>
      </c>
      <c r="AF402" s="17">
        <f t="shared" si="58"/>
        <v>-0.67</v>
      </c>
      <c r="AH402" s="17">
        <v>2.0125233463624399</v>
      </c>
      <c r="AI402" s="4" t="s">
        <v>173</v>
      </c>
    </row>
    <row r="403" spans="1:35" x14ac:dyDescent="0.35">
      <c r="A403" s="4" t="s">
        <v>215</v>
      </c>
      <c r="B403" s="36" t="s">
        <v>273</v>
      </c>
      <c r="C403" s="4" t="s">
        <v>170</v>
      </c>
      <c r="D403" s="19">
        <v>-93.689057000000005</v>
      </c>
      <c r="E403" s="19">
        <v>49.688012000000001</v>
      </c>
      <c r="F403" s="20">
        <v>50000</v>
      </c>
      <c r="G403" s="20">
        <v>822</v>
      </c>
      <c r="H403" s="21">
        <v>1.04</v>
      </c>
      <c r="I403" s="4" t="s">
        <v>28</v>
      </c>
      <c r="J403" s="4" t="s">
        <v>169</v>
      </c>
      <c r="K403" s="4" t="s">
        <v>218</v>
      </c>
      <c r="L403" s="10">
        <v>10.5</v>
      </c>
      <c r="M403" s="13">
        <f t="shared" si="57"/>
        <v>2.1000000000000001E-4</v>
      </c>
      <c r="O403" s="4" t="s">
        <v>31</v>
      </c>
      <c r="Q403" s="37"/>
      <c r="R403" s="23">
        <v>26533</v>
      </c>
      <c r="S403" s="23">
        <v>26542</v>
      </c>
      <c r="T403" s="24">
        <v>9</v>
      </c>
      <c r="W403" s="17">
        <f>AD403</f>
        <v>20</v>
      </c>
      <c r="Y403" s="16">
        <v>1.5</v>
      </c>
      <c r="Z403" s="16">
        <v>1</v>
      </c>
      <c r="AA403" s="16">
        <f t="shared" ref="AA403:AA434" si="59">Y403*(1+((0.0013^0.5)/0.4)*LN(10/Z403))</f>
        <v>1.8113283232090893</v>
      </c>
      <c r="AB403" s="16">
        <v>1</v>
      </c>
      <c r="AC403" s="25">
        <f>0.16/24*100</f>
        <v>0.66666666666666674</v>
      </c>
      <c r="AD403" s="17">
        <v>20</v>
      </c>
      <c r="AE403" s="57">
        <v>884.48</v>
      </c>
      <c r="AF403" s="17">
        <f t="shared" si="58"/>
        <v>-0.67</v>
      </c>
      <c r="AH403" s="17">
        <v>0.86894929729598402</v>
      </c>
      <c r="AI403" s="4" t="s">
        <v>219</v>
      </c>
    </row>
    <row r="404" spans="1:35" x14ac:dyDescent="0.35">
      <c r="A404" s="4" t="s">
        <v>215</v>
      </c>
      <c r="B404" s="36" t="s">
        <v>273</v>
      </c>
      <c r="C404" s="4" t="s">
        <v>216</v>
      </c>
      <c r="D404" s="19">
        <v>-93.698516999999995</v>
      </c>
      <c r="E404" s="19">
        <v>49.714108000000003</v>
      </c>
      <c r="F404" s="20">
        <v>55700</v>
      </c>
      <c r="G404" s="20">
        <v>1100</v>
      </c>
      <c r="H404" s="21">
        <v>1.3627450860364279</v>
      </c>
      <c r="I404" s="4" t="s">
        <v>28</v>
      </c>
      <c r="J404" s="4" t="s">
        <v>169</v>
      </c>
      <c r="K404" s="4" t="s">
        <v>218</v>
      </c>
      <c r="L404" s="10">
        <v>10.5</v>
      </c>
      <c r="M404" s="13">
        <f t="shared" si="57"/>
        <v>1.8850987432675044E-4</v>
      </c>
      <c r="O404" s="4" t="s">
        <v>31</v>
      </c>
      <c r="R404" s="23">
        <v>26174</v>
      </c>
      <c r="S404" s="23">
        <v>26196</v>
      </c>
      <c r="T404" s="24">
        <v>22</v>
      </c>
      <c r="W404" s="17">
        <f t="shared" ref="W404:W405" si="60">AD404</f>
        <v>13.5</v>
      </c>
      <c r="Y404" s="16">
        <v>1.4</v>
      </c>
      <c r="Z404" s="16">
        <v>1</v>
      </c>
      <c r="AA404" s="16">
        <f t="shared" si="59"/>
        <v>1.6905731016618166</v>
      </c>
      <c r="AB404" s="16">
        <v>1</v>
      </c>
      <c r="AC404" s="25">
        <f>0.16/24*100</f>
        <v>0.66666666666666674</v>
      </c>
      <c r="AD404" s="17">
        <v>13.5</v>
      </c>
      <c r="AE404" s="57">
        <v>1287.77476321875</v>
      </c>
      <c r="AF404" s="17">
        <f t="shared" si="58"/>
        <v>-0.67</v>
      </c>
      <c r="AH404" s="17">
        <v>1.11765098336017</v>
      </c>
      <c r="AI404" s="4" t="s">
        <v>219</v>
      </c>
    </row>
    <row r="405" spans="1:35" x14ac:dyDescent="0.35">
      <c r="A405" s="4" t="s">
        <v>215</v>
      </c>
      <c r="B405" s="36" t="s">
        <v>273</v>
      </c>
      <c r="C405" s="4" t="s">
        <v>217</v>
      </c>
      <c r="D405" s="19">
        <v>-93.748599999999996</v>
      </c>
      <c r="E405" s="19">
        <v>49.659267999999997</v>
      </c>
      <c r="F405" s="20">
        <v>36200</v>
      </c>
      <c r="G405" s="20">
        <v>763</v>
      </c>
      <c r="H405" s="21">
        <v>1.1760426309708607</v>
      </c>
      <c r="I405" s="4" t="s">
        <v>28</v>
      </c>
      <c r="J405" s="4" t="s">
        <v>169</v>
      </c>
      <c r="K405" s="4" t="s">
        <v>218</v>
      </c>
      <c r="L405" s="10">
        <v>10.5</v>
      </c>
      <c r="M405" s="13">
        <f t="shared" si="57"/>
        <v>2.9005524861878452E-4</v>
      </c>
      <c r="O405" s="4" t="s">
        <v>52</v>
      </c>
      <c r="P405" s="4">
        <v>5000</v>
      </c>
      <c r="Q405" s="37"/>
      <c r="R405" s="23">
        <v>26534</v>
      </c>
      <c r="S405" s="23">
        <v>26542</v>
      </c>
      <c r="T405" s="24">
        <v>8</v>
      </c>
      <c r="W405" s="17">
        <f t="shared" si="60"/>
        <v>20</v>
      </c>
      <c r="Y405" s="16">
        <v>1.5</v>
      </c>
      <c r="Z405" s="16">
        <v>1</v>
      </c>
      <c r="AA405" s="16">
        <f t="shared" si="59"/>
        <v>1.8113283232090893</v>
      </c>
      <c r="AB405" s="16">
        <v>1</v>
      </c>
      <c r="AC405" s="25">
        <f>0.2/24*100</f>
        <v>0.83333333333333337</v>
      </c>
      <c r="AD405" s="17">
        <v>20</v>
      </c>
      <c r="AE405" s="57">
        <v>884.48</v>
      </c>
      <c r="AF405" s="17">
        <f t="shared" si="58"/>
        <v>-0.67</v>
      </c>
      <c r="AH405" s="17">
        <v>1.07645957724726</v>
      </c>
      <c r="AI405" s="4" t="s">
        <v>286</v>
      </c>
    </row>
    <row r="406" spans="1:35" x14ac:dyDescent="0.35">
      <c r="A406" s="4" t="s">
        <v>175</v>
      </c>
      <c r="B406" s="36" t="s">
        <v>273</v>
      </c>
      <c r="C406" s="4" t="s">
        <v>179</v>
      </c>
      <c r="D406" s="19">
        <f t="shared" ref="D406:D437" si="61">-93-(44.2)/60</f>
        <v>-93.736666666666665</v>
      </c>
      <c r="E406" s="19">
        <f t="shared" ref="E406:E437" si="62">49+(43.95)/60</f>
        <v>49.732500000000002</v>
      </c>
      <c r="F406" s="20">
        <v>83600</v>
      </c>
      <c r="G406" s="20">
        <v>1940</v>
      </c>
      <c r="H406" s="21">
        <v>1.8932317169524995</v>
      </c>
      <c r="I406" s="4" t="s">
        <v>31</v>
      </c>
      <c r="J406" s="4" t="s">
        <v>180</v>
      </c>
      <c r="K406" s="22" t="s">
        <v>75</v>
      </c>
      <c r="L406" s="10">
        <f t="shared" ref="L406:L437" si="63">3.14*(0.29/2)^2</f>
        <v>6.6018499999999994E-2</v>
      </c>
      <c r="M406" s="13">
        <f t="shared" si="57"/>
        <v>7.8969497607655497E-7</v>
      </c>
      <c r="O406" s="4" t="s">
        <v>31</v>
      </c>
      <c r="P406" s="4">
        <v>0</v>
      </c>
      <c r="Q406" s="26" t="s">
        <v>176</v>
      </c>
      <c r="T406" s="24">
        <v>4.1666666666666664E-2</v>
      </c>
      <c r="W406" s="16">
        <v>24.5</v>
      </c>
      <c r="Y406" s="17">
        <v>0.41509433962264097</v>
      </c>
      <c r="Z406" s="16">
        <v>2</v>
      </c>
      <c r="AA406" s="16">
        <f t="shared" si="59"/>
        <v>0.47531322650709901</v>
      </c>
      <c r="AB406" s="16">
        <v>1</v>
      </c>
      <c r="AC406" s="17">
        <v>1.16614420062696</v>
      </c>
      <c r="AD406" s="17">
        <f t="shared" ref="AD406:AD437" si="64">W406</f>
        <v>24.5</v>
      </c>
      <c r="AE406" s="57">
        <v>491.63013071674499</v>
      </c>
      <c r="AF406" s="17">
        <f t="shared" si="58"/>
        <v>-0.67</v>
      </c>
      <c r="AH406" s="17">
        <v>1.0238169456908299</v>
      </c>
    </row>
    <row r="407" spans="1:35" x14ac:dyDescent="0.35">
      <c r="A407" s="4" t="s">
        <v>175</v>
      </c>
      <c r="B407" s="36" t="s">
        <v>273</v>
      </c>
      <c r="C407" s="4" t="s">
        <v>179</v>
      </c>
      <c r="D407" s="19">
        <f t="shared" si="61"/>
        <v>-93.736666666666665</v>
      </c>
      <c r="E407" s="19">
        <f t="shared" si="62"/>
        <v>49.732500000000002</v>
      </c>
      <c r="F407" s="20">
        <v>83600</v>
      </c>
      <c r="G407" s="20">
        <v>1940</v>
      </c>
      <c r="H407" s="21">
        <v>1.8932317169524995</v>
      </c>
      <c r="I407" s="4" t="s">
        <v>31</v>
      </c>
      <c r="J407" s="4" t="s">
        <v>180</v>
      </c>
      <c r="K407" s="22" t="s">
        <v>75</v>
      </c>
      <c r="L407" s="10">
        <f t="shared" si="63"/>
        <v>6.6018499999999994E-2</v>
      </c>
      <c r="M407" s="13">
        <f t="shared" si="57"/>
        <v>7.8969497607655497E-7</v>
      </c>
      <c r="O407" s="4" t="s">
        <v>31</v>
      </c>
      <c r="P407" s="4">
        <v>0</v>
      </c>
      <c r="Q407" s="26" t="s">
        <v>176</v>
      </c>
      <c r="T407" s="24">
        <v>4.1666666666666664E-2</v>
      </c>
      <c r="W407" s="16">
        <v>24.5</v>
      </c>
      <c r="Y407" s="17">
        <v>0.56603773584905603</v>
      </c>
      <c r="Z407" s="16">
        <v>2</v>
      </c>
      <c r="AA407" s="16">
        <f t="shared" si="59"/>
        <v>0.64815439978240796</v>
      </c>
      <c r="AB407" s="16">
        <v>1</v>
      </c>
      <c r="AC407" s="17">
        <v>1.6175548589341699</v>
      </c>
      <c r="AD407" s="17">
        <f t="shared" si="64"/>
        <v>24.5</v>
      </c>
      <c r="AE407" s="57">
        <v>491.63013071674499</v>
      </c>
      <c r="AF407" s="17">
        <f t="shared" si="58"/>
        <v>-0.67</v>
      </c>
      <c r="AH407" s="17">
        <v>1.41759269403345</v>
      </c>
    </row>
    <row r="408" spans="1:35" x14ac:dyDescent="0.35">
      <c r="A408" s="4" t="s">
        <v>175</v>
      </c>
      <c r="B408" s="36" t="s">
        <v>273</v>
      </c>
      <c r="C408" s="4" t="s">
        <v>179</v>
      </c>
      <c r="D408" s="19">
        <f t="shared" si="61"/>
        <v>-93.736666666666665</v>
      </c>
      <c r="E408" s="19">
        <f t="shared" si="62"/>
        <v>49.732500000000002</v>
      </c>
      <c r="F408" s="20">
        <v>83600</v>
      </c>
      <c r="G408" s="20">
        <v>1940</v>
      </c>
      <c r="H408" s="21">
        <v>1.8932317169524995</v>
      </c>
      <c r="I408" s="4" t="s">
        <v>31</v>
      </c>
      <c r="J408" s="4" t="s">
        <v>180</v>
      </c>
      <c r="K408" s="22" t="s">
        <v>75</v>
      </c>
      <c r="L408" s="10">
        <f t="shared" si="63"/>
        <v>6.6018499999999994E-2</v>
      </c>
      <c r="M408" s="13">
        <f t="shared" si="57"/>
        <v>7.8969497607655497E-7</v>
      </c>
      <c r="O408" s="4" t="s">
        <v>31</v>
      </c>
      <c r="P408" s="4">
        <v>0</v>
      </c>
      <c r="Q408" s="26" t="s">
        <v>176</v>
      </c>
      <c r="T408" s="24">
        <v>4.1666666666666664E-2</v>
      </c>
      <c r="W408" s="16">
        <v>24.5</v>
      </c>
      <c r="Y408" s="17">
        <v>0.79245283018867896</v>
      </c>
      <c r="Z408" s="16">
        <v>2</v>
      </c>
      <c r="AA408" s="16">
        <f t="shared" si="59"/>
        <v>0.9074161596953717</v>
      </c>
      <c r="AB408" s="16">
        <v>1</v>
      </c>
      <c r="AC408" s="17">
        <v>1.7304075235109699</v>
      </c>
      <c r="AD408" s="17">
        <f t="shared" si="64"/>
        <v>24.5</v>
      </c>
      <c r="AE408" s="57">
        <v>491.63013071674499</v>
      </c>
      <c r="AF408" s="17">
        <f t="shared" si="58"/>
        <v>-0.67</v>
      </c>
      <c r="AH408" s="17">
        <v>1.5138489880727599</v>
      </c>
    </row>
    <row r="409" spans="1:35" x14ac:dyDescent="0.35">
      <c r="A409" s="4" t="s">
        <v>175</v>
      </c>
      <c r="B409" s="36" t="s">
        <v>273</v>
      </c>
      <c r="C409" s="4" t="s">
        <v>179</v>
      </c>
      <c r="D409" s="19">
        <f t="shared" si="61"/>
        <v>-93.736666666666665</v>
      </c>
      <c r="E409" s="19">
        <f t="shared" si="62"/>
        <v>49.732500000000002</v>
      </c>
      <c r="F409" s="20">
        <v>83600</v>
      </c>
      <c r="G409" s="20">
        <v>1940</v>
      </c>
      <c r="H409" s="21">
        <v>1.8932317169524995</v>
      </c>
      <c r="I409" s="4" t="s">
        <v>31</v>
      </c>
      <c r="J409" s="4" t="s">
        <v>180</v>
      </c>
      <c r="K409" s="22" t="s">
        <v>75</v>
      </c>
      <c r="L409" s="10">
        <f t="shared" si="63"/>
        <v>6.6018499999999994E-2</v>
      </c>
      <c r="M409" s="13">
        <f t="shared" si="57"/>
        <v>7.8969497607655497E-7</v>
      </c>
      <c r="O409" s="4" t="s">
        <v>31</v>
      </c>
      <c r="P409" s="4">
        <v>0</v>
      </c>
      <c r="Q409" s="26" t="s">
        <v>176</v>
      </c>
      <c r="T409" s="24">
        <v>4.1666666666666664E-2</v>
      </c>
      <c r="W409" s="16">
        <v>24.5</v>
      </c>
      <c r="Y409" s="17">
        <v>0.98113207547169701</v>
      </c>
      <c r="Z409" s="16">
        <v>2</v>
      </c>
      <c r="AA409" s="16">
        <f t="shared" si="59"/>
        <v>1.1234676262895069</v>
      </c>
      <c r="AB409" s="16">
        <v>1</v>
      </c>
      <c r="AC409" s="17">
        <v>2.1442006269592402</v>
      </c>
      <c r="AD409" s="17">
        <f t="shared" si="64"/>
        <v>24.5</v>
      </c>
      <c r="AE409" s="57">
        <v>491.63013071674499</v>
      </c>
      <c r="AF409" s="17">
        <f t="shared" si="58"/>
        <v>-0.67</v>
      </c>
      <c r="AH409" s="17">
        <v>1.87262244767382</v>
      </c>
    </row>
    <row r="410" spans="1:35" x14ac:dyDescent="0.35">
      <c r="A410" s="4" t="s">
        <v>175</v>
      </c>
      <c r="B410" s="36" t="s">
        <v>273</v>
      </c>
      <c r="C410" s="4" t="s">
        <v>179</v>
      </c>
      <c r="D410" s="19">
        <f t="shared" si="61"/>
        <v>-93.736666666666665</v>
      </c>
      <c r="E410" s="19">
        <f t="shared" si="62"/>
        <v>49.732500000000002</v>
      </c>
      <c r="F410" s="20">
        <v>83600</v>
      </c>
      <c r="G410" s="20">
        <v>1940</v>
      </c>
      <c r="H410" s="21">
        <v>1.8932317169524995</v>
      </c>
      <c r="I410" s="4" t="s">
        <v>31</v>
      </c>
      <c r="J410" s="4" t="s">
        <v>180</v>
      </c>
      <c r="K410" s="22" t="s">
        <v>75</v>
      </c>
      <c r="L410" s="10">
        <f t="shared" si="63"/>
        <v>6.6018499999999994E-2</v>
      </c>
      <c r="M410" s="13">
        <f t="shared" si="57"/>
        <v>7.8969497607655497E-7</v>
      </c>
      <c r="O410" s="4" t="s">
        <v>31</v>
      </c>
      <c r="P410" s="4">
        <v>0</v>
      </c>
      <c r="Q410" s="26" t="s">
        <v>176</v>
      </c>
      <c r="T410" s="24">
        <v>4.1666666666666664E-2</v>
      </c>
      <c r="W410" s="16">
        <v>24.5</v>
      </c>
      <c r="Y410" s="17">
        <v>1.4150943396226401</v>
      </c>
      <c r="Z410" s="16">
        <v>2</v>
      </c>
      <c r="AA410" s="16">
        <f t="shared" si="59"/>
        <v>1.6203859994560199</v>
      </c>
      <c r="AB410" s="16">
        <v>1</v>
      </c>
      <c r="AC410" s="17">
        <v>1.7304075235109699</v>
      </c>
      <c r="AD410" s="17">
        <f t="shared" si="64"/>
        <v>24.5</v>
      </c>
      <c r="AE410" s="57">
        <v>491.63013071674499</v>
      </c>
      <c r="AF410" s="17">
        <f t="shared" si="58"/>
        <v>-0.67</v>
      </c>
      <c r="AH410" s="17">
        <v>1.5138489880727599</v>
      </c>
    </row>
    <row r="411" spans="1:35" x14ac:dyDescent="0.35">
      <c r="A411" s="4" t="s">
        <v>175</v>
      </c>
      <c r="B411" s="36" t="s">
        <v>273</v>
      </c>
      <c r="C411" s="4" t="s">
        <v>179</v>
      </c>
      <c r="D411" s="19">
        <f t="shared" si="61"/>
        <v>-93.736666666666665</v>
      </c>
      <c r="E411" s="19">
        <f t="shared" si="62"/>
        <v>49.732500000000002</v>
      </c>
      <c r="F411" s="20">
        <v>83600</v>
      </c>
      <c r="G411" s="20">
        <v>1940</v>
      </c>
      <c r="H411" s="21">
        <v>1.8932317169524995</v>
      </c>
      <c r="I411" s="4" t="s">
        <v>31</v>
      </c>
      <c r="J411" s="4" t="s">
        <v>180</v>
      </c>
      <c r="K411" s="22" t="s">
        <v>75</v>
      </c>
      <c r="L411" s="10">
        <f t="shared" si="63"/>
        <v>6.6018499999999994E-2</v>
      </c>
      <c r="M411" s="13">
        <f t="shared" si="57"/>
        <v>7.8969497607655497E-7</v>
      </c>
      <c r="O411" s="4" t="s">
        <v>31</v>
      </c>
      <c r="P411" s="4">
        <v>0</v>
      </c>
      <c r="Q411" s="26" t="s">
        <v>176</v>
      </c>
      <c r="T411" s="24">
        <v>4.1666666666666664E-2</v>
      </c>
      <c r="W411" s="16">
        <v>24.5</v>
      </c>
      <c r="Y411" s="17">
        <v>0.58490566037735803</v>
      </c>
      <c r="Z411" s="16">
        <v>2</v>
      </c>
      <c r="AA411" s="16">
        <f t="shared" si="59"/>
        <v>0.66975954644182167</v>
      </c>
      <c r="AB411" s="16">
        <v>1</v>
      </c>
      <c r="AC411" s="17">
        <v>2.55799373040752</v>
      </c>
      <c r="AD411" s="17">
        <f t="shared" si="64"/>
        <v>24.5</v>
      </c>
      <c r="AE411" s="57">
        <v>491.63013071674499</v>
      </c>
      <c r="AF411" s="17">
        <f t="shared" si="58"/>
        <v>-0.67</v>
      </c>
      <c r="AH411" s="17">
        <v>2.2401464794602699</v>
      </c>
    </row>
    <row r="412" spans="1:35" x14ac:dyDescent="0.35">
      <c r="A412" s="4" t="s">
        <v>175</v>
      </c>
      <c r="B412" s="36" t="s">
        <v>273</v>
      </c>
      <c r="C412" s="4" t="s">
        <v>179</v>
      </c>
      <c r="D412" s="19">
        <f t="shared" si="61"/>
        <v>-93.736666666666665</v>
      </c>
      <c r="E412" s="19">
        <f t="shared" si="62"/>
        <v>49.732500000000002</v>
      </c>
      <c r="F412" s="20">
        <v>83600</v>
      </c>
      <c r="G412" s="20">
        <v>1940</v>
      </c>
      <c r="H412" s="21">
        <v>1.8932317169524995</v>
      </c>
      <c r="I412" s="4" t="s">
        <v>31</v>
      </c>
      <c r="J412" s="4" t="s">
        <v>180</v>
      </c>
      <c r="K412" s="22" t="s">
        <v>75</v>
      </c>
      <c r="L412" s="10">
        <f t="shared" si="63"/>
        <v>6.6018499999999994E-2</v>
      </c>
      <c r="M412" s="13">
        <f t="shared" si="57"/>
        <v>7.8969497607655497E-7</v>
      </c>
      <c r="O412" s="4" t="s">
        <v>31</v>
      </c>
      <c r="P412" s="4">
        <v>0</v>
      </c>
      <c r="Q412" s="26" t="s">
        <v>176</v>
      </c>
      <c r="T412" s="24">
        <v>4.1666666666666664E-2</v>
      </c>
      <c r="W412" s="16">
        <v>24.5</v>
      </c>
      <c r="Y412" s="17">
        <v>0.58490566037735803</v>
      </c>
      <c r="Z412" s="16">
        <v>2</v>
      </c>
      <c r="AA412" s="16">
        <f t="shared" si="59"/>
        <v>0.66975954644182167</v>
      </c>
      <c r="AB412" s="16">
        <v>1</v>
      </c>
      <c r="AC412" s="17">
        <v>4.4764890282131597</v>
      </c>
      <c r="AD412" s="17">
        <f t="shared" si="64"/>
        <v>24.5</v>
      </c>
      <c r="AE412" s="57">
        <v>491.63013071674499</v>
      </c>
      <c r="AF412" s="17">
        <f t="shared" si="58"/>
        <v>-0.67</v>
      </c>
      <c r="AH412" s="17">
        <v>3.9202563390554701</v>
      </c>
    </row>
    <row r="413" spans="1:35" x14ac:dyDescent="0.35">
      <c r="A413" s="4" t="s">
        <v>175</v>
      </c>
      <c r="B413" s="36" t="s">
        <v>273</v>
      </c>
      <c r="C413" s="4" t="s">
        <v>179</v>
      </c>
      <c r="D413" s="19">
        <f t="shared" si="61"/>
        <v>-93.736666666666665</v>
      </c>
      <c r="E413" s="19">
        <f t="shared" si="62"/>
        <v>49.732500000000002</v>
      </c>
      <c r="F413" s="20">
        <v>83600</v>
      </c>
      <c r="G413" s="20">
        <v>1940</v>
      </c>
      <c r="H413" s="21">
        <v>1.8932317169524995</v>
      </c>
      <c r="I413" s="4" t="s">
        <v>31</v>
      </c>
      <c r="J413" s="4" t="s">
        <v>180</v>
      </c>
      <c r="K413" s="22" t="s">
        <v>75</v>
      </c>
      <c r="L413" s="10">
        <f t="shared" si="63"/>
        <v>6.6018499999999994E-2</v>
      </c>
      <c r="M413" s="13">
        <f t="shared" si="57"/>
        <v>7.8969497607655497E-7</v>
      </c>
      <c r="O413" s="4" t="s">
        <v>31</v>
      </c>
      <c r="P413" s="4">
        <v>0</v>
      </c>
      <c r="Q413" s="26" t="s">
        <v>176</v>
      </c>
      <c r="T413" s="24">
        <v>4.1666666666666664E-2</v>
      </c>
      <c r="W413" s="16">
        <v>24.5</v>
      </c>
      <c r="Y413" s="17">
        <v>1.39622641509433</v>
      </c>
      <c r="Z413" s="16">
        <v>2</v>
      </c>
      <c r="AA413" s="16">
        <f t="shared" si="59"/>
        <v>1.5987808527965968</v>
      </c>
      <c r="AB413" s="16">
        <v>1</v>
      </c>
      <c r="AC413" s="17">
        <v>3.0094043887147301</v>
      </c>
      <c r="AD413" s="17">
        <f t="shared" si="64"/>
        <v>24.5</v>
      </c>
      <c r="AE413" s="57">
        <v>491.63013071674499</v>
      </c>
      <c r="AF413" s="17">
        <f t="shared" si="58"/>
        <v>-0.67</v>
      </c>
      <c r="AH413" s="17">
        <v>2.6339222278029002</v>
      </c>
    </row>
    <row r="414" spans="1:35" x14ac:dyDescent="0.35">
      <c r="A414" s="4" t="s">
        <v>175</v>
      </c>
      <c r="B414" s="36" t="s">
        <v>273</v>
      </c>
      <c r="C414" s="4" t="s">
        <v>179</v>
      </c>
      <c r="D414" s="19">
        <f t="shared" si="61"/>
        <v>-93.736666666666665</v>
      </c>
      <c r="E414" s="19">
        <f t="shared" si="62"/>
        <v>49.732500000000002</v>
      </c>
      <c r="F414" s="20">
        <v>83600</v>
      </c>
      <c r="G414" s="20">
        <v>1940</v>
      </c>
      <c r="H414" s="21">
        <v>1.8932317169524995</v>
      </c>
      <c r="I414" s="4" t="s">
        <v>31</v>
      </c>
      <c r="J414" s="4" t="s">
        <v>180</v>
      </c>
      <c r="K414" s="22" t="s">
        <v>75</v>
      </c>
      <c r="L414" s="10">
        <f t="shared" si="63"/>
        <v>6.6018499999999994E-2</v>
      </c>
      <c r="M414" s="13">
        <f t="shared" si="57"/>
        <v>7.8969497607655497E-7</v>
      </c>
      <c r="O414" s="4" t="s">
        <v>31</v>
      </c>
      <c r="P414" s="4">
        <v>0</v>
      </c>
      <c r="Q414" s="26" t="s">
        <v>176</v>
      </c>
      <c r="T414" s="24">
        <v>4.1666666666666664E-2</v>
      </c>
      <c r="W414" s="16">
        <v>24.5</v>
      </c>
      <c r="Y414" s="17">
        <v>1.4150943396226401</v>
      </c>
      <c r="Z414" s="16">
        <v>2</v>
      </c>
      <c r="AA414" s="16">
        <f t="shared" si="59"/>
        <v>1.6203859994560199</v>
      </c>
      <c r="AB414" s="16">
        <v>1</v>
      </c>
      <c r="AC414" s="17">
        <v>3.3103448275862002</v>
      </c>
      <c r="AD414" s="17">
        <f t="shared" si="64"/>
        <v>24.5</v>
      </c>
      <c r="AE414" s="57">
        <v>491.63013071674499</v>
      </c>
      <c r="AF414" s="17">
        <f t="shared" si="58"/>
        <v>-0.67</v>
      </c>
      <c r="AH414" s="17">
        <v>2.8964393933646502</v>
      </c>
    </row>
    <row r="415" spans="1:35" x14ac:dyDescent="0.35">
      <c r="A415" s="4" t="s">
        <v>175</v>
      </c>
      <c r="B415" s="36" t="s">
        <v>273</v>
      </c>
      <c r="C415" s="4" t="s">
        <v>179</v>
      </c>
      <c r="D415" s="19">
        <f t="shared" si="61"/>
        <v>-93.736666666666665</v>
      </c>
      <c r="E415" s="19">
        <f t="shared" si="62"/>
        <v>49.732500000000002</v>
      </c>
      <c r="F415" s="20">
        <v>83600</v>
      </c>
      <c r="G415" s="20">
        <v>1940</v>
      </c>
      <c r="H415" s="21">
        <v>1.8932317169524995</v>
      </c>
      <c r="I415" s="4" t="s">
        <v>31</v>
      </c>
      <c r="J415" s="4" t="s">
        <v>180</v>
      </c>
      <c r="K415" s="22" t="s">
        <v>75</v>
      </c>
      <c r="L415" s="10">
        <f t="shared" si="63"/>
        <v>6.6018499999999994E-2</v>
      </c>
      <c r="M415" s="13">
        <f t="shared" si="57"/>
        <v>7.8969497607655497E-7</v>
      </c>
      <c r="O415" s="4" t="s">
        <v>31</v>
      </c>
      <c r="P415" s="4">
        <v>0</v>
      </c>
      <c r="Q415" s="26" t="s">
        <v>176</v>
      </c>
      <c r="T415" s="24">
        <v>4.1666666666666664E-2</v>
      </c>
      <c r="W415" s="16">
        <v>24.5</v>
      </c>
      <c r="Y415" s="17">
        <v>1.60377358490566</v>
      </c>
      <c r="Z415" s="16">
        <v>2</v>
      </c>
      <c r="AA415" s="16">
        <f t="shared" si="59"/>
        <v>1.8364374660501572</v>
      </c>
      <c r="AB415" s="16">
        <v>1</v>
      </c>
      <c r="AC415" s="17">
        <v>2.78369905956112</v>
      </c>
      <c r="AD415" s="17">
        <f t="shared" si="64"/>
        <v>24.5</v>
      </c>
      <c r="AE415" s="57">
        <v>491.63013071674499</v>
      </c>
      <c r="AF415" s="17">
        <f t="shared" si="58"/>
        <v>-0.67</v>
      </c>
      <c r="AH415" s="17">
        <v>2.4326590675388902</v>
      </c>
    </row>
    <row r="416" spans="1:35" x14ac:dyDescent="0.35">
      <c r="A416" s="4" t="s">
        <v>175</v>
      </c>
      <c r="B416" s="36" t="s">
        <v>273</v>
      </c>
      <c r="C416" s="4" t="s">
        <v>179</v>
      </c>
      <c r="D416" s="19">
        <f t="shared" si="61"/>
        <v>-93.736666666666665</v>
      </c>
      <c r="E416" s="19">
        <f t="shared" si="62"/>
        <v>49.732500000000002</v>
      </c>
      <c r="F416" s="20">
        <v>83600</v>
      </c>
      <c r="G416" s="20">
        <v>1940</v>
      </c>
      <c r="H416" s="21">
        <v>1.8932317169524995</v>
      </c>
      <c r="I416" s="4" t="s">
        <v>31</v>
      </c>
      <c r="J416" s="4" t="s">
        <v>180</v>
      </c>
      <c r="K416" s="22" t="s">
        <v>75</v>
      </c>
      <c r="L416" s="10">
        <f t="shared" si="63"/>
        <v>6.6018499999999994E-2</v>
      </c>
      <c r="M416" s="13">
        <f t="shared" si="57"/>
        <v>7.8969497607655497E-7</v>
      </c>
      <c r="O416" s="4" t="s">
        <v>31</v>
      </c>
      <c r="P416" s="4">
        <v>0</v>
      </c>
      <c r="Q416" s="26" t="s">
        <v>176</v>
      </c>
      <c r="T416" s="24">
        <v>4.1666666666666664E-2</v>
      </c>
      <c r="W416" s="16">
        <v>24.5</v>
      </c>
      <c r="Y416" s="17">
        <v>1.60377358490566</v>
      </c>
      <c r="Z416" s="16">
        <v>2</v>
      </c>
      <c r="AA416" s="16">
        <f t="shared" si="59"/>
        <v>1.8364374660501572</v>
      </c>
      <c r="AB416" s="16">
        <v>1</v>
      </c>
      <c r="AC416" s="17">
        <v>2.85893416927899</v>
      </c>
      <c r="AD416" s="17">
        <f t="shared" si="64"/>
        <v>24.5</v>
      </c>
      <c r="AE416" s="57">
        <v>491.63013071674499</v>
      </c>
      <c r="AF416" s="17">
        <f t="shared" si="58"/>
        <v>-0.67</v>
      </c>
      <c r="AH416" s="17">
        <v>2.5026636450220199</v>
      </c>
    </row>
    <row r="417" spans="1:34" x14ac:dyDescent="0.35">
      <c r="A417" s="4" t="s">
        <v>175</v>
      </c>
      <c r="B417" s="36" t="s">
        <v>273</v>
      </c>
      <c r="C417" s="4" t="s">
        <v>179</v>
      </c>
      <c r="D417" s="19">
        <f t="shared" si="61"/>
        <v>-93.736666666666665</v>
      </c>
      <c r="E417" s="19">
        <f t="shared" si="62"/>
        <v>49.732500000000002</v>
      </c>
      <c r="F417" s="20">
        <v>83600</v>
      </c>
      <c r="G417" s="20">
        <v>1940</v>
      </c>
      <c r="H417" s="21">
        <v>1.8932317169524995</v>
      </c>
      <c r="I417" s="4" t="s">
        <v>31</v>
      </c>
      <c r="J417" s="4" t="s">
        <v>180</v>
      </c>
      <c r="K417" s="22" t="s">
        <v>75</v>
      </c>
      <c r="L417" s="10">
        <f t="shared" si="63"/>
        <v>6.6018499999999994E-2</v>
      </c>
      <c r="M417" s="13">
        <f t="shared" si="57"/>
        <v>7.8969497607655497E-7</v>
      </c>
      <c r="O417" s="4" t="s">
        <v>31</v>
      </c>
      <c r="P417" s="4">
        <v>0</v>
      </c>
      <c r="Q417" s="26" t="s">
        <v>176</v>
      </c>
      <c r="T417" s="24">
        <v>4.1666666666666664E-2</v>
      </c>
      <c r="W417" s="16">
        <v>24.5</v>
      </c>
      <c r="Y417" s="17">
        <v>2.3962264150943402</v>
      </c>
      <c r="Z417" s="16">
        <v>2</v>
      </c>
      <c r="AA417" s="16">
        <f t="shared" si="59"/>
        <v>2.7438536257455302</v>
      </c>
      <c r="AB417" s="16">
        <v>1</v>
      </c>
      <c r="AC417" s="17">
        <v>3.2351097178683399</v>
      </c>
      <c r="AD417" s="17">
        <f t="shared" si="64"/>
        <v>24.5</v>
      </c>
      <c r="AE417" s="57">
        <v>491.63013071674499</v>
      </c>
      <c r="AF417" s="17">
        <f t="shared" si="58"/>
        <v>-0.67</v>
      </c>
      <c r="AH417" s="17">
        <v>2.8351853880669</v>
      </c>
    </row>
    <row r="418" spans="1:34" x14ac:dyDescent="0.35">
      <c r="A418" s="4" t="s">
        <v>175</v>
      </c>
      <c r="B418" s="36" t="s">
        <v>273</v>
      </c>
      <c r="C418" s="4" t="s">
        <v>179</v>
      </c>
      <c r="D418" s="19">
        <f t="shared" si="61"/>
        <v>-93.736666666666665</v>
      </c>
      <c r="E418" s="19">
        <f t="shared" si="62"/>
        <v>49.732500000000002</v>
      </c>
      <c r="F418" s="20">
        <v>83600</v>
      </c>
      <c r="G418" s="20">
        <v>1940</v>
      </c>
      <c r="H418" s="21">
        <v>1.8932317169524995</v>
      </c>
      <c r="I418" s="4" t="s">
        <v>31</v>
      </c>
      <c r="J418" s="4" t="s">
        <v>180</v>
      </c>
      <c r="K418" s="22" t="s">
        <v>75</v>
      </c>
      <c r="L418" s="10">
        <f t="shared" si="63"/>
        <v>6.6018499999999994E-2</v>
      </c>
      <c r="M418" s="13">
        <f t="shared" si="57"/>
        <v>7.8969497607655497E-7</v>
      </c>
      <c r="O418" s="4" t="s">
        <v>31</v>
      </c>
      <c r="P418" s="4">
        <v>0</v>
      </c>
      <c r="Q418" s="26" t="s">
        <v>176</v>
      </c>
      <c r="T418" s="24">
        <v>4.1666666666666664E-2</v>
      </c>
      <c r="W418" s="16">
        <v>24.5</v>
      </c>
      <c r="Y418" s="17">
        <v>2.6226415094339601</v>
      </c>
      <c r="Z418" s="16">
        <v>2</v>
      </c>
      <c r="AA418" s="16">
        <f t="shared" si="59"/>
        <v>3.0031153856584907</v>
      </c>
      <c r="AB418" s="16">
        <v>1</v>
      </c>
      <c r="AC418" s="17">
        <v>3.2351097178683399</v>
      </c>
      <c r="AD418" s="17">
        <f t="shared" si="64"/>
        <v>24.5</v>
      </c>
      <c r="AE418" s="57">
        <v>491.63013071674499</v>
      </c>
      <c r="AF418" s="17">
        <f t="shared" si="58"/>
        <v>-0.67</v>
      </c>
      <c r="AH418" s="17">
        <v>2.8351853880669</v>
      </c>
    </row>
    <row r="419" spans="1:34" x14ac:dyDescent="0.35">
      <c r="A419" s="4" t="s">
        <v>175</v>
      </c>
      <c r="B419" s="36" t="s">
        <v>273</v>
      </c>
      <c r="C419" s="4" t="s">
        <v>179</v>
      </c>
      <c r="D419" s="19">
        <f t="shared" si="61"/>
        <v>-93.736666666666665</v>
      </c>
      <c r="E419" s="19">
        <f t="shared" si="62"/>
        <v>49.732500000000002</v>
      </c>
      <c r="F419" s="20">
        <v>83600</v>
      </c>
      <c r="G419" s="20">
        <v>1940</v>
      </c>
      <c r="H419" s="21">
        <v>1.8932317169524995</v>
      </c>
      <c r="I419" s="4" t="s">
        <v>31</v>
      </c>
      <c r="J419" s="4" t="s">
        <v>180</v>
      </c>
      <c r="K419" s="22" t="s">
        <v>75</v>
      </c>
      <c r="L419" s="10">
        <f t="shared" si="63"/>
        <v>6.6018499999999994E-2</v>
      </c>
      <c r="M419" s="13">
        <f t="shared" si="57"/>
        <v>7.8969497607655497E-7</v>
      </c>
      <c r="O419" s="4" t="s">
        <v>31</v>
      </c>
      <c r="P419" s="4">
        <v>0</v>
      </c>
      <c r="Q419" s="26" t="s">
        <v>176</v>
      </c>
      <c r="T419" s="24">
        <v>4.1666666666666664E-2</v>
      </c>
      <c r="W419" s="16">
        <v>24.5</v>
      </c>
      <c r="Y419" s="17">
        <v>1.60377358490566</v>
      </c>
      <c r="Z419" s="16">
        <v>2</v>
      </c>
      <c r="AA419" s="16">
        <f t="shared" si="59"/>
        <v>1.8364374660501572</v>
      </c>
      <c r="AB419" s="16">
        <v>1</v>
      </c>
      <c r="AC419" s="17">
        <v>5.1912225705329096</v>
      </c>
      <c r="AD419" s="17">
        <f t="shared" si="64"/>
        <v>24.5</v>
      </c>
      <c r="AE419" s="57">
        <v>491.63013071674499</v>
      </c>
      <c r="AF419" s="17">
        <f t="shared" si="58"/>
        <v>-0.67</v>
      </c>
      <c r="AH419" s="17">
        <v>4.5415469642182797</v>
      </c>
    </row>
    <row r="420" spans="1:34" x14ac:dyDescent="0.35">
      <c r="A420" s="4" t="s">
        <v>175</v>
      </c>
      <c r="B420" s="36" t="s">
        <v>273</v>
      </c>
      <c r="C420" s="4" t="s">
        <v>179</v>
      </c>
      <c r="D420" s="19">
        <f t="shared" si="61"/>
        <v>-93.736666666666665</v>
      </c>
      <c r="E420" s="19">
        <f t="shared" si="62"/>
        <v>49.732500000000002</v>
      </c>
      <c r="F420" s="20">
        <v>83600</v>
      </c>
      <c r="G420" s="20">
        <v>1940</v>
      </c>
      <c r="H420" s="21">
        <v>1.8932317169524995</v>
      </c>
      <c r="I420" s="4" t="s">
        <v>31</v>
      </c>
      <c r="J420" s="4" t="s">
        <v>180</v>
      </c>
      <c r="K420" s="22" t="s">
        <v>75</v>
      </c>
      <c r="L420" s="10">
        <f t="shared" si="63"/>
        <v>6.6018499999999994E-2</v>
      </c>
      <c r="M420" s="13">
        <f t="shared" si="57"/>
        <v>7.8969497607655497E-7</v>
      </c>
      <c r="O420" s="4" t="s">
        <v>31</v>
      </c>
      <c r="P420" s="4">
        <v>0</v>
      </c>
      <c r="Q420" s="26" t="s">
        <v>176</v>
      </c>
      <c r="T420" s="24">
        <v>4.1666666666666664E-2</v>
      </c>
      <c r="W420" s="16">
        <v>24.5</v>
      </c>
      <c r="Y420" s="17">
        <v>1.39622641509433</v>
      </c>
      <c r="Z420" s="16">
        <v>2</v>
      </c>
      <c r="AA420" s="16">
        <f t="shared" si="59"/>
        <v>1.5987808527965968</v>
      </c>
      <c r="AB420" s="16">
        <v>1</v>
      </c>
      <c r="AC420" s="17">
        <v>6.2068965517241299</v>
      </c>
      <c r="AD420" s="17">
        <f t="shared" si="64"/>
        <v>24.5</v>
      </c>
      <c r="AE420" s="57">
        <v>491.63013071674499</v>
      </c>
      <c r="AF420" s="17">
        <f t="shared" si="58"/>
        <v>-0.67</v>
      </c>
      <c r="AH420" s="17">
        <v>5.43410532712823</v>
      </c>
    </row>
    <row r="421" spans="1:34" x14ac:dyDescent="0.35">
      <c r="A421" s="4" t="s">
        <v>175</v>
      </c>
      <c r="B421" s="36" t="s">
        <v>273</v>
      </c>
      <c r="C421" s="4" t="s">
        <v>179</v>
      </c>
      <c r="D421" s="19">
        <f t="shared" si="61"/>
        <v>-93.736666666666665</v>
      </c>
      <c r="E421" s="19">
        <f t="shared" si="62"/>
        <v>49.732500000000002</v>
      </c>
      <c r="F421" s="20">
        <v>83600</v>
      </c>
      <c r="G421" s="20">
        <v>1940</v>
      </c>
      <c r="H421" s="21">
        <v>1.8932317169524995</v>
      </c>
      <c r="I421" s="4" t="s">
        <v>31</v>
      </c>
      <c r="J421" s="4" t="s">
        <v>180</v>
      </c>
      <c r="K421" s="22" t="s">
        <v>75</v>
      </c>
      <c r="L421" s="10">
        <f t="shared" si="63"/>
        <v>6.6018499999999994E-2</v>
      </c>
      <c r="M421" s="13">
        <f t="shared" si="57"/>
        <v>7.8969497607655497E-7</v>
      </c>
      <c r="O421" s="4" t="s">
        <v>31</v>
      </c>
      <c r="P421" s="4">
        <v>0</v>
      </c>
      <c r="Q421" s="26" t="s">
        <v>176</v>
      </c>
      <c r="T421" s="24">
        <v>4.1666666666666664E-2</v>
      </c>
      <c r="W421" s="16">
        <v>24.5</v>
      </c>
      <c r="Y421" s="17">
        <v>1.60377358490566</v>
      </c>
      <c r="Z421" s="16">
        <v>2</v>
      </c>
      <c r="AA421" s="16">
        <f t="shared" si="59"/>
        <v>1.8364374660501572</v>
      </c>
      <c r="AB421" s="16">
        <v>1</v>
      </c>
      <c r="AC421" s="17">
        <v>6.1692789968652004</v>
      </c>
      <c r="AD421" s="17">
        <f t="shared" si="64"/>
        <v>24.5</v>
      </c>
      <c r="AE421" s="57">
        <v>491.63013071674499</v>
      </c>
      <c r="AF421" s="17">
        <f t="shared" si="58"/>
        <v>-0.67</v>
      </c>
      <c r="AH421" s="17">
        <v>5.3991030383866701</v>
      </c>
    </row>
    <row r="422" spans="1:34" x14ac:dyDescent="0.35">
      <c r="A422" s="4" t="s">
        <v>175</v>
      </c>
      <c r="B422" s="36" t="s">
        <v>273</v>
      </c>
      <c r="C422" s="4" t="s">
        <v>179</v>
      </c>
      <c r="D422" s="19">
        <f t="shared" si="61"/>
        <v>-93.736666666666665</v>
      </c>
      <c r="E422" s="19">
        <f t="shared" si="62"/>
        <v>49.732500000000002</v>
      </c>
      <c r="F422" s="20">
        <v>83600</v>
      </c>
      <c r="G422" s="20">
        <v>1940</v>
      </c>
      <c r="H422" s="21">
        <v>1.8932317169524995</v>
      </c>
      <c r="I422" s="4" t="s">
        <v>31</v>
      </c>
      <c r="J422" s="4" t="s">
        <v>180</v>
      </c>
      <c r="K422" s="22" t="s">
        <v>75</v>
      </c>
      <c r="L422" s="10">
        <f t="shared" si="63"/>
        <v>6.6018499999999994E-2</v>
      </c>
      <c r="M422" s="13">
        <f t="shared" si="57"/>
        <v>7.8969497607655497E-7</v>
      </c>
      <c r="O422" s="4" t="s">
        <v>31</v>
      </c>
      <c r="P422" s="4">
        <v>0</v>
      </c>
      <c r="Q422" s="26" t="s">
        <v>176</v>
      </c>
      <c r="T422" s="24">
        <v>4.1666666666666664E-2</v>
      </c>
      <c r="W422" s="16">
        <v>24.5</v>
      </c>
      <c r="Y422" s="17">
        <v>2.1886792452830099</v>
      </c>
      <c r="Z422" s="16">
        <v>2</v>
      </c>
      <c r="AA422" s="16">
        <f t="shared" si="59"/>
        <v>2.5061970124919695</v>
      </c>
      <c r="AB422" s="16">
        <v>1</v>
      </c>
      <c r="AC422" s="17">
        <v>6.8840125391849503</v>
      </c>
      <c r="AD422" s="17">
        <f t="shared" si="64"/>
        <v>24.5</v>
      </c>
      <c r="AE422" s="57">
        <v>491.63013071674499</v>
      </c>
      <c r="AF422" s="17">
        <f t="shared" si="58"/>
        <v>-0.67</v>
      </c>
      <c r="AH422" s="17">
        <v>6.0203936635494797</v>
      </c>
    </row>
    <row r="423" spans="1:34" x14ac:dyDescent="0.35">
      <c r="A423" s="4" t="s">
        <v>175</v>
      </c>
      <c r="B423" s="36" t="s">
        <v>273</v>
      </c>
      <c r="C423" s="4" t="s">
        <v>179</v>
      </c>
      <c r="D423" s="19">
        <f t="shared" si="61"/>
        <v>-93.736666666666665</v>
      </c>
      <c r="E423" s="19">
        <f t="shared" si="62"/>
        <v>49.732500000000002</v>
      </c>
      <c r="F423" s="20">
        <v>83600</v>
      </c>
      <c r="G423" s="20">
        <v>1940</v>
      </c>
      <c r="H423" s="21">
        <v>1.8932317169524995</v>
      </c>
      <c r="I423" s="4" t="s">
        <v>31</v>
      </c>
      <c r="J423" s="4" t="s">
        <v>180</v>
      </c>
      <c r="K423" s="22" t="s">
        <v>75</v>
      </c>
      <c r="L423" s="10">
        <f t="shared" si="63"/>
        <v>6.6018499999999994E-2</v>
      </c>
      <c r="M423" s="13">
        <f t="shared" si="57"/>
        <v>7.8969497607655497E-7</v>
      </c>
      <c r="O423" s="4" t="s">
        <v>31</v>
      </c>
      <c r="P423" s="4">
        <v>0</v>
      </c>
      <c r="Q423" s="26" t="s">
        <v>176</v>
      </c>
      <c r="T423" s="24">
        <v>4.1666666666666664E-2</v>
      </c>
      <c r="W423" s="16">
        <v>24.5</v>
      </c>
      <c r="Y423" s="17">
        <v>3</v>
      </c>
      <c r="Z423" s="16">
        <v>2</v>
      </c>
      <c r="AA423" s="16">
        <f t="shared" si="59"/>
        <v>3.4352183188467658</v>
      </c>
      <c r="AB423" s="16">
        <v>1</v>
      </c>
      <c r="AC423" s="17">
        <v>5.3416927899686497</v>
      </c>
      <c r="AD423" s="17">
        <f t="shared" si="64"/>
        <v>24.5</v>
      </c>
      <c r="AE423" s="57">
        <v>491.63013071674499</v>
      </c>
      <c r="AF423" s="17">
        <f t="shared" si="58"/>
        <v>-0.67</v>
      </c>
      <c r="AH423" s="17">
        <v>4.6728055469991601</v>
      </c>
    </row>
    <row r="424" spans="1:34" x14ac:dyDescent="0.35">
      <c r="A424" s="4" t="s">
        <v>175</v>
      </c>
      <c r="B424" s="36" t="s">
        <v>273</v>
      </c>
      <c r="C424" s="4" t="s">
        <v>179</v>
      </c>
      <c r="D424" s="19">
        <f t="shared" si="61"/>
        <v>-93.736666666666665</v>
      </c>
      <c r="E424" s="19">
        <f t="shared" si="62"/>
        <v>49.732500000000002</v>
      </c>
      <c r="F424" s="20">
        <v>83600</v>
      </c>
      <c r="G424" s="20">
        <v>1940</v>
      </c>
      <c r="H424" s="21">
        <v>1.8932317169524995</v>
      </c>
      <c r="I424" s="4" t="s">
        <v>31</v>
      </c>
      <c r="J424" s="4" t="s">
        <v>180</v>
      </c>
      <c r="K424" s="22" t="s">
        <v>75</v>
      </c>
      <c r="L424" s="10">
        <f t="shared" si="63"/>
        <v>6.6018499999999994E-2</v>
      </c>
      <c r="M424" s="13">
        <f t="shared" si="57"/>
        <v>7.8969497607655497E-7</v>
      </c>
      <c r="O424" s="4" t="s">
        <v>31</v>
      </c>
      <c r="P424" s="4">
        <v>0</v>
      </c>
      <c r="Q424" s="26" t="s">
        <v>176</v>
      </c>
      <c r="T424" s="24">
        <v>4.1666666666666664E-2</v>
      </c>
      <c r="W424" s="16">
        <v>24.5</v>
      </c>
      <c r="Y424" s="17">
        <v>3.5849056603773501</v>
      </c>
      <c r="Z424" s="16">
        <v>2</v>
      </c>
      <c r="AA424" s="16">
        <f t="shared" si="59"/>
        <v>4.1049778652885784</v>
      </c>
      <c r="AB424" s="16">
        <v>1</v>
      </c>
      <c r="AC424" s="17">
        <v>5.3040752351097096</v>
      </c>
      <c r="AD424" s="17">
        <f t="shared" si="64"/>
        <v>24.5</v>
      </c>
      <c r="AE424" s="57">
        <v>491.63013071674499</v>
      </c>
      <c r="AF424" s="17">
        <f t="shared" si="58"/>
        <v>-0.5</v>
      </c>
      <c r="AH424" s="17">
        <v>4.7975497864071803</v>
      </c>
    </row>
    <row r="425" spans="1:34" x14ac:dyDescent="0.35">
      <c r="A425" s="4" t="s">
        <v>175</v>
      </c>
      <c r="B425" s="36" t="s">
        <v>273</v>
      </c>
      <c r="C425" s="4" t="s">
        <v>179</v>
      </c>
      <c r="D425" s="19">
        <f t="shared" si="61"/>
        <v>-93.736666666666665</v>
      </c>
      <c r="E425" s="19">
        <f t="shared" si="62"/>
        <v>49.732500000000002</v>
      </c>
      <c r="F425" s="20">
        <v>83600</v>
      </c>
      <c r="G425" s="20">
        <v>1940</v>
      </c>
      <c r="H425" s="21">
        <v>1.8932317169524995</v>
      </c>
      <c r="I425" s="4" t="s">
        <v>31</v>
      </c>
      <c r="J425" s="4" t="s">
        <v>180</v>
      </c>
      <c r="K425" s="22" t="s">
        <v>75</v>
      </c>
      <c r="L425" s="10">
        <f t="shared" si="63"/>
        <v>6.6018499999999994E-2</v>
      </c>
      <c r="M425" s="13">
        <f t="shared" si="57"/>
        <v>7.8969497607655497E-7</v>
      </c>
      <c r="O425" s="4" t="s">
        <v>31</v>
      </c>
      <c r="P425" s="4">
        <v>0</v>
      </c>
      <c r="Q425" s="26" t="s">
        <v>176</v>
      </c>
      <c r="T425" s="24">
        <v>4.1666666666666664E-2</v>
      </c>
      <c r="W425" s="16">
        <v>24.5</v>
      </c>
      <c r="Y425" s="17">
        <v>3</v>
      </c>
      <c r="Z425" s="16">
        <v>2</v>
      </c>
      <c r="AA425" s="16">
        <f t="shared" si="59"/>
        <v>3.4352183188467658</v>
      </c>
      <c r="AB425" s="16">
        <v>1</v>
      </c>
      <c r="AC425" s="17">
        <v>2.4075235109717799</v>
      </c>
      <c r="AD425" s="17">
        <f t="shared" si="64"/>
        <v>24.5</v>
      </c>
      <c r="AE425" s="57">
        <v>491.63013071674499</v>
      </c>
      <c r="AF425" s="17">
        <f t="shared" si="58"/>
        <v>-0.67</v>
      </c>
      <c r="AH425" s="17">
        <v>2.1088878966793998</v>
      </c>
    </row>
    <row r="426" spans="1:34" x14ac:dyDescent="0.35">
      <c r="A426" s="4" t="s">
        <v>175</v>
      </c>
      <c r="B426" s="36" t="s">
        <v>273</v>
      </c>
      <c r="C426" s="4" t="s">
        <v>179</v>
      </c>
      <c r="D426" s="19">
        <f t="shared" si="61"/>
        <v>-93.736666666666665</v>
      </c>
      <c r="E426" s="19">
        <f t="shared" si="62"/>
        <v>49.732500000000002</v>
      </c>
      <c r="F426" s="20">
        <v>83600</v>
      </c>
      <c r="G426" s="20">
        <v>1940</v>
      </c>
      <c r="H426" s="21">
        <v>1.8932317169524995</v>
      </c>
      <c r="I426" s="4" t="s">
        <v>31</v>
      </c>
      <c r="J426" s="4" t="s">
        <v>180</v>
      </c>
      <c r="K426" s="22" t="s">
        <v>75</v>
      </c>
      <c r="L426" s="10">
        <f t="shared" si="63"/>
        <v>6.6018499999999994E-2</v>
      </c>
      <c r="M426" s="13">
        <f t="shared" si="57"/>
        <v>7.8969497607655497E-7</v>
      </c>
      <c r="O426" s="4" t="s">
        <v>31</v>
      </c>
      <c r="P426" s="4">
        <v>0</v>
      </c>
      <c r="Q426" s="26" t="s">
        <v>176</v>
      </c>
      <c r="T426" s="24">
        <v>4.1666666666666664E-2</v>
      </c>
      <c r="W426" s="16">
        <v>24.5</v>
      </c>
      <c r="Y426" s="17">
        <v>3.20754716981132</v>
      </c>
      <c r="Z426" s="16">
        <v>2</v>
      </c>
      <c r="AA426" s="16">
        <f t="shared" si="59"/>
        <v>3.6728749321003145</v>
      </c>
      <c r="AB426" s="16">
        <v>1</v>
      </c>
      <c r="AC426" s="17">
        <v>2.5956112852664499</v>
      </c>
      <c r="AD426" s="17">
        <f t="shared" si="64"/>
        <v>24.5</v>
      </c>
      <c r="AE426" s="57">
        <v>491.63013071674499</v>
      </c>
      <c r="AF426" s="17">
        <f t="shared" si="58"/>
        <v>-0.67</v>
      </c>
      <c r="AH426" s="17">
        <v>2.2751487682018401</v>
      </c>
    </row>
    <row r="427" spans="1:34" x14ac:dyDescent="0.35">
      <c r="A427" s="4" t="s">
        <v>175</v>
      </c>
      <c r="B427" s="36" t="s">
        <v>273</v>
      </c>
      <c r="C427" s="4" t="s">
        <v>179</v>
      </c>
      <c r="D427" s="19">
        <f t="shared" si="61"/>
        <v>-93.736666666666665</v>
      </c>
      <c r="E427" s="19">
        <f t="shared" si="62"/>
        <v>49.732500000000002</v>
      </c>
      <c r="F427" s="20">
        <v>83600</v>
      </c>
      <c r="G427" s="20">
        <v>1940</v>
      </c>
      <c r="H427" s="21">
        <v>1.8932317169524995</v>
      </c>
      <c r="I427" s="4" t="s">
        <v>31</v>
      </c>
      <c r="J427" s="4" t="s">
        <v>180</v>
      </c>
      <c r="K427" s="22" t="s">
        <v>75</v>
      </c>
      <c r="L427" s="10">
        <f t="shared" si="63"/>
        <v>6.6018499999999994E-2</v>
      </c>
      <c r="M427" s="13">
        <f t="shared" si="57"/>
        <v>7.8969497607655497E-7</v>
      </c>
      <c r="O427" s="4" t="s">
        <v>31</v>
      </c>
      <c r="P427" s="4">
        <v>0</v>
      </c>
      <c r="Q427" s="26" t="s">
        <v>176</v>
      </c>
      <c r="T427" s="24">
        <v>4.1666666666666664E-2</v>
      </c>
      <c r="W427" s="16">
        <v>24.5</v>
      </c>
      <c r="Y427" s="17">
        <v>4.0188679245283003</v>
      </c>
      <c r="Z427" s="16">
        <v>2</v>
      </c>
      <c r="AA427" s="16">
        <f t="shared" si="59"/>
        <v>4.6018962384550992</v>
      </c>
      <c r="AB427" s="16">
        <v>1</v>
      </c>
      <c r="AC427" s="17">
        <v>3.2351097178683399</v>
      </c>
      <c r="AD427" s="17">
        <f t="shared" si="64"/>
        <v>24.5</v>
      </c>
      <c r="AE427" s="57">
        <v>491.63013071674499</v>
      </c>
      <c r="AF427" s="17">
        <f t="shared" si="58"/>
        <v>-0.5</v>
      </c>
      <c r="AH427" s="17">
        <v>2.9328417562187301</v>
      </c>
    </row>
    <row r="428" spans="1:34" x14ac:dyDescent="0.35">
      <c r="A428" s="4" t="s">
        <v>175</v>
      </c>
      <c r="B428" s="36" t="s">
        <v>273</v>
      </c>
      <c r="C428" s="4" t="s">
        <v>179</v>
      </c>
      <c r="D428" s="19">
        <f t="shared" si="61"/>
        <v>-93.736666666666665</v>
      </c>
      <c r="E428" s="19">
        <f t="shared" si="62"/>
        <v>49.732500000000002</v>
      </c>
      <c r="F428" s="20">
        <v>83600</v>
      </c>
      <c r="G428" s="20">
        <v>1940</v>
      </c>
      <c r="H428" s="21">
        <v>1.8932317169524995</v>
      </c>
      <c r="I428" s="4" t="s">
        <v>31</v>
      </c>
      <c r="J428" s="4" t="s">
        <v>180</v>
      </c>
      <c r="K428" s="22" t="s">
        <v>75</v>
      </c>
      <c r="L428" s="10">
        <f t="shared" si="63"/>
        <v>6.6018499999999994E-2</v>
      </c>
      <c r="M428" s="13">
        <f t="shared" si="57"/>
        <v>7.8969497607655497E-7</v>
      </c>
      <c r="O428" s="4" t="s">
        <v>31</v>
      </c>
      <c r="P428" s="4">
        <v>0</v>
      </c>
      <c r="Q428" s="26" t="s">
        <v>176</v>
      </c>
      <c r="T428" s="24">
        <v>4.1666666666666664E-2</v>
      </c>
      <c r="W428" s="16">
        <v>24.5</v>
      </c>
      <c r="Y428" s="17">
        <v>4.0188679245283003</v>
      </c>
      <c r="Z428" s="16">
        <v>2</v>
      </c>
      <c r="AA428" s="16">
        <f t="shared" si="59"/>
        <v>4.6018962384550992</v>
      </c>
      <c r="AB428" s="16">
        <v>1</v>
      </c>
      <c r="AC428" s="17">
        <v>3.5360501567398099</v>
      </c>
      <c r="AD428" s="17">
        <f t="shared" si="64"/>
        <v>24.5</v>
      </c>
      <c r="AE428" s="57">
        <v>491.63013071674499</v>
      </c>
      <c r="AF428" s="17">
        <f t="shared" si="58"/>
        <v>-0.5</v>
      </c>
      <c r="AH428" s="17">
        <v>3.2044011780908401</v>
      </c>
    </row>
    <row r="429" spans="1:34" x14ac:dyDescent="0.35">
      <c r="A429" s="4" t="s">
        <v>175</v>
      </c>
      <c r="B429" s="36" t="s">
        <v>273</v>
      </c>
      <c r="C429" s="4" t="s">
        <v>179</v>
      </c>
      <c r="D429" s="19">
        <f t="shared" si="61"/>
        <v>-93.736666666666665</v>
      </c>
      <c r="E429" s="19">
        <f t="shared" si="62"/>
        <v>49.732500000000002</v>
      </c>
      <c r="F429" s="20">
        <v>83600</v>
      </c>
      <c r="G429" s="20">
        <v>1940</v>
      </c>
      <c r="H429" s="21">
        <v>1.8932317169524995</v>
      </c>
      <c r="I429" s="4" t="s">
        <v>31</v>
      </c>
      <c r="J429" s="4" t="s">
        <v>180</v>
      </c>
      <c r="K429" s="22" t="s">
        <v>75</v>
      </c>
      <c r="L429" s="10">
        <f t="shared" si="63"/>
        <v>6.6018499999999994E-2</v>
      </c>
      <c r="M429" s="13">
        <f t="shared" si="57"/>
        <v>7.8969497607655497E-7</v>
      </c>
      <c r="O429" s="4" t="s">
        <v>31</v>
      </c>
      <c r="P429" s="4">
        <v>0</v>
      </c>
      <c r="Q429" s="26" t="s">
        <v>176</v>
      </c>
      <c r="T429" s="24">
        <v>4.1666666666666664E-2</v>
      </c>
      <c r="W429" s="16">
        <v>24.5</v>
      </c>
      <c r="Y429" s="17">
        <v>3.0188679245282999</v>
      </c>
      <c r="Z429" s="16">
        <v>2</v>
      </c>
      <c r="AA429" s="16">
        <f t="shared" si="59"/>
        <v>3.4568234655061767</v>
      </c>
      <c r="AB429" s="16">
        <v>1</v>
      </c>
      <c r="AC429" s="17">
        <v>4.6645768025078302</v>
      </c>
      <c r="AD429" s="17">
        <f t="shared" si="64"/>
        <v>24.5</v>
      </c>
      <c r="AE429" s="57">
        <v>491.63013071674499</v>
      </c>
      <c r="AF429" s="17">
        <f t="shared" si="58"/>
        <v>-0.67</v>
      </c>
      <c r="AH429" s="17">
        <v>4.0777666383925197</v>
      </c>
    </row>
    <row r="430" spans="1:34" x14ac:dyDescent="0.35">
      <c r="A430" s="4" t="s">
        <v>175</v>
      </c>
      <c r="B430" s="36" t="s">
        <v>273</v>
      </c>
      <c r="C430" s="4" t="s">
        <v>179</v>
      </c>
      <c r="D430" s="19">
        <f t="shared" si="61"/>
        <v>-93.736666666666665</v>
      </c>
      <c r="E430" s="19">
        <f t="shared" si="62"/>
        <v>49.732500000000002</v>
      </c>
      <c r="F430" s="20">
        <v>83600</v>
      </c>
      <c r="G430" s="20">
        <v>1940</v>
      </c>
      <c r="H430" s="21">
        <v>1.8932317169524995</v>
      </c>
      <c r="I430" s="4" t="s">
        <v>31</v>
      </c>
      <c r="J430" s="4" t="s">
        <v>180</v>
      </c>
      <c r="K430" s="22" t="s">
        <v>75</v>
      </c>
      <c r="L430" s="10">
        <f t="shared" si="63"/>
        <v>6.6018499999999994E-2</v>
      </c>
      <c r="M430" s="13">
        <f t="shared" si="57"/>
        <v>7.8969497607655497E-7</v>
      </c>
      <c r="O430" s="4" t="s">
        <v>31</v>
      </c>
      <c r="P430" s="4">
        <v>0</v>
      </c>
      <c r="Q430" s="26" t="s">
        <v>177</v>
      </c>
      <c r="T430" s="24">
        <v>4.1666666666666664E-2</v>
      </c>
      <c r="W430" s="16">
        <v>18.5</v>
      </c>
      <c r="Y430" s="17">
        <v>1.20754716981132</v>
      </c>
      <c r="Z430" s="16">
        <v>2</v>
      </c>
      <c r="AA430" s="16">
        <f t="shared" si="59"/>
        <v>1.3827293862024708</v>
      </c>
      <c r="AB430" s="16">
        <v>1</v>
      </c>
      <c r="AC430" s="17">
        <v>1.0156739811912201</v>
      </c>
      <c r="AD430" s="17">
        <f t="shared" si="64"/>
        <v>18.5</v>
      </c>
      <c r="AE430" s="57">
        <v>667.62501887916699</v>
      </c>
      <c r="AF430" s="17">
        <f t="shared" si="58"/>
        <v>-0.67</v>
      </c>
      <c r="AH430" s="17">
        <v>1.0956596753888399</v>
      </c>
    </row>
    <row r="431" spans="1:34" x14ac:dyDescent="0.35">
      <c r="A431" s="4" t="s">
        <v>175</v>
      </c>
      <c r="B431" s="36" t="s">
        <v>273</v>
      </c>
      <c r="C431" s="4" t="s">
        <v>179</v>
      </c>
      <c r="D431" s="19">
        <f t="shared" si="61"/>
        <v>-93.736666666666665</v>
      </c>
      <c r="E431" s="19">
        <f t="shared" si="62"/>
        <v>49.732500000000002</v>
      </c>
      <c r="F431" s="20">
        <v>83600</v>
      </c>
      <c r="G431" s="20">
        <v>1940</v>
      </c>
      <c r="H431" s="21">
        <v>1.8932317169524995</v>
      </c>
      <c r="I431" s="4" t="s">
        <v>31</v>
      </c>
      <c r="J431" s="4" t="s">
        <v>180</v>
      </c>
      <c r="K431" s="22" t="s">
        <v>75</v>
      </c>
      <c r="L431" s="10">
        <f t="shared" si="63"/>
        <v>6.6018499999999994E-2</v>
      </c>
      <c r="M431" s="13">
        <f t="shared" si="57"/>
        <v>7.8969497607655497E-7</v>
      </c>
      <c r="O431" s="4" t="s">
        <v>31</v>
      </c>
      <c r="P431" s="4">
        <v>0</v>
      </c>
      <c r="Q431" s="26" t="s">
        <v>177</v>
      </c>
      <c r="T431" s="24">
        <v>4.1666666666666664E-2</v>
      </c>
      <c r="W431" s="16">
        <v>18.5</v>
      </c>
      <c r="Y431" s="17">
        <v>1.60377358490566</v>
      </c>
      <c r="Z431" s="16">
        <v>2</v>
      </c>
      <c r="AA431" s="16">
        <f t="shared" si="59"/>
        <v>1.8364374660501572</v>
      </c>
      <c r="AB431" s="16">
        <v>1</v>
      </c>
      <c r="AC431" s="17">
        <v>1.27899686520376</v>
      </c>
      <c r="AD431" s="17">
        <f t="shared" si="64"/>
        <v>18.5</v>
      </c>
      <c r="AE431" s="57">
        <v>667.62501887916699</v>
      </c>
      <c r="AF431" s="17">
        <f t="shared" si="58"/>
        <v>-0.67</v>
      </c>
      <c r="AH431" s="17">
        <v>1.3749454749977601</v>
      </c>
    </row>
    <row r="432" spans="1:34" x14ac:dyDescent="0.35">
      <c r="A432" s="4" t="s">
        <v>175</v>
      </c>
      <c r="B432" s="36" t="s">
        <v>273</v>
      </c>
      <c r="C432" s="4" t="s">
        <v>179</v>
      </c>
      <c r="D432" s="19">
        <f t="shared" si="61"/>
        <v>-93.736666666666665</v>
      </c>
      <c r="E432" s="19">
        <f t="shared" si="62"/>
        <v>49.732500000000002</v>
      </c>
      <c r="F432" s="20">
        <v>83600</v>
      </c>
      <c r="G432" s="20">
        <v>1940</v>
      </c>
      <c r="H432" s="21">
        <v>1.8932317169524995</v>
      </c>
      <c r="I432" s="4" t="s">
        <v>31</v>
      </c>
      <c r="J432" s="4" t="s">
        <v>180</v>
      </c>
      <c r="K432" s="22" t="s">
        <v>75</v>
      </c>
      <c r="L432" s="10">
        <f t="shared" si="63"/>
        <v>6.6018499999999994E-2</v>
      </c>
      <c r="M432" s="13">
        <f t="shared" si="57"/>
        <v>7.8969497607655497E-7</v>
      </c>
      <c r="O432" s="4" t="s">
        <v>31</v>
      </c>
      <c r="P432" s="4">
        <v>0</v>
      </c>
      <c r="Q432" s="26" t="s">
        <v>177</v>
      </c>
      <c r="T432" s="24">
        <v>4.1666666666666664E-2</v>
      </c>
      <c r="W432" s="16">
        <v>18.5</v>
      </c>
      <c r="Y432" s="17">
        <v>1.79245283018867</v>
      </c>
      <c r="Z432" s="16">
        <v>2</v>
      </c>
      <c r="AA432" s="16">
        <f t="shared" si="59"/>
        <v>2.0524889326442834</v>
      </c>
      <c r="AB432" s="16">
        <v>1</v>
      </c>
      <c r="AC432" s="17">
        <v>1.6175548589341699</v>
      </c>
      <c r="AD432" s="17">
        <f t="shared" si="64"/>
        <v>18.5</v>
      </c>
      <c r="AE432" s="57">
        <v>667.62501887916699</v>
      </c>
      <c r="AF432" s="17">
        <f t="shared" si="58"/>
        <v>-0.67</v>
      </c>
      <c r="AH432" s="17">
        <v>1.74016536679405</v>
      </c>
    </row>
    <row r="433" spans="1:34" x14ac:dyDescent="0.35">
      <c r="A433" s="4" t="s">
        <v>175</v>
      </c>
      <c r="B433" s="36" t="s">
        <v>273</v>
      </c>
      <c r="C433" s="4" t="s">
        <v>179</v>
      </c>
      <c r="D433" s="19">
        <f t="shared" si="61"/>
        <v>-93.736666666666665</v>
      </c>
      <c r="E433" s="19">
        <f t="shared" si="62"/>
        <v>49.732500000000002</v>
      </c>
      <c r="F433" s="20">
        <v>83600</v>
      </c>
      <c r="G433" s="20">
        <v>1940</v>
      </c>
      <c r="H433" s="21">
        <v>1.8932317169524995</v>
      </c>
      <c r="I433" s="4" t="s">
        <v>31</v>
      </c>
      <c r="J433" s="4" t="s">
        <v>180</v>
      </c>
      <c r="K433" s="22" t="s">
        <v>75</v>
      </c>
      <c r="L433" s="10">
        <f t="shared" si="63"/>
        <v>6.6018499999999994E-2</v>
      </c>
      <c r="M433" s="13">
        <f t="shared" si="57"/>
        <v>7.8969497607655497E-7</v>
      </c>
      <c r="O433" s="4" t="s">
        <v>31</v>
      </c>
      <c r="P433" s="4">
        <v>0</v>
      </c>
      <c r="Q433" s="26" t="s">
        <v>177</v>
      </c>
      <c r="T433" s="24">
        <v>4.1666666666666664E-2</v>
      </c>
      <c r="W433" s="16">
        <v>18.5</v>
      </c>
      <c r="Y433" s="17">
        <v>2</v>
      </c>
      <c r="Z433" s="16">
        <v>2</v>
      </c>
      <c r="AA433" s="16">
        <f t="shared" si="59"/>
        <v>2.2901455458978437</v>
      </c>
      <c r="AB433" s="16">
        <v>1</v>
      </c>
      <c r="AC433" s="17">
        <v>1.91849529780564</v>
      </c>
      <c r="AD433" s="17">
        <f t="shared" si="64"/>
        <v>18.5</v>
      </c>
      <c r="AE433" s="57">
        <v>667.62501887916699</v>
      </c>
      <c r="AF433" s="17">
        <f t="shared" si="58"/>
        <v>-0.67</v>
      </c>
      <c r="AH433" s="17">
        <v>2.0624182124966501</v>
      </c>
    </row>
    <row r="434" spans="1:34" x14ac:dyDescent="0.35">
      <c r="A434" s="4" t="s">
        <v>175</v>
      </c>
      <c r="B434" s="36" t="s">
        <v>273</v>
      </c>
      <c r="C434" s="4" t="s">
        <v>179</v>
      </c>
      <c r="D434" s="19">
        <f t="shared" si="61"/>
        <v>-93.736666666666665</v>
      </c>
      <c r="E434" s="19">
        <f t="shared" si="62"/>
        <v>49.732500000000002</v>
      </c>
      <c r="F434" s="20">
        <v>83600</v>
      </c>
      <c r="G434" s="20">
        <v>1940</v>
      </c>
      <c r="H434" s="21">
        <v>1.8932317169524995</v>
      </c>
      <c r="I434" s="4" t="s">
        <v>31</v>
      </c>
      <c r="J434" s="4" t="s">
        <v>180</v>
      </c>
      <c r="K434" s="22" t="s">
        <v>75</v>
      </c>
      <c r="L434" s="10">
        <f t="shared" si="63"/>
        <v>6.6018499999999994E-2</v>
      </c>
      <c r="M434" s="13">
        <f t="shared" si="57"/>
        <v>7.8969497607655497E-7</v>
      </c>
      <c r="O434" s="4" t="s">
        <v>31</v>
      </c>
      <c r="P434" s="4">
        <v>0</v>
      </c>
      <c r="Q434" s="26" t="s">
        <v>177</v>
      </c>
      <c r="T434" s="24">
        <v>4.1666666666666664E-2</v>
      </c>
      <c r="W434" s="16">
        <v>18.5</v>
      </c>
      <c r="Y434" s="17">
        <v>1.8113207547169801</v>
      </c>
      <c r="Z434" s="16">
        <v>2</v>
      </c>
      <c r="AA434" s="16">
        <f t="shared" si="59"/>
        <v>2.0740940793037064</v>
      </c>
      <c r="AB434" s="16">
        <v>1</v>
      </c>
      <c r="AC434" s="17">
        <v>2.78369905956112</v>
      </c>
      <c r="AD434" s="17">
        <f t="shared" si="64"/>
        <v>18.5</v>
      </c>
      <c r="AE434" s="57">
        <v>667.62501887916699</v>
      </c>
      <c r="AF434" s="17">
        <f t="shared" si="58"/>
        <v>-0.67</v>
      </c>
      <c r="AH434" s="17">
        <v>2.9862097035107702</v>
      </c>
    </row>
    <row r="435" spans="1:34" x14ac:dyDescent="0.35">
      <c r="A435" s="4" t="s">
        <v>175</v>
      </c>
      <c r="B435" s="36" t="s">
        <v>273</v>
      </c>
      <c r="C435" s="4" t="s">
        <v>179</v>
      </c>
      <c r="D435" s="19">
        <f t="shared" si="61"/>
        <v>-93.736666666666665</v>
      </c>
      <c r="E435" s="19">
        <f t="shared" si="62"/>
        <v>49.732500000000002</v>
      </c>
      <c r="F435" s="20">
        <v>83600</v>
      </c>
      <c r="G435" s="20">
        <v>1940</v>
      </c>
      <c r="H435" s="21">
        <v>1.8932317169524995</v>
      </c>
      <c r="I435" s="4" t="s">
        <v>31</v>
      </c>
      <c r="J435" s="4" t="s">
        <v>180</v>
      </c>
      <c r="K435" s="22" t="s">
        <v>75</v>
      </c>
      <c r="L435" s="10">
        <f t="shared" si="63"/>
        <v>6.6018499999999994E-2</v>
      </c>
      <c r="M435" s="13">
        <f t="shared" si="57"/>
        <v>7.8969497607655497E-7</v>
      </c>
      <c r="O435" s="4" t="s">
        <v>31</v>
      </c>
      <c r="P435" s="4">
        <v>0</v>
      </c>
      <c r="Q435" s="26" t="s">
        <v>177</v>
      </c>
      <c r="T435" s="24">
        <v>4.1666666666666664E-2</v>
      </c>
      <c r="W435" s="16">
        <v>18.5</v>
      </c>
      <c r="Y435" s="17">
        <v>1.2264150943396199</v>
      </c>
      <c r="Z435" s="16">
        <v>2</v>
      </c>
      <c r="AA435" s="16">
        <f t="shared" ref="AA435:AA466" si="65">Y435*(1+((0.0013^0.5)/0.4)*LN(10/Z435))</f>
        <v>1.4043345328618821</v>
      </c>
      <c r="AB435" s="16">
        <v>1</v>
      </c>
      <c r="AC435" s="17">
        <v>3.1222570532915301</v>
      </c>
      <c r="AD435" s="17">
        <f t="shared" si="64"/>
        <v>18.5</v>
      </c>
      <c r="AE435" s="57">
        <v>667.62501887916699</v>
      </c>
      <c r="AF435" s="17">
        <f t="shared" si="58"/>
        <v>-0.67</v>
      </c>
      <c r="AH435" s="17">
        <v>3.3514295953070499</v>
      </c>
    </row>
    <row r="436" spans="1:34" x14ac:dyDescent="0.35">
      <c r="A436" s="4" t="s">
        <v>175</v>
      </c>
      <c r="B436" s="36" t="s">
        <v>273</v>
      </c>
      <c r="C436" s="4" t="s">
        <v>179</v>
      </c>
      <c r="D436" s="19">
        <f t="shared" si="61"/>
        <v>-93.736666666666665</v>
      </c>
      <c r="E436" s="19">
        <f t="shared" si="62"/>
        <v>49.732500000000002</v>
      </c>
      <c r="F436" s="20">
        <v>83600</v>
      </c>
      <c r="G436" s="20">
        <v>1940</v>
      </c>
      <c r="H436" s="21">
        <v>1.8932317169524995</v>
      </c>
      <c r="I436" s="4" t="s">
        <v>31</v>
      </c>
      <c r="J436" s="4" t="s">
        <v>180</v>
      </c>
      <c r="K436" s="22" t="s">
        <v>75</v>
      </c>
      <c r="L436" s="10">
        <f t="shared" si="63"/>
        <v>6.6018499999999994E-2</v>
      </c>
      <c r="M436" s="13">
        <f t="shared" si="57"/>
        <v>7.8969497607655497E-7</v>
      </c>
      <c r="O436" s="4" t="s">
        <v>31</v>
      </c>
      <c r="P436" s="4">
        <v>0</v>
      </c>
      <c r="Q436" s="26" t="s">
        <v>177</v>
      </c>
      <c r="T436" s="24">
        <v>4.1666666666666664E-2</v>
      </c>
      <c r="W436" s="16">
        <v>18.5</v>
      </c>
      <c r="Y436" s="17">
        <v>2.2264150943396199</v>
      </c>
      <c r="Z436" s="16">
        <v>2</v>
      </c>
      <c r="AA436" s="16">
        <f t="shared" si="65"/>
        <v>2.5494073058108042</v>
      </c>
      <c r="AB436" s="16">
        <v>1</v>
      </c>
      <c r="AC436" s="17">
        <v>2.4075235109717799</v>
      </c>
      <c r="AD436" s="17">
        <f t="shared" si="64"/>
        <v>18.5</v>
      </c>
      <c r="AE436" s="57">
        <v>667.62501887916699</v>
      </c>
      <c r="AF436" s="17">
        <f t="shared" si="58"/>
        <v>-0.67</v>
      </c>
      <c r="AH436" s="17">
        <v>2.5887645271442299</v>
      </c>
    </row>
    <row r="437" spans="1:34" x14ac:dyDescent="0.35">
      <c r="A437" s="4" t="s">
        <v>175</v>
      </c>
      <c r="B437" s="36" t="s">
        <v>273</v>
      </c>
      <c r="C437" s="4" t="s">
        <v>179</v>
      </c>
      <c r="D437" s="19">
        <f t="shared" si="61"/>
        <v>-93.736666666666665</v>
      </c>
      <c r="E437" s="19">
        <f t="shared" si="62"/>
        <v>49.732500000000002</v>
      </c>
      <c r="F437" s="20">
        <v>83600</v>
      </c>
      <c r="G437" s="20">
        <v>1940</v>
      </c>
      <c r="H437" s="21">
        <v>1.8932317169524995</v>
      </c>
      <c r="I437" s="4" t="s">
        <v>31</v>
      </c>
      <c r="J437" s="4" t="s">
        <v>180</v>
      </c>
      <c r="K437" s="22" t="s">
        <v>75</v>
      </c>
      <c r="L437" s="10">
        <f t="shared" si="63"/>
        <v>6.6018499999999994E-2</v>
      </c>
      <c r="M437" s="13">
        <f t="shared" si="57"/>
        <v>7.8969497607655497E-7</v>
      </c>
      <c r="O437" s="4" t="s">
        <v>31</v>
      </c>
      <c r="P437" s="4">
        <v>0</v>
      </c>
      <c r="Q437" s="26" t="s">
        <v>177</v>
      </c>
      <c r="T437" s="24">
        <v>4.1666666666666664E-2</v>
      </c>
      <c r="W437" s="16">
        <v>18.5</v>
      </c>
      <c r="Y437" s="17">
        <v>2.3962264150943402</v>
      </c>
      <c r="Z437" s="16">
        <v>2</v>
      </c>
      <c r="AA437" s="16">
        <f t="shared" si="65"/>
        <v>2.7438536257455302</v>
      </c>
      <c r="AB437" s="16">
        <v>1</v>
      </c>
      <c r="AC437" s="17">
        <v>2.8965517241379302</v>
      </c>
      <c r="AD437" s="17">
        <f t="shared" si="64"/>
        <v>18.5</v>
      </c>
      <c r="AE437" s="57">
        <v>667.62501887916699</v>
      </c>
      <c r="AF437" s="17">
        <f t="shared" si="58"/>
        <v>-0.67</v>
      </c>
      <c r="AH437" s="17">
        <v>3.1151108417918101</v>
      </c>
    </row>
    <row r="438" spans="1:34" x14ac:dyDescent="0.35">
      <c r="A438" s="4" t="s">
        <v>175</v>
      </c>
      <c r="B438" s="36" t="s">
        <v>273</v>
      </c>
      <c r="C438" s="4" t="s">
        <v>179</v>
      </c>
      <c r="D438" s="19">
        <f t="shared" ref="D438:D462" si="66">-93-(44.2)/60</f>
        <v>-93.736666666666665</v>
      </c>
      <c r="E438" s="19">
        <f t="shared" ref="E438:E462" si="67">49+(43.95)/60</f>
        <v>49.732500000000002</v>
      </c>
      <c r="F438" s="20">
        <v>83600</v>
      </c>
      <c r="G438" s="20">
        <v>1940</v>
      </c>
      <c r="H438" s="21">
        <v>1.8932317169524995</v>
      </c>
      <c r="I438" s="4" t="s">
        <v>31</v>
      </c>
      <c r="J438" s="4" t="s">
        <v>180</v>
      </c>
      <c r="K438" s="22" t="s">
        <v>75</v>
      </c>
      <c r="L438" s="10">
        <f t="shared" ref="L438:L462" si="68">3.14*(0.29/2)^2</f>
        <v>6.6018499999999994E-2</v>
      </c>
      <c r="M438" s="13">
        <f t="shared" si="57"/>
        <v>7.8969497607655497E-7</v>
      </c>
      <c r="O438" s="4" t="s">
        <v>31</v>
      </c>
      <c r="P438" s="4">
        <v>0</v>
      </c>
      <c r="Q438" s="26" t="s">
        <v>177</v>
      </c>
      <c r="T438" s="24">
        <v>4.1666666666666664E-2</v>
      </c>
      <c r="W438" s="16">
        <v>18.5</v>
      </c>
      <c r="Y438" s="17">
        <v>2.6226415094339601</v>
      </c>
      <c r="Z438" s="16">
        <v>2</v>
      </c>
      <c r="AA438" s="16">
        <f t="shared" si="65"/>
        <v>3.0031153856584907</v>
      </c>
      <c r="AB438" s="16">
        <v>1</v>
      </c>
      <c r="AC438" s="17">
        <v>2.4075235109717799</v>
      </c>
      <c r="AD438" s="17">
        <f t="shared" ref="AD438:AD466" si="69">W438</f>
        <v>18.5</v>
      </c>
      <c r="AE438" s="57">
        <v>667.62501887916699</v>
      </c>
      <c r="AF438" s="17">
        <f t="shared" si="58"/>
        <v>-0.67</v>
      </c>
      <c r="AH438" s="17">
        <v>2.5887645271442299</v>
      </c>
    </row>
    <row r="439" spans="1:34" x14ac:dyDescent="0.35">
      <c r="A439" s="4" t="s">
        <v>175</v>
      </c>
      <c r="B439" s="36" t="s">
        <v>273</v>
      </c>
      <c r="C439" s="4" t="s">
        <v>179</v>
      </c>
      <c r="D439" s="19">
        <f t="shared" si="66"/>
        <v>-93.736666666666665</v>
      </c>
      <c r="E439" s="19">
        <f t="shared" si="67"/>
        <v>49.732500000000002</v>
      </c>
      <c r="F439" s="20">
        <v>83600</v>
      </c>
      <c r="G439" s="20">
        <v>1940</v>
      </c>
      <c r="H439" s="21">
        <v>1.8932317169524995</v>
      </c>
      <c r="I439" s="4" t="s">
        <v>31</v>
      </c>
      <c r="J439" s="4" t="s">
        <v>180</v>
      </c>
      <c r="K439" s="22" t="s">
        <v>75</v>
      </c>
      <c r="L439" s="10">
        <f t="shared" si="68"/>
        <v>6.6018499999999994E-2</v>
      </c>
      <c r="M439" s="13">
        <f t="shared" si="57"/>
        <v>7.8969497607655497E-7</v>
      </c>
      <c r="O439" s="4" t="s">
        <v>31</v>
      </c>
      <c r="P439" s="4">
        <v>0</v>
      </c>
      <c r="Q439" s="26" t="s">
        <v>177</v>
      </c>
      <c r="T439" s="24">
        <v>4.1666666666666664E-2</v>
      </c>
      <c r="W439" s="16">
        <v>18.5</v>
      </c>
      <c r="Y439" s="17">
        <v>2.6226415094339601</v>
      </c>
      <c r="Z439" s="16">
        <v>2</v>
      </c>
      <c r="AA439" s="16">
        <f t="shared" si="65"/>
        <v>3.0031153856584907</v>
      </c>
      <c r="AB439" s="16">
        <v>1</v>
      </c>
      <c r="AC439" s="17">
        <v>2.1818181818181799</v>
      </c>
      <c r="AD439" s="17">
        <f t="shared" si="69"/>
        <v>18.5</v>
      </c>
      <c r="AE439" s="57">
        <v>667.62501887916699</v>
      </c>
      <c r="AF439" s="17">
        <f t="shared" si="58"/>
        <v>-0.67</v>
      </c>
      <c r="AH439" s="17">
        <v>2.3417040121055699</v>
      </c>
    </row>
    <row r="440" spans="1:34" x14ac:dyDescent="0.35">
      <c r="A440" s="4" t="s">
        <v>175</v>
      </c>
      <c r="B440" s="36" t="s">
        <v>273</v>
      </c>
      <c r="C440" s="4" t="s">
        <v>179</v>
      </c>
      <c r="D440" s="19">
        <f t="shared" si="66"/>
        <v>-93.736666666666665</v>
      </c>
      <c r="E440" s="19">
        <f t="shared" si="67"/>
        <v>49.732500000000002</v>
      </c>
      <c r="F440" s="20">
        <v>83600</v>
      </c>
      <c r="G440" s="20">
        <v>1940</v>
      </c>
      <c r="H440" s="21">
        <v>1.8932317169524995</v>
      </c>
      <c r="I440" s="4" t="s">
        <v>31</v>
      </c>
      <c r="J440" s="4" t="s">
        <v>180</v>
      </c>
      <c r="K440" s="22" t="s">
        <v>75</v>
      </c>
      <c r="L440" s="10">
        <f t="shared" si="68"/>
        <v>6.6018499999999994E-2</v>
      </c>
      <c r="M440" s="13">
        <f t="shared" si="57"/>
        <v>7.8969497607655497E-7</v>
      </c>
      <c r="O440" s="4" t="s">
        <v>31</v>
      </c>
      <c r="P440" s="4">
        <v>0</v>
      </c>
      <c r="Q440" s="26" t="s">
        <v>177</v>
      </c>
      <c r="T440" s="24">
        <v>4.1666666666666664E-2</v>
      </c>
      <c r="W440" s="16">
        <v>18.5</v>
      </c>
      <c r="Y440" s="17">
        <v>2.6037735849056598</v>
      </c>
      <c r="Z440" s="16">
        <v>2</v>
      </c>
      <c r="AA440" s="16">
        <f t="shared" si="65"/>
        <v>2.9815102389990789</v>
      </c>
      <c r="AB440" s="16">
        <v>1</v>
      </c>
      <c r="AC440" s="17">
        <v>1.8808777429467101</v>
      </c>
      <c r="AD440" s="17">
        <f t="shared" si="69"/>
        <v>18.5</v>
      </c>
      <c r="AE440" s="57">
        <v>667.62501887916699</v>
      </c>
      <c r="AF440" s="17">
        <f t="shared" si="58"/>
        <v>-0.67</v>
      </c>
      <c r="AH440" s="17">
        <v>2.0194511664029702</v>
      </c>
    </row>
    <row r="441" spans="1:34" x14ac:dyDescent="0.35">
      <c r="A441" s="4" t="s">
        <v>175</v>
      </c>
      <c r="B441" s="36" t="s">
        <v>273</v>
      </c>
      <c r="C441" s="4" t="s">
        <v>179</v>
      </c>
      <c r="D441" s="19">
        <f t="shared" si="66"/>
        <v>-93.736666666666665</v>
      </c>
      <c r="E441" s="19">
        <f t="shared" si="67"/>
        <v>49.732500000000002</v>
      </c>
      <c r="F441" s="20">
        <v>83600</v>
      </c>
      <c r="G441" s="20">
        <v>1940</v>
      </c>
      <c r="H441" s="21">
        <v>1.8932317169524995</v>
      </c>
      <c r="I441" s="4" t="s">
        <v>31</v>
      </c>
      <c r="J441" s="4" t="s">
        <v>180</v>
      </c>
      <c r="K441" s="22" t="s">
        <v>75</v>
      </c>
      <c r="L441" s="10">
        <f t="shared" si="68"/>
        <v>6.6018499999999994E-2</v>
      </c>
      <c r="M441" s="13">
        <f t="shared" si="57"/>
        <v>7.8969497607655497E-7</v>
      </c>
      <c r="O441" s="4" t="s">
        <v>31</v>
      </c>
      <c r="P441" s="4">
        <v>0</v>
      </c>
      <c r="Q441" s="26" t="s">
        <v>177</v>
      </c>
      <c r="T441" s="24">
        <v>4.1666666666666664E-2</v>
      </c>
      <c r="W441" s="16">
        <v>18.5</v>
      </c>
      <c r="Y441" s="17">
        <v>3.20754716981132</v>
      </c>
      <c r="Z441" s="16">
        <v>2</v>
      </c>
      <c r="AA441" s="16">
        <f t="shared" si="65"/>
        <v>3.6728749321003145</v>
      </c>
      <c r="AB441" s="16">
        <v>1</v>
      </c>
      <c r="AC441" s="17">
        <v>3.0470219435736601</v>
      </c>
      <c r="AD441" s="17">
        <f t="shared" si="69"/>
        <v>18.5</v>
      </c>
      <c r="AE441" s="57">
        <v>667.62501887916699</v>
      </c>
      <c r="AF441" s="17">
        <f t="shared" si="58"/>
        <v>-0.67</v>
      </c>
      <c r="AH441" s="17">
        <v>3.2762372646431102</v>
      </c>
    </row>
    <row r="442" spans="1:34" x14ac:dyDescent="0.35">
      <c r="A442" s="4" t="s">
        <v>175</v>
      </c>
      <c r="B442" s="36" t="s">
        <v>273</v>
      </c>
      <c r="C442" s="4" t="s">
        <v>179</v>
      </c>
      <c r="D442" s="19">
        <f t="shared" si="66"/>
        <v>-93.736666666666665</v>
      </c>
      <c r="E442" s="19">
        <f t="shared" si="67"/>
        <v>49.732500000000002</v>
      </c>
      <c r="F442" s="20">
        <v>83600</v>
      </c>
      <c r="G442" s="20">
        <v>1940</v>
      </c>
      <c r="H442" s="21">
        <v>1.8932317169524995</v>
      </c>
      <c r="I442" s="4" t="s">
        <v>31</v>
      </c>
      <c r="J442" s="4" t="s">
        <v>180</v>
      </c>
      <c r="K442" s="22" t="s">
        <v>75</v>
      </c>
      <c r="L442" s="10">
        <f t="shared" si="68"/>
        <v>6.6018499999999994E-2</v>
      </c>
      <c r="M442" s="13">
        <f t="shared" si="57"/>
        <v>7.8969497607655497E-7</v>
      </c>
      <c r="O442" s="4" t="s">
        <v>31</v>
      </c>
      <c r="P442" s="4">
        <v>0</v>
      </c>
      <c r="Q442" s="26" t="s">
        <v>177</v>
      </c>
      <c r="T442" s="24">
        <v>4.1666666666666664E-2</v>
      </c>
      <c r="W442" s="16">
        <v>18.5</v>
      </c>
      <c r="Y442" s="17">
        <v>3.20754716981132</v>
      </c>
      <c r="Z442" s="16">
        <v>2</v>
      </c>
      <c r="AA442" s="16">
        <f t="shared" si="65"/>
        <v>3.6728749321003145</v>
      </c>
      <c r="AB442" s="16">
        <v>1</v>
      </c>
      <c r="AC442" s="17">
        <v>3.3479623824451399</v>
      </c>
      <c r="AD442" s="17">
        <f t="shared" si="69"/>
        <v>18.5</v>
      </c>
      <c r="AE442" s="57">
        <v>667.62501887916699</v>
      </c>
      <c r="AF442" s="17">
        <f t="shared" si="58"/>
        <v>-0.67</v>
      </c>
      <c r="AH442" s="17">
        <v>3.5984901103457099</v>
      </c>
    </row>
    <row r="443" spans="1:34" x14ac:dyDescent="0.35">
      <c r="A443" s="4" t="s">
        <v>175</v>
      </c>
      <c r="B443" s="36" t="s">
        <v>273</v>
      </c>
      <c r="C443" s="4" t="s">
        <v>179</v>
      </c>
      <c r="D443" s="19">
        <f t="shared" si="66"/>
        <v>-93.736666666666665</v>
      </c>
      <c r="E443" s="19">
        <f t="shared" si="67"/>
        <v>49.732500000000002</v>
      </c>
      <c r="F443" s="20">
        <v>83600</v>
      </c>
      <c r="G443" s="20">
        <v>1940</v>
      </c>
      <c r="H443" s="21">
        <v>1.8932317169524995</v>
      </c>
      <c r="I443" s="4" t="s">
        <v>31</v>
      </c>
      <c r="J443" s="4" t="s">
        <v>180</v>
      </c>
      <c r="K443" s="22" t="s">
        <v>75</v>
      </c>
      <c r="L443" s="10">
        <f t="shared" si="68"/>
        <v>6.6018499999999994E-2</v>
      </c>
      <c r="M443" s="13">
        <f t="shared" si="57"/>
        <v>7.8969497607655497E-7</v>
      </c>
      <c r="O443" s="4" t="s">
        <v>31</v>
      </c>
      <c r="P443" s="4">
        <v>0</v>
      </c>
      <c r="Q443" s="26" t="s">
        <v>177</v>
      </c>
      <c r="T443" s="24">
        <v>4.1666666666666664E-2</v>
      </c>
      <c r="W443" s="16">
        <v>18.5</v>
      </c>
      <c r="Y443" s="17">
        <v>3.39622641509433</v>
      </c>
      <c r="Z443" s="16">
        <v>2</v>
      </c>
      <c r="AA443" s="16">
        <f t="shared" si="65"/>
        <v>3.8889263986944407</v>
      </c>
      <c r="AB443" s="16">
        <v>1</v>
      </c>
      <c r="AC443" s="17">
        <v>3.3103448275862002</v>
      </c>
      <c r="AD443" s="17">
        <f t="shared" si="69"/>
        <v>18.5</v>
      </c>
      <c r="AE443" s="57">
        <v>667.62501887916699</v>
      </c>
      <c r="AF443" s="17">
        <f t="shared" si="58"/>
        <v>-0.5</v>
      </c>
      <c r="AH443" s="17">
        <v>3.49155325257543</v>
      </c>
    </row>
    <row r="444" spans="1:34" x14ac:dyDescent="0.35">
      <c r="A444" s="4" t="s">
        <v>175</v>
      </c>
      <c r="B444" s="36" t="s">
        <v>273</v>
      </c>
      <c r="C444" s="4" t="s">
        <v>179</v>
      </c>
      <c r="D444" s="19">
        <f t="shared" si="66"/>
        <v>-93.736666666666665</v>
      </c>
      <c r="E444" s="19">
        <f t="shared" si="67"/>
        <v>49.732500000000002</v>
      </c>
      <c r="F444" s="20">
        <v>83600</v>
      </c>
      <c r="G444" s="20">
        <v>1940</v>
      </c>
      <c r="H444" s="21">
        <v>1.8932317169524995</v>
      </c>
      <c r="I444" s="4" t="s">
        <v>31</v>
      </c>
      <c r="J444" s="4" t="s">
        <v>180</v>
      </c>
      <c r="K444" s="22" t="s">
        <v>75</v>
      </c>
      <c r="L444" s="10">
        <f t="shared" si="68"/>
        <v>6.6018499999999994E-2</v>
      </c>
      <c r="M444" s="13">
        <f t="shared" si="57"/>
        <v>7.8969497607655497E-7</v>
      </c>
      <c r="O444" s="4" t="s">
        <v>31</v>
      </c>
      <c r="P444" s="4">
        <v>0</v>
      </c>
      <c r="Q444" s="26" t="s">
        <v>177</v>
      </c>
      <c r="T444" s="24">
        <v>4.1666666666666664E-2</v>
      </c>
      <c r="W444" s="16">
        <v>18.5</v>
      </c>
      <c r="Y444" s="17">
        <v>3.6037735849056598</v>
      </c>
      <c r="Z444" s="16">
        <v>2</v>
      </c>
      <c r="AA444" s="16">
        <f t="shared" si="65"/>
        <v>4.1265830119480009</v>
      </c>
      <c r="AB444" s="16">
        <v>1</v>
      </c>
      <c r="AC444" s="17">
        <v>3.0470219435736601</v>
      </c>
      <c r="AD444" s="17">
        <f t="shared" si="69"/>
        <v>18.5</v>
      </c>
      <c r="AE444" s="57">
        <v>667.62501887916699</v>
      </c>
      <c r="AF444" s="17">
        <f t="shared" si="58"/>
        <v>-0.5</v>
      </c>
      <c r="AH444" s="17">
        <v>3.2172922720105901</v>
      </c>
    </row>
    <row r="445" spans="1:34" x14ac:dyDescent="0.35">
      <c r="A445" s="4" t="s">
        <v>175</v>
      </c>
      <c r="B445" s="36" t="s">
        <v>273</v>
      </c>
      <c r="C445" s="4" t="s">
        <v>179</v>
      </c>
      <c r="D445" s="19">
        <f t="shared" si="66"/>
        <v>-93.736666666666665</v>
      </c>
      <c r="E445" s="19">
        <f t="shared" si="67"/>
        <v>49.732500000000002</v>
      </c>
      <c r="F445" s="20">
        <v>83600</v>
      </c>
      <c r="G445" s="20">
        <v>1940</v>
      </c>
      <c r="H445" s="21">
        <v>1.8932317169524995</v>
      </c>
      <c r="I445" s="4" t="s">
        <v>31</v>
      </c>
      <c r="J445" s="4" t="s">
        <v>180</v>
      </c>
      <c r="K445" s="22" t="s">
        <v>75</v>
      </c>
      <c r="L445" s="10">
        <f t="shared" si="68"/>
        <v>6.6018499999999994E-2</v>
      </c>
      <c r="M445" s="13">
        <f t="shared" si="57"/>
        <v>7.8969497607655497E-7</v>
      </c>
      <c r="O445" s="4" t="s">
        <v>31</v>
      </c>
      <c r="P445" s="4">
        <v>0</v>
      </c>
      <c r="Q445" s="26" t="s">
        <v>177</v>
      </c>
      <c r="T445" s="24">
        <v>4.1666666666666664E-2</v>
      </c>
      <c r="W445" s="16">
        <v>18.5</v>
      </c>
      <c r="Y445" s="17">
        <v>3.7924528301886702</v>
      </c>
      <c r="Z445" s="16">
        <v>2</v>
      </c>
      <c r="AA445" s="16">
        <f t="shared" si="65"/>
        <v>4.3426344785421271</v>
      </c>
      <c r="AB445" s="16">
        <v>1</v>
      </c>
      <c r="AC445" s="17">
        <v>3.4984326018808698</v>
      </c>
      <c r="AD445" s="17">
        <f t="shared" si="69"/>
        <v>18.5</v>
      </c>
      <c r="AE445" s="57">
        <v>667.62501887916699</v>
      </c>
      <c r="AF445" s="17">
        <f t="shared" si="58"/>
        <v>-0.5</v>
      </c>
      <c r="AH445" s="17">
        <v>3.6919747383728101</v>
      </c>
    </row>
    <row r="446" spans="1:34" x14ac:dyDescent="0.35">
      <c r="A446" s="4" t="s">
        <v>175</v>
      </c>
      <c r="B446" s="36" t="s">
        <v>273</v>
      </c>
      <c r="C446" s="4" t="s">
        <v>179</v>
      </c>
      <c r="D446" s="19">
        <f t="shared" si="66"/>
        <v>-93.736666666666665</v>
      </c>
      <c r="E446" s="19">
        <f t="shared" si="67"/>
        <v>49.732500000000002</v>
      </c>
      <c r="F446" s="20">
        <v>83600</v>
      </c>
      <c r="G446" s="20">
        <v>1940</v>
      </c>
      <c r="H446" s="21">
        <v>1.8932317169524995</v>
      </c>
      <c r="I446" s="4" t="s">
        <v>31</v>
      </c>
      <c r="J446" s="4" t="s">
        <v>180</v>
      </c>
      <c r="K446" s="22" t="s">
        <v>75</v>
      </c>
      <c r="L446" s="10">
        <f t="shared" si="68"/>
        <v>6.6018499999999994E-2</v>
      </c>
      <c r="M446" s="13">
        <f t="shared" si="57"/>
        <v>7.8969497607655497E-7</v>
      </c>
      <c r="O446" s="4" t="s">
        <v>31</v>
      </c>
      <c r="P446" s="4">
        <v>0</v>
      </c>
      <c r="Q446" s="26" t="s">
        <v>177</v>
      </c>
      <c r="T446" s="24">
        <v>4.1666666666666664E-2</v>
      </c>
      <c r="W446" s="16">
        <v>18.5</v>
      </c>
      <c r="Y446" s="17">
        <v>4.0188679245283003</v>
      </c>
      <c r="Z446" s="16">
        <v>2</v>
      </c>
      <c r="AA446" s="16">
        <f t="shared" si="65"/>
        <v>4.6018962384550992</v>
      </c>
      <c r="AB446" s="16">
        <v>1</v>
      </c>
      <c r="AC446" s="17">
        <v>4.2507836990595598</v>
      </c>
      <c r="AD446" s="17">
        <f t="shared" si="69"/>
        <v>18.5</v>
      </c>
      <c r="AE446" s="57">
        <v>667.62501887916699</v>
      </c>
      <c r="AF446" s="17">
        <f t="shared" si="58"/>
        <v>-0.5</v>
      </c>
      <c r="AH446" s="17">
        <v>4.4831121823098403</v>
      </c>
    </row>
    <row r="447" spans="1:34" x14ac:dyDescent="0.35">
      <c r="A447" s="4" t="s">
        <v>175</v>
      </c>
      <c r="B447" s="36" t="s">
        <v>273</v>
      </c>
      <c r="C447" s="4" t="s">
        <v>179</v>
      </c>
      <c r="D447" s="19">
        <f t="shared" si="66"/>
        <v>-93.736666666666665</v>
      </c>
      <c r="E447" s="19">
        <f t="shared" si="67"/>
        <v>49.732500000000002</v>
      </c>
      <c r="F447" s="20">
        <v>83600</v>
      </c>
      <c r="G447" s="20">
        <v>1940</v>
      </c>
      <c r="H447" s="21">
        <v>1.8932317169524995</v>
      </c>
      <c r="I447" s="4" t="s">
        <v>31</v>
      </c>
      <c r="J447" s="4" t="s">
        <v>180</v>
      </c>
      <c r="K447" s="22" t="s">
        <v>75</v>
      </c>
      <c r="L447" s="10">
        <f t="shared" si="68"/>
        <v>6.6018499999999994E-2</v>
      </c>
      <c r="M447" s="13">
        <f t="shared" si="57"/>
        <v>7.8969497607655497E-7</v>
      </c>
      <c r="O447" s="4" t="s">
        <v>31</v>
      </c>
      <c r="P447" s="4">
        <v>0</v>
      </c>
      <c r="Q447" s="26" t="s">
        <v>177</v>
      </c>
      <c r="T447" s="24">
        <v>4.1666666666666664E-2</v>
      </c>
      <c r="W447" s="16">
        <v>18.5</v>
      </c>
      <c r="Y447" s="17">
        <v>4.0188679245283003</v>
      </c>
      <c r="Z447" s="16">
        <v>2</v>
      </c>
      <c r="AA447" s="16">
        <f t="shared" si="65"/>
        <v>4.6018962384550992</v>
      </c>
      <c r="AB447" s="16">
        <v>1</v>
      </c>
      <c r="AC447" s="17">
        <v>4.5517241379310303</v>
      </c>
      <c r="AD447" s="17">
        <f t="shared" si="69"/>
        <v>18.5</v>
      </c>
      <c r="AE447" s="57">
        <v>667.62501887916699</v>
      </c>
      <c r="AF447" s="17">
        <f t="shared" si="58"/>
        <v>-0.5</v>
      </c>
      <c r="AH447" s="17">
        <v>4.7995671598846599</v>
      </c>
    </row>
    <row r="448" spans="1:34" x14ac:dyDescent="0.35">
      <c r="A448" s="4" t="s">
        <v>175</v>
      </c>
      <c r="B448" s="36" t="s">
        <v>273</v>
      </c>
      <c r="C448" s="4" t="s">
        <v>179</v>
      </c>
      <c r="D448" s="19">
        <f t="shared" si="66"/>
        <v>-93.736666666666665</v>
      </c>
      <c r="E448" s="19">
        <f t="shared" si="67"/>
        <v>49.732500000000002</v>
      </c>
      <c r="F448" s="20">
        <v>83600</v>
      </c>
      <c r="G448" s="20">
        <v>1940</v>
      </c>
      <c r="H448" s="21">
        <v>1.8932317169524995</v>
      </c>
      <c r="I448" s="4" t="s">
        <v>31</v>
      </c>
      <c r="J448" s="4" t="s">
        <v>180</v>
      </c>
      <c r="K448" s="22" t="s">
        <v>75</v>
      </c>
      <c r="L448" s="10">
        <f t="shared" si="68"/>
        <v>6.6018499999999994E-2</v>
      </c>
      <c r="M448" s="13">
        <f t="shared" si="57"/>
        <v>7.8969497607655497E-7</v>
      </c>
      <c r="O448" s="4" t="s">
        <v>31</v>
      </c>
      <c r="P448" s="4">
        <v>0</v>
      </c>
      <c r="Q448" s="26" t="s">
        <v>177</v>
      </c>
      <c r="T448" s="24">
        <v>4.1666666666666664E-2</v>
      </c>
      <c r="W448" s="16">
        <v>18.5</v>
      </c>
      <c r="Y448" s="17">
        <v>3.0188679245282999</v>
      </c>
      <c r="Z448" s="16">
        <v>2</v>
      </c>
      <c r="AA448" s="16">
        <f t="shared" si="65"/>
        <v>3.4568234655061767</v>
      </c>
      <c r="AB448" s="16">
        <v>1</v>
      </c>
      <c r="AC448" s="17">
        <v>4.6645768025078302</v>
      </c>
      <c r="AD448" s="17">
        <f t="shared" si="69"/>
        <v>18.5</v>
      </c>
      <c r="AE448" s="57">
        <v>667.62501887916699</v>
      </c>
      <c r="AF448" s="17">
        <f t="shared" si="58"/>
        <v>-0.67</v>
      </c>
      <c r="AH448" s="17">
        <v>5.0056608699137302</v>
      </c>
    </row>
    <row r="449" spans="1:35" x14ac:dyDescent="0.35">
      <c r="A449" s="4" t="s">
        <v>175</v>
      </c>
      <c r="B449" s="36" t="s">
        <v>273</v>
      </c>
      <c r="C449" s="4" t="s">
        <v>179</v>
      </c>
      <c r="D449" s="19">
        <f t="shared" si="66"/>
        <v>-93.736666666666665</v>
      </c>
      <c r="E449" s="19">
        <f t="shared" si="67"/>
        <v>49.732500000000002</v>
      </c>
      <c r="F449" s="20">
        <v>83600</v>
      </c>
      <c r="G449" s="20">
        <v>1940</v>
      </c>
      <c r="H449" s="21">
        <v>1.8932317169524995</v>
      </c>
      <c r="I449" s="4" t="s">
        <v>31</v>
      </c>
      <c r="J449" s="4" t="s">
        <v>180</v>
      </c>
      <c r="K449" s="22" t="s">
        <v>75</v>
      </c>
      <c r="L449" s="10">
        <f t="shared" si="68"/>
        <v>6.6018499999999994E-2</v>
      </c>
      <c r="M449" s="13">
        <f t="shared" si="57"/>
        <v>7.8969497607655497E-7</v>
      </c>
      <c r="O449" s="4" t="s">
        <v>31</v>
      </c>
      <c r="P449" s="4">
        <v>0</v>
      </c>
      <c r="Q449" s="26" t="s">
        <v>177</v>
      </c>
      <c r="T449" s="24">
        <v>4.1666666666666664E-2</v>
      </c>
      <c r="W449" s="16">
        <v>18.5</v>
      </c>
      <c r="Y449" s="17">
        <v>4.0377358490565998</v>
      </c>
      <c r="Z449" s="16">
        <v>2</v>
      </c>
      <c r="AA449" s="16">
        <f t="shared" si="65"/>
        <v>4.6235013851145101</v>
      </c>
      <c r="AB449" s="16">
        <v>1</v>
      </c>
      <c r="AC449" s="17">
        <v>7.5235109717868296</v>
      </c>
      <c r="AD449" s="17">
        <f t="shared" si="69"/>
        <v>18.5</v>
      </c>
      <c r="AE449" s="57">
        <v>667.62501887916699</v>
      </c>
      <c r="AF449" s="17">
        <f t="shared" si="58"/>
        <v>-0.5</v>
      </c>
      <c r="AH449" s="17">
        <v>7.9324714378753001</v>
      </c>
    </row>
    <row r="450" spans="1:35" x14ac:dyDescent="0.35">
      <c r="A450" s="4" t="s">
        <v>175</v>
      </c>
      <c r="B450" s="36" t="s">
        <v>273</v>
      </c>
      <c r="C450" s="4" t="s">
        <v>179</v>
      </c>
      <c r="D450" s="19">
        <f t="shared" si="66"/>
        <v>-93.736666666666665</v>
      </c>
      <c r="E450" s="19">
        <f t="shared" si="67"/>
        <v>49.732500000000002</v>
      </c>
      <c r="F450" s="20">
        <v>83600</v>
      </c>
      <c r="G450" s="20">
        <v>1940</v>
      </c>
      <c r="H450" s="21">
        <v>1.8932317169524995</v>
      </c>
      <c r="I450" s="4" t="s">
        <v>31</v>
      </c>
      <c r="J450" s="4" t="s">
        <v>180</v>
      </c>
      <c r="K450" s="22" t="s">
        <v>75</v>
      </c>
      <c r="L450" s="10">
        <f t="shared" si="68"/>
        <v>6.6018499999999994E-2</v>
      </c>
      <c r="M450" s="13">
        <f t="shared" si="57"/>
        <v>7.8969497607655497E-7</v>
      </c>
      <c r="O450" s="4" t="s">
        <v>31</v>
      </c>
      <c r="P450" s="4">
        <v>0</v>
      </c>
      <c r="Q450" s="26" t="s">
        <v>178</v>
      </c>
      <c r="T450" s="24">
        <v>4.1666666666666664E-2</v>
      </c>
      <c r="W450" s="16">
        <v>22.5</v>
      </c>
      <c r="Y450" s="17">
        <v>1</v>
      </c>
      <c r="Z450" s="16">
        <v>2</v>
      </c>
      <c r="AA450" s="16">
        <f t="shared" si="65"/>
        <v>1.1450727729489218</v>
      </c>
      <c r="AB450" s="16">
        <v>1</v>
      </c>
      <c r="AC450" s="17">
        <v>1.46708463949843</v>
      </c>
      <c r="AD450" s="17">
        <f t="shared" si="69"/>
        <v>22.5</v>
      </c>
      <c r="AE450" s="57">
        <v>544.42308095916701</v>
      </c>
      <c r="AF450" s="17">
        <f t="shared" si="58"/>
        <v>-0.67</v>
      </c>
      <c r="AH450" s="17">
        <v>1.37731561550709</v>
      </c>
    </row>
    <row r="451" spans="1:35" x14ac:dyDescent="0.35">
      <c r="A451" s="4" t="s">
        <v>175</v>
      </c>
      <c r="B451" s="36" t="s">
        <v>273</v>
      </c>
      <c r="C451" s="4" t="s">
        <v>179</v>
      </c>
      <c r="D451" s="19">
        <f t="shared" si="66"/>
        <v>-93.736666666666665</v>
      </c>
      <c r="E451" s="19">
        <f t="shared" si="67"/>
        <v>49.732500000000002</v>
      </c>
      <c r="F451" s="20">
        <v>83600</v>
      </c>
      <c r="G451" s="20">
        <v>1940</v>
      </c>
      <c r="H451" s="21">
        <v>1.8932317169524995</v>
      </c>
      <c r="I451" s="4" t="s">
        <v>31</v>
      </c>
      <c r="J451" s="4" t="s">
        <v>180</v>
      </c>
      <c r="K451" s="22" t="s">
        <v>75</v>
      </c>
      <c r="L451" s="10">
        <f t="shared" si="68"/>
        <v>6.6018499999999994E-2</v>
      </c>
      <c r="M451" s="13">
        <f t="shared" ref="M451:M514" si="70">L451/F451</f>
        <v>7.8969497607655497E-7</v>
      </c>
      <c r="O451" s="4" t="s">
        <v>31</v>
      </c>
      <c r="P451" s="4">
        <v>0</v>
      </c>
      <c r="Q451" s="26" t="s">
        <v>178</v>
      </c>
      <c r="T451" s="24">
        <v>4.1666666666666664E-2</v>
      </c>
      <c r="W451" s="16">
        <v>22.5</v>
      </c>
      <c r="Y451" s="17">
        <v>1.20754716981132</v>
      </c>
      <c r="Z451" s="16">
        <v>2</v>
      </c>
      <c r="AA451" s="16">
        <f t="shared" si="65"/>
        <v>1.3827293862024708</v>
      </c>
      <c r="AB451" s="16">
        <v>1</v>
      </c>
      <c r="AC451" s="17">
        <v>1.2413793103448201</v>
      </c>
      <c r="AD451" s="17">
        <f t="shared" si="69"/>
        <v>22.5</v>
      </c>
      <c r="AE451" s="57">
        <v>544.42308095916701</v>
      </c>
      <c r="AF451" s="17">
        <f t="shared" si="58"/>
        <v>-0.67</v>
      </c>
      <c r="AH451" s="17">
        <v>1.1618172538971301</v>
      </c>
    </row>
    <row r="452" spans="1:35" x14ac:dyDescent="0.35">
      <c r="A452" s="4" t="s">
        <v>175</v>
      </c>
      <c r="B452" s="36" t="s">
        <v>273</v>
      </c>
      <c r="C452" s="4" t="s">
        <v>179</v>
      </c>
      <c r="D452" s="19">
        <f t="shared" si="66"/>
        <v>-93.736666666666665</v>
      </c>
      <c r="E452" s="19">
        <f t="shared" si="67"/>
        <v>49.732500000000002</v>
      </c>
      <c r="F452" s="20">
        <v>83600</v>
      </c>
      <c r="G452" s="20">
        <v>1940</v>
      </c>
      <c r="H452" s="21">
        <v>1.8932317169524995</v>
      </c>
      <c r="I452" s="4" t="s">
        <v>31</v>
      </c>
      <c r="J452" s="4" t="s">
        <v>180</v>
      </c>
      <c r="K452" s="22" t="s">
        <v>75</v>
      </c>
      <c r="L452" s="10">
        <f t="shared" si="68"/>
        <v>6.6018499999999994E-2</v>
      </c>
      <c r="M452" s="13">
        <f t="shared" si="70"/>
        <v>7.8969497607655497E-7</v>
      </c>
      <c r="O452" s="4" t="s">
        <v>31</v>
      </c>
      <c r="P452" s="4">
        <v>0</v>
      </c>
      <c r="Q452" s="26" t="s">
        <v>178</v>
      </c>
      <c r="T452" s="24">
        <v>4.1666666666666664E-2</v>
      </c>
      <c r="W452" s="16">
        <v>22.5</v>
      </c>
      <c r="Y452" s="17">
        <v>1.39622641509433</v>
      </c>
      <c r="Z452" s="16">
        <v>2</v>
      </c>
      <c r="AA452" s="16">
        <f t="shared" si="65"/>
        <v>1.5987808527965968</v>
      </c>
      <c r="AB452" s="16">
        <v>1</v>
      </c>
      <c r="AC452" s="17">
        <v>1.4294670846394999</v>
      </c>
      <c r="AD452" s="17">
        <f t="shared" si="69"/>
        <v>22.5</v>
      </c>
      <c r="AE452" s="57">
        <v>544.42308095916701</v>
      </c>
      <c r="AF452" s="17">
        <f t="shared" si="58"/>
        <v>-0.67</v>
      </c>
      <c r="AH452" s="17">
        <v>1.3398376395749201</v>
      </c>
    </row>
    <row r="453" spans="1:35" x14ac:dyDescent="0.35">
      <c r="A453" s="4" t="s">
        <v>175</v>
      </c>
      <c r="B453" s="36" t="s">
        <v>273</v>
      </c>
      <c r="C453" s="4" t="s">
        <v>179</v>
      </c>
      <c r="D453" s="19">
        <f t="shared" si="66"/>
        <v>-93.736666666666665</v>
      </c>
      <c r="E453" s="19">
        <f t="shared" si="67"/>
        <v>49.732500000000002</v>
      </c>
      <c r="F453" s="20">
        <v>83600</v>
      </c>
      <c r="G453" s="20">
        <v>1940</v>
      </c>
      <c r="H453" s="21">
        <v>1.8932317169524995</v>
      </c>
      <c r="I453" s="4" t="s">
        <v>31</v>
      </c>
      <c r="J453" s="4" t="s">
        <v>180</v>
      </c>
      <c r="K453" s="22" t="s">
        <v>75</v>
      </c>
      <c r="L453" s="10">
        <f t="shared" si="68"/>
        <v>6.6018499999999994E-2</v>
      </c>
      <c r="M453" s="13">
        <f t="shared" si="70"/>
        <v>7.8969497607655497E-7</v>
      </c>
      <c r="O453" s="4" t="s">
        <v>31</v>
      </c>
      <c r="P453" s="4">
        <v>0</v>
      </c>
      <c r="Q453" s="26" t="s">
        <v>178</v>
      </c>
      <c r="T453" s="24">
        <v>4.1666666666666664E-2</v>
      </c>
      <c r="W453" s="16">
        <v>22.5</v>
      </c>
      <c r="Y453" s="17">
        <v>1.39622641509433</v>
      </c>
      <c r="Z453" s="16">
        <v>2</v>
      </c>
      <c r="AA453" s="16">
        <f t="shared" si="65"/>
        <v>1.5987808527965968</v>
      </c>
      <c r="AB453" s="16">
        <v>1</v>
      </c>
      <c r="AC453" s="17">
        <v>2.5956112852664499</v>
      </c>
      <c r="AD453" s="17">
        <f t="shared" si="69"/>
        <v>22.5</v>
      </c>
      <c r="AE453" s="57">
        <v>544.42308095916701</v>
      </c>
      <c r="AF453" s="17">
        <f t="shared" si="58"/>
        <v>-0.67</v>
      </c>
      <c r="AH453" s="17">
        <v>2.43606843559076</v>
      </c>
    </row>
    <row r="454" spans="1:35" x14ac:dyDescent="0.35">
      <c r="A454" s="4" t="s">
        <v>175</v>
      </c>
      <c r="B454" s="36" t="s">
        <v>273</v>
      </c>
      <c r="C454" s="4" t="s">
        <v>179</v>
      </c>
      <c r="D454" s="19">
        <f t="shared" si="66"/>
        <v>-93.736666666666665</v>
      </c>
      <c r="E454" s="19">
        <f t="shared" si="67"/>
        <v>49.732500000000002</v>
      </c>
      <c r="F454" s="20">
        <v>83600</v>
      </c>
      <c r="G454" s="20">
        <v>1940</v>
      </c>
      <c r="H454" s="21">
        <v>1.8932317169524995</v>
      </c>
      <c r="I454" s="4" t="s">
        <v>31</v>
      </c>
      <c r="J454" s="4" t="s">
        <v>180</v>
      </c>
      <c r="K454" s="22" t="s">
        <v>75</v>
      </c>
      <c r="L454" s="10">
        <f t="shared" si="68"/>
        <v>6.6018499999999994E-2</v>
      </c>
      <c r="M454" s="13">
        <f t="shared" si="70"/>
        <v>7.8969497607655497E-7</v>
      </c>
      <c r="O454" s="4" t="s">
        <v>31</v>
      </c>
      <c r="P454" s="4">
        <v>0</v>
      </c>
      <c r="Q454" s="26" t="s">
        <v>178</v>
      </c>
      <c r="T454" s="24">
        <v>4.1666666666666664E-2</v>
      </c>
      <c r="W454" s="16">
        <v>22.5</v>
      </c>
      <c r="Y454" s="17">
        <v>1.79245283018867</v>
      </c>
      <c r="Z454" s="16">
        <v>2</v>
      </c>
      <c r="AA454" s="16">
        <f t="shared" si="65"/>
        <v>2.0524889326442834</v>
      </c>
      <c r="AB454" s="16">
        <v>1</v>
      </c>
      <c r="AC454" s="17">
        <v>2.3699059561128499</v>
      </c>
      <c r="AD454" s="17">
        <f t="shared" si="69"/>
        <v>22.5</v>
      </c>
      <c r="AE454" s="57">
        <v>544.42308095916701</v>
      </c>
      <c r="AF454" s="17">
        <f t="shared" si="58"/>
        <v>-0.67</v>
      </c>
      <c r="AH454" s="17">
        <v>2.2205700739808099</v>
      </c>
    </row>
    <row r="455" spans="1:35" x14ac:dyDescent="0.35">
      <c r="A455" s="4" t="s">
        <v>175</v>
      </c>
      <c r="B455" s="36" t="s">
        <v>273</v>
      </c>
      <c r="C455" s="4" t="s">
        <v>179</v>
      </c>
      <c r="D455" s="19">
        <f t="shared" si="66"/>
        <v>-93.736666666666665</v>
      </c>
      <c r="E455" s="19">
        <f t="shared" si="67"/>
        <v>49.732500000000002</v>
      </c>
      <c r="F455" s="20">
        <v>83600</v>
      </c>
      <c r="G455" s="20">
        <v>1940</v>
      </c>
      <c r="H455" s="21">
        <v>1.8932317169524995</v>
      </c>
      <c r="I455" s="4" t="s">
        <v>31</v>
      </c>
      <c r="J455" s="4" t="s">
        <v>180</v>
      </c>
      <c r="K455" s="22" t="s">
        <v>75</v>
      </c>
      <c r="L455" s="10">
        <f t="shared" si="68"/>
        <v>6.6018499999999994E-2</v>
      </c>
      <c r="M455" s="13">
        <f t="shared" si="70"/>
        <v>7.8969497607655497E-7</v>
      </c>
      <c r="O455" s="4" t="s">
        <v>31</v>
      </c>
      <c r="P455" s="4">
        <v>0</v>
      </c>
      <c r="Q455" s="26" t="s">
        <v>178</v>
      </c>
      <c r="T455" s="24">
        <v>4.1666666666666664E-2</v>
      </c>
      <c r="W455" s="16">
        <v>22.5</v>
      </c>
      <c r="Y455" s="17">
        <v>2.8113207547169798</v>
      </c>
      <c r="Z455" s="16">
        <v>2</v>
      </c>
      <c r="AA455" s="16">
        <f t="shared" si="65"/>
        <v>3.219166852252628</v>
      </c>
      <c r="AB455" s="16">
        <v>1</v>
      </c>
      <c r="AC455" s="17">
        <v>2.1065830721003098</v>
      </c>
      <c r="AD455" s="17">
        <f t="shared" si="69"/>
        <v>22.5</v>
      </c>
      <c r="AE455" s="57">
        <v>544.42308095916701</v>
      </c>
      <c r="AF455" s="17">
        <f t="shared" ref="AF455:AF466" si="71">IF(AA455&gt;3.7,-0.5,-0.67)</f>
        <v>-0.67</v>
      </c>
      <c r="AH455" s="17">
        <v>1.9769632304217399</v>
      </c>
    </row>
    <row r="456" spans="1:35" x14ac:dyDescent="0.35">
      <c r="A456" s="4" t="s">
        <v>175</v>
      </c>
      <c r="B456" s="36" t="s">
        <v>273</v>
      </c>
      <c r="C456" s="4" t="s">
        <v>179</v>
      </c>
      <c r="D456" s="19">
        <f t="shared" si="66"/>
        <v>-93.736666666666665</v>
      </c>
      <c r="E456" s="19">
        <f t="shared" si="67"/>
        <v>49.732500000000002</v>
      </c>
      <c r="F456" s="20">
        <v>83600</v>
      </c>
      <c r="G456" s="20">
        <v>1940</v>
      </c>
      <c r="H456" s="21">
        <v>1.8932317169524995</v>
      </c>
      <c r="I456" s="4" t="s">
        <v>31</v>
      </c>
      <c r="J456" s="4" t="s">
        <v>180</v>
      </c>
      <c r="K456" s="22" t="s">
        <v>75</v>
      </c>
      <c r="L456" s="10">
        <f t="shared" si="68"/>
        <v>6.6018499999999994E-2</v>
      </c>
      <c r="M456" s="13">
        <f t="shared" si="70"/>
        <v>7.8969497607655497E-7</v>
      </c>
      <c r="O456" s="4" t="s">
        <v>31</v>
      </c>
      <c r="P456" s="4">
        <v>0</v>
      </c>
      <c r="Q456" s="26" t="s">
        <v>178</v>
      </c>
      <c r="T456" s="24">
        <v>4.1666666666666664E-2</v>
      </c>
      <c r="W456" s="16">
        <v>22.5</v>
      </c>
      <c r="Y456" s="17">
        <v>2.8113207547169798</v>
      </c>
      <c r="Z456" s="16">
        <v>2</v>
      </c>
      <c r="AA456" s="16">
        <f t="shared" si="65"/>
        <v>3.219166852252628</v>
      </c>
      <c r="AB456" s="16">
        <v>1</v>
      </c>
      <c r="AC456" s="17">
        <v>2.4075235109717799</v>
      </c>
      <c r="AD456" s="17">
        <f t="shared" si="69"/>
        <v>22.5</v>
      </c>
      <c r="AE456" s="57">
        <v>544.42308095916701</v>
      </c>
      <c r="AF456" s="17">
        <f t="shared" si="71"/>
        <v>-0.67</v>
      </c>
      <c r="AH456" s="17">
        <v>2.25804804991298</v>
      </c>
    </row>
    <row r="457" spans="1:35" x14ac:dyDescent="0.35">
      <c r="A457" s="4" t="s">
        <v>175</v>
      </c>
      <c r="B457" s="36" t="s">
        <v>273</v>
      </c>
      <c r="C457" s="4" t="s">
        <v>179</v>
      </c>
      <c r="D457" s="19">
        <f t="shared" si="66"/>
        <v>-93.736666666666665</v>
      </c>
      <c r="E457" s="19">
        <f t="shared" si="67"/>
        <v>49.732500000000002</v>
      </c>
      <c r="F457" s="20">
        <v>83600</v>
      </c>
      <c r="G457" s="20">
        <v>1940</v>
      </c>
      <c r="H457" s="21">
        <v>1.8932317169524995</v>
      </c>
      <c r="I457" s="4" t="s">
        <v>31</v>
      </c>
      <c r="J457" s="4" t="s">
        <v>180</v>
      </c>
      <c r="K457" s="22" t="s">
        <v>75</v>
      </c>
      <c r="L457" s="10">
        <f t="shared" si="68"/>
        <v>6.6018499999999994E-2</v>
      </c>
      <c r="M457" s="13">
        <f t="shared" si="70"/>
        <v>7.8969497607655497E-7</v>
      </c>
      <c r="O457" s="4" t="s">
        <v>31</v>
      </c>
      <c r="P457" s="4">
        <v>0</v>
      </c>
      <c r="Q457" s="26" t="s">
        <v>178</v>
      </c>
      <c r="T457" s="24">
        <v>4.1666666666666664E-2</v>
      </c>
      <c r="W457" s="16">
        <v>22.5</v>
      </c>
      <c r="Y457" s="17">
        <v>4</v>
      </c>
      <c r="Z457" s="16">
        <v>2</v>
      </c>
      <c r="AA457" s="16">
        <f t="shared" si="65"/>
        <v>4.5802910917956874</v>
      </c>
      <c r="AB457" s="16">
        <v>1</v>
      </c>
      <c r="AC457" s="17">
        <v>2.44514106583072</v>
      </c>
      <c r="AD457" s="17">
        <f t="shared" si="69"/>
        <v>22.5</v>
      </c>
      <c r="AE457" s="57">
        <v>544.42308095916701</v>
      </c>
      <c r="AF457" s="17">
        <f t="shared" si="71"/>
        <v>-0.5</v>
      </c>
      <c r="AH457" s="17">
        <v>2.3337736049359301</v>
      </c>
    </row>
    <row r="458" spans="1:35" x14ac:dyDescent="0.35">
      <c r="A458" s="4" t="s">
        <v>175</v>
      </c>
      <c r="B458" s="36" t="s">
        <v>273</v>
      </c>
      <c r="C458" s="4" t="s">
        <v>179</v>
      </c>
      <c r="D458" s="19">
        <f t="shared" si="66"/>
        <v>-93.736666666666665</v>
      </c>
      <c r="E458" s="19">
        <f t="shared" si="67"/>
        <v>49.732500000000002</v>
      </c>
      <c r="F458" s="20">
        <v>83600</v>
      </c>
      <c r="G458" s="20">
        <v>1940</v>
      </c>
      <c r="H458" s="21">
        <v>1.8932317169524995</v>
      </c>
      <c r="I458" s="4" t="s">
        <v>31</v>
      </c>
      <c r="J458" s="4" t="s">
        <v>180</v>
      </c>
      <c r="K458" s="22" t="s">
        <v>75</v>
      </c>
      <c r="L458" s="10">
        <f t="shared" si="68"/>
        <v>6.6018499999999994E-2</v>
      </c>
      <c r="M458" s="13">
        <f t="shared" si="70"/>
        <v>7.8969497607655497E-7</v>
      </c>
      <c r="O458" s="4" t="s">
        <v>31</v>
      </c>
      <c r="P458" s="4">
        <v>0</v>
      </c>
      <c r="Q458" s="26" t="s">
        <v>178</v>
      </c>
      <c r="T458" s="24">
        <v>4.1666666666666664E-2</v>
      </c>
      <c r="W458" s="16">
        <v>22.5</v>
      </c>
      <c r="Y458" s="17">
        <v>3.7924528301886702</v>
      </c>
      <c r="Z458" s="16">
        <v>2</v>
      </c>
      <c r="AA458" s="16">
        <f t="shared" si="65"/>
        <v>4.3426344785421271</v>
      </c>
      <c r="AB458" s="16">
        <v>1</v>
      </c>
      <c r="AC458" s="17">
        <v>3.3103448275862002</v>
      </c>
      <c r="AD458" s="17">
        <f t="shared" si="69"/>
        <v>22.5</v>
      </c>
      <c r="AE458" s="57">
        <v>544.42308095916701</v>
      </c>
      <c r="AF458" s="17">
        <f t="shared" si="71"/>
        <v>-0.5</v>
      </c>
      <c r="AH458" s="17">
        <v>3.1529757683012001</v>
      </c>
    </row>
    <row r="459" spans="1:35" x14ac:dyDescent="0.35">
      <c r="A459" s="4" t="s">
        <v>175</v>
      </c>
      <c r="B459" s="36" t="s">
        <v>273</v>
      </c>
      <c r="C459" s="4" t="s">
        <v>179</v>
      </c>
      <c r="D459" s="19">
        <f t="shared" si="66"/>
        <v>-93.736666666666665</v>
      </c>
      <c r="E459" s="19">
        <f t="shared" si="67"/>
        <v>49.732500000000002</v>
      </c>
      <c r="F459" s="20">
        <v>83600</v>
      </c>
      <c r="G459" s="20">
        <v>1940</v>
      </c>
      <c r="H459" s="21">
        <v>1.8932317169524995</v>
      </c>
      <c r="I459" s="4" t="s">
        <v>31</v>
      </c>
      <c r="J459" s="4" t="s">
        <v>180</v>
      </c>
      <c r="K459" s="22" t="s">
        <v>75</v>
      </c>
      <c r="L459" s="10">
        <f t="shared" si="68"/>
        <v>6.6018499999999994E-2</v>
      </c>
      <c r="M459" s="13">
        <f t="shared" si="70"/>
        <v>7.8969497607655497E-7</v>
      </c>
      <c r="O459" s="4" t="s">
        <v>31</v>
      </c>
      <c r="P459" s="4">
        <v>0</v>
      </c>
      <c r="Q459" s="26" t="s">
        <v>178</v>
      </c>
      <c r="T459" s="24">
        <v>4.1666666666666664E-2</v>
      </c>
      <c r="W459" s="16">
        <v>22.5</v>
      </c>
      <c r="Y459" s="17">
        <v>5.7924528301886697</v>
      </c>
      <c r="Z459" s="16">
        <v>2</v>
      </c>
      <c r="AA459" s="16">
        <f t="shared" si="65"/>
        <v>6.6327800244399704</v>
      </c>
      <c r="AB459" s="16">
        <v>1</v>
      </c>
      <c r="AC459" s="17">
        <v>5.6802507836990603</v>
      </c>
      <c r="AD459" s="17">
        <f t="shared" si="69"/>
        <v>22.5</v>
      </c>
      <c r="AE459" s="57">
        <v>544.42308095916701</v>
      </c>
      <c r="AF459" s="17">
        <f t="shared" si="71"/>
        <v>-0.5</v>
      </c>
      <c r="AH459" s="17">
        <v>5.4105445208310599</v>
      </c>
    </row>
    <row r="460" spans="1:35" x14ac:dyDescent="0.35">
      <c r="A460" s="4" t="s">
        <v>175</v>
      </c>
      <c r="B460" s="36" t="s">
        <v>273</v>
      </c>
      <c r="C460" s="4" t="s">
        <v>179</v>
      </c>
      <c r="D460" s="19">
        <f t="shared" si="66"/>
        <v>-93.736666666666665</v>
      </c>
      <c r="E460" s="19">
        <f t="shared" si="67"/>
        <v>49.732500000000002</v>
      </c>
      <c r="F460" s="20">
        <v>83600</v>
      </c>
      <c r="G460" s="20">
        <v>1940</v>
      </c>
      <c r="H460" s="21">
        <v>1.8932317169524995</v>
      </c>
      <c r="I460" s="4" t="s">
        <v>31</v>
      </c>
      <c r="J460" s="4" t="s">
        <v>180</v>
      </c>
      <c r="K460" s="22" t="s">
        <v>75</v>
      </c>
      <c r="L460" s="10">
        <f t="shared" si="68"/>
        <v>6.6018499999999994E-2</v>
      </c>
      <c r="M460" s="13">
        <f t="shared" si="70"/>
        <v>7.8969497607655497E-7</v>
      </c>
      <c r="O460" s="4" t="s">
        <v>31</v>
      </c>
      <c r="P460" s="4">
        <v>0</v>
      </c>
      <c r="Q460" s="26" t="s">
        <v>178</v>
      </c>
      <c r="T460" s="24">
        <v>4.1666666666666664E-2</v>
      </c>
      <c r="W460" s="16">
        <v>22.5</v>
      </c>
      <c r="Y460" s="17">
        <v>5.1886792452830104</v>
      </c>
      <c r="Z460" s="16">
        <v>2</v>
      </c>
      <c r="AA460" s="16">
        <f t="shared" si="65"/>
        <v>5.9414153313387361</v>
      </c>
      <c r="AB460" s="16">
        <v>1</v>
      </c>
      <c r="AC460" s="17">
        <v>7.56112852664576</v>
      </c>
      <c r="AD460" s="17">
        <f t="shared" si="69"/>
        <v>22.5</v>
      </c>
      <c r="AE460" s="57">
        <v>544.42308095916701</v>
      </c>
      <c r="AF460" s="17">
        <f t="shared" si="71"/>
        <v>-0.5</v>
      </c>
      <c r="AH460" s="17">
        <v>7.2013585523737396</v>
      </c>
    </row>
    <row r="461" spans="1:35" x14ac:dyDescent="0.35">
      <c r="A461" s="4" t="s">
        <v>175</v>
      </c>
      <c r="B461" s="36" t="s">
        <v>273</v>
      </c>
      <c r="C461" s="4" t="s">
        <v>179</v>
      </c>
      <c r="D461" s="19">
        <f t="shared" si="66"/>
        <v>-93.736666666666665</v>
      </c>
      <c r="E461" s="19">
        <f t="shared" si="67"/>
        <v>49.732500000000002</v>
      </c>
      <c r="F461" s="20">
        <v>83600</v>
      </c>
      <c r="G461" s="20">
        <v>1940</v>
      </c>
      <c r="H461" s="21">
        <v>1.8932317169524995</v>
      </c>
      <c r="I461" s="4" t="s">
        <v>31</v>
      </c>
      <c r="J461" s="4" t="s">
        <v>180</v>
      </c>
      <c r="K461" s="22" t="s">
        <v>75</v>
      </c>
      <c r="L461" s="10">
        <f t="shared" si="68"/>
        <v>6.6018499999999994E-2</v>
      </c>
      <c r="M461" s="13">
        <f t="shared" si="70"/>
        <v>7.8969497607655497E-7</v>
      </c>
      <c r="O461" s="4" t="s">
        <v>31</v>
      </c>
      <c r="P461" s="4">
        <v>0</v>
      </c>
      <c r="Q461" s="26" t="s">
        <v>178</v>
      </c>
      <c r="T461" s="24">
        <v>4.1666666666666664E-2</v>
      </c>
      <c r="W461" s="16">
        <v>22.5</v>
      </c>
      <c r="Y461" s="17">
        <v>6.0188679245283003</v>
      </c>
      <c r="Z461" s="16">
        <v>2</v>
      </c>
      <c r="AA461" s="16">
        <f t="shared" si="65"/>
        <v>6.8920417843529433</v>
      </c>
      <c r="AB461" s="16">
        <v>1</v>
      </c>
      <c r="AC461" s="17">
        <v>6.8840125391849503</v>
      </c>
      <c r="AD461" s="17">
        <f t="shared" si="69"/>
        <v>22.5</v>
      </c>
      <c r="AE461" s="57">
        <v>544.42308095916701</v>
      </c>
      <c r="AF461" s="17">
        <f t="shared" si="71"/>
        <v>-0.5</v>
      </c>
      <c r="AH461" s="17">
        <v>6.5536173069221304</v>
      </c>
    </row>
    <row r="462" spans="1:35" x14ac:dyDescent="0.35">
      <c r="A462" s="4" t="s">
        <v>175</v>
      </c>
      <c r="B462" s="36" t="s">
        <v>273</v>
      </c>
      <c r="C462" s="4" t="s">
        <v>179</v>
      </c>
      <c r="D462" s="19">
        <f t="shared" si="66"/>
        <v>-93.736666666666665</v>
      </c>
      <c r="E462" s="19">
        <f t="shared" si="67"/>
        <v>49.732500000000002</v>
      </c>
      <c r="F462" s="20">
        <v>83600</v>
      </c>
      <c r="G462" s="20">
        <v>1940</v>
      </c>
      <c r="H462" s="21">
        <v>1.8932317169524995</v>
      </c>
      <c r="I462" s="4" t="s">
        <v>31</v>
      </c>
      <c r="J462" s="4" t="s">
        <v>180</v>
      </c>
      <c r="K462" s="22" t="s">
        <v>75</v>
      </c>
      <c r="L462" s="10">
        <f t="shared" si="68"/>
        <v>6.6018499999999994E-2</v>
      </c>
      <c r="M462" s="13">
        <f t="shared" si="70"/>
        <v>7.8969497607655497E-7</v>
      </c>
      <c r="O462" s="4" t="s">
        <v>31</v>
      </c>
      <c r="P462" s="4">
        <v>0</v>
      </c>
      <c r="Q462" s="26" t="s">
        <v>178</v>
      </c>
      <c r="T462" s="24">
        <v>4.1666666666666664E-2</v>
      </c>
      <c r="W462" s="16">
        <v>22.5</v>
      </c>
      <c r="Y462" s="17">
        <v>6.2075471698113196</v>
      </c>
      <c r="Z462" s="16">
        <v>2</v>
      </c>
      <c r="AA462" s="16">
        <f t="shared" si="65"/>
        <v>7.1080932509470793</v>
      </c>
      <c r="AB462" s="16">
        <v>1</v>
      </c>
      <c r="AC462" s="17">
        <v>8.1253918495297803</v>
      </c>
      <c r="AD462" s="17">
        <f t="shared" si="69"/>
        <v>22.5</v>
      </c>
      <c r="AE462" s="57">
        <v>544.42308095916701</v>
      </c>
      <c r="AF462" s="17">
        <f t="shared" si="71"/>
        <v>-0.5</v>
      </c>
      <c r="AH462" s="17">
        <v>7.7443181257670002</v>
      </c>
    </row>
    <row r="463" spans="1:35" x14ac:dyDescent="0.35">
      <c r="A463" s="4" t="s">
        <v>181</v>
      </c>
      <c r="B463" s="36" t="s">
        <v>273</v>
      </c>
      <c r="C463" s="4" t="s">
        <v>182</v>
      </c>
      <c r="D463" s="19">
        <f>-93-44/60</f>
        <v>-93.733333333333334</v>
      </c>
      <c r="E463" s="19">
        <f>49+40/60</f>
        <v>49.666666666666664</v>
      </c>
      <c r="F463" s="20">
        <v>441831</v>
      </c>
      <c r="G463" s="39">
        <v>2950</v>
      </c>
      <c r="H463" s="21">
        <v>1.252271834926709</v>
      </c>
      <c r="I463" s="4" t="s">
        <v>28</v>
      </c>
      <c r="J463" s="4" t="s">
        <v>29</v>
      </c>
      <c r="K463" s="4" t="s">
        <v>250</v>
      </c>
      <c r="L463" s="10">
        <f>3.14*(10/2)^2</f>
        <v>78.5</v>
      </c>
      <c r="M463" s="13">
        <f t="shared" si="70"/>
        <v>1.7766974250335536E-4</v>
      </c>
      <c r="R463" s="23">
        <v>37440</v>
      </c>
      <c r="S463" s="23">
        <v>37445</v>
      </c>
      <c r="T463" s="24">
        <v>5</v>
      </c>
      <c r="W463" s="16">
        <v>24.766398958333333</v>
      </c>
      <c r="Y463" s="17">
        <v>1</v>
      </c>
      <c r="Z463" s="16">
        <v>1</v>
      </c>
      <c r="AA463" s="16">
        <f t="shared" si="65"/>
        <v>1.2075522154727263</v>
      </c>
      <c r="AB463" s="16">
        <v>1</v>
      </c>
      <c r="AC463" s="17">
        <f>AVERAGE(2.5,2.9,2.5)</f>
        <v>2.6333333333333333</v>
      </c>
      <c r="AD463" s="17">
        <f t="shared" si="69"/>
        <v>24.766398958333333</v>
      </c>
      <c r="AE463" s="57">
        <v>753.38243012846499</v>
      </c>
      <c r="AF463" s="17">
        <f t="shared" si="71"/>
        <v>-0.67</v>
      </c>
      <c r="AH463" s="17">
        <v>3.0633370773938702</v>
      </c>
      <c r="AI463" s="4" t="s">
        <v>183</v>
      </c>
    </row>
    <row r="464" spans="1:35" x14ac:dyDescent="0.35">
      <c r="A464" s="4" t="s">
        <v>181</v>
      </c>
      <c r="B464" s="36" t="s">
        <v>273</v>
      </c>
      <c r="C464" s="4" t="s">
        <v>182</v>
      </c>
      <c r="D464" s="19">
        <f>-93-44/60</f>
        <v>-93.733333333333334</v>
      </c>
      <c r="E464" s="19">
        <f>49+40/60</f>
        <v>49.666666666666664</v>
      </c>
      <c r="F464" s="20">
        <v>441831</v>
      </c>
      <c r="G464" s="39">
        <v>2950</v>
      </c>
      <c r="H464" s="21">
        <v>1.252271834926709</v>
      </c>
      <c r="I464" s="4" t="s">
        <v>28</v>
      </c>
      <c r="J464" s="4" t="s">
        <v>29</v>
      </c>
      <c r="K464" s="4" t="s">
        <v>250</v>
      </c>
      <c r="L464" s="10">
        <f>3.14*(10/2)^2</f>
        <v>78.5</v>
      </c>
      <c r="M464" s="13">
        <f t="shared" si="70"/>
        <v>1.7766974250335536E-4</v>
      </c>
      <c r="R464" s="23">
        <v>37454</v>
      </c>
      <c r="S464" s="23">
        <v>37457</v>
      </c>
      <c r="T464" s="24">
        <v>3</v>
      </c>
      <c r="W464" s="16">
        <v>26.7</v>
      </c>
      <c r="Y464" s="17">
        <v>0.8</v>
      </c>
      <c r="Z464" s="16">
        <v>1</v>
      </c>
      <c r="AA464" s="16">
        <f t="shared" si="65"/>
        <v>0.96604177237818112</v>
      </c>
      <c r="AB464" s="16">
        <v>1</v>
      </c>
      <c r="AC464" s="17">
        <f>AVERAGE(1.6,2,0.7)</f>
        <v>1.4333333333333333</v>
      </c>
      <c r="AD464" s="17">
        <f t="shared" si="69"/>
        <v>26.7</v>
      </c>
      <c r="AE464" s="57">
        <v>685.97136247412004</v>
      </c>
      <c r="AF464" s="17">
        <f t="shared" si="71"/>
        <v>-0.67</v>
      </c>
      <c r="AH464" s="17">
        <v>1.5642267550703499</v>
      </c>
      <c r="AI464" s="4" t="s">
        <v>184</v>
      </c>
    </row>
    <row r="465" spans="1:35" x14ac:dyDescent="0.35">
      <c r="A465" s="4" t="s">
        <v>181</v>
      </c>
      <c r="B465" s="36" t="s">
        <v>273</v>
      </c>
      <c r="C465" s="4" t="s">
        <v>182</v>
      </c>
      <c r="D465" s="19">
        <f>-93-44/60</f>
        <v>-93.733333333333334</v>
      </c>
      <c r="E465" s="19">
        <f>49+40/60</f>
        <v>49.666666666666664</v>
      </c>
      <c r="F465" s="20">
        <v>441831</v>
      </c>
      <c r="G465" s="39">
        <v>2950</v>
      </c>
      <c r="H465" s="21">
        <v>1.252271834926709</v>
      </c>
      <c r="I465" s="4" t="s">
        <v>28</v>
      </c>
      <c r="J465" s="4" t="s">
        <v>29</v>
      </c>
      <c r="K465" s="4" t="s">
        <v>250</v>
      </c>
      <c r="L465" s="10">
        <f>3.14*(10/2)^2</f>
        <v>78.5</v>
      </c>
      <c r="M465" s="13">
        <f t="shared" si="70"/>
        <v>1.7766974250335536E-4</v>
      </c>
      <c r="R465" s="23">
        <v>37468</v>
      </c>
      <c r="S465" s="23">
        <v>37471</v>
      </c>
      <c r="T465" s="24">
        <v>3</v>
      </c>
      <c r="W465" s="16">
        <v>23</v>
      </c>
      <c r="Y465" s="17">
        <v>1</v>
      </c>
      <c r="Z465" s="16">
        <v>1</v>
      </c>
      <c r="AA465" s="16">
        <f t="shared" si="65"/>
        <v>1.2075522154727263</v>
      </c>
      <c r="AB465" s="16">
        <v>1</v>
      </c>
      <c r="AC465" s="17">
        <f>AVERAGE(1.7,2.4,1.6)</f>
        <v>1.8999999999999997</v>
      </c>
      <c r="AD465" s="17">
        <f t="shared" si="69"/>
        <v>23</v>
      </c>
      <c r="AE465" s="57">
        <v>821.37425519999999</v>
      </c>
      <c r="AF465" s="17">
        <f t="shared" si="71"/>
        <v>-0.67</v>
      </c>
      <c r="AH465" s="17">
        <v>2.3449565016800298</v>
      </c>
      <c r="AI465" s="4" t="s">
        <v>184</v>
      </c>
    </row>
    <row r="466" spans="1:35" x14ac:dyDescent="0.35">
      <c r="A466" s="4" t="s">
        <v>181</v>
      </c>
      <c r="B466" s="36" t="s">
        <v>273</v>
      </c>
      <c r="C466" s="4" t="s">
        <v>182</v>
      </c>
      <c r="D466" s="19">
        <f>-93-44/60</f>
        <v>-93.733333333333334</v>
      </c>
      <c r="E466" s="19">
        <f>49+40/60</f>
        <v>49.666666666666664</v>
      </c>
      <c r="F466" s="20">
        <v>441831</v>
      </c>
      <c r="G466" s="39">
        <v>2950</v>
      </c>
      <c r="H466" s="21">
        <v>1.252271834926709</v>
      </c>
      <c r="I466" s="4" t="s">
        <v>28</v>
      </c>
      <c r="J466" s="4" t="s">
        <v>29</v>
      </c>
      <c r="K466" s="4" t="s">
        <v>250</v>
      </c>
      <c r="L466" s="10">
        <f>3.14*(10/2)^2</f>
        <v>78.5</v>
      </c>
      <c r="M466" s="13">
        <f t="shared" si="70"/>
        <v>1.7766974250335536E-4</v>
      </c>
      <c r="R466" s="23">
        <v>37482</v>
      </c>
      <c r="S466" s="23">
        <v>37487</v>
      </c>
      <c r="T466" s="24">
        <v>5</v>
      </c>
      <c r="W466" s="16">
        <v>20</v>
      </c>
      <c r="Y466" s="17">
        <v>1</v>
      </c>
      <c r="Z466" s="16">
        <v>1</v>
      </c>
      <c r="AA466" s="16">
        <f t="shared" si="65"/>
        <v>1.2075522154727263</v>
      </c>
      <c r="AB466" s="16">
        <v>1</v>
      </c>
      <c r="AC466" s="17">
        <f>AVERAGE(1.5,2,1.4)</f>
        <v>1.6333333333333335</v>
      </c>
      <c r="AD466" s="17">
        <f t="shared" si="69"/>
        <v>20</v>
      </c>
      <c r="AE466" s="57">
        <v>952.99199999999996</v>
      </c>
      <c r="AF466" s="17">
        <f t="shared" si="71"/>
        <v>-0.67</v>
      </c>
      <c r="AH466" s="17">
        <v>2.2223684730048499</v>
      </c>
      <c r="AI466" s="4" t="s">
        <v>184</v>
      </c>
    </row>
    <row r="467" spans="1:35" x14ac:dyDescent="0.35">
      <c r="A467" s="4" t="s">
        <v>244</v>
      </c>
      <c r="B467" s="36" t="s">
        <v>111</v>
      </c>
      <c r="C467" s="4" t="s">
        <v>68</v>
      </c>
      <c r="D467" s="40">
        <v>-74.005139999999997</v>
      </c>
      <c r="E467" s="40">
        <v>45.992100000000001</v>
      </c>
      <c r="F467" s="20">
        <v>190000</v>
      </c>
      <c r="G467" s="20">
        <v>3460</v>
      </c>
      <c r="H467" s="21">
        <v>2.2400000000000002</v>
      </c>
      <c r="I467" s="4" t="s">
        <v>31</v>
      </c>
      <c r="J467" s="4" t="s">
        <v>51</v>
      </c>
      <c r="K467" s="22" t="s">
        <v>251</v>
      </c>
      <c r="L467" s="10">
        <f t="shared" ref="L467:L491" si="72">870/10000*3</f>
        <v>0.26100000000000001</v>
      </c>
      <c r="M467" s="13">
        <f t="shared" si="70"/>
        <v>1.3736842105263158E-6</v>
      </c>
      <c r="O467" s="5" t="s">
        <v>31</v>
      </c>
      <c r="P467" s="4">
        <v>0</v>
      </c>
      <c r="Q467" s="26" t="s">
        <v>259</v>
      </c>
      <c r="T467" s="24">
        <v>4.1666666666666664E-2</v>
      </c>
      <c r="Z467" s="16">
        <v>1</v>
      </c>
      <c r="AA467" s="16">
        <v>0.40871934604904597</v>
      </c>
      <c r="AB467" s="16">
        <v>1</v>
      </c>
      <c r="AE467" s="57" t="s">
        <v>75</v>
      </c>
      <c r="AG467" s="16">
        <v>0.81361462268012297</v>
      </c>
      <c r="AH467" s="17">
        <v>0.81</v>
      </c>
    </row>
    <row r="468" spans="1:35" x14ac:dyDescent="0.35">
      <c r="A468" s="4" t="s">
        <v>244</v>
      </c>
      <c r="B468" s="36" t="s">
        <v>111</v>
      </c>
      <c r="C468" s="4" t="s">
        <v>68</v>
      </c>
      <c r="D468" s="40">
        <v>-74.005139999999997</v>
      </c>
      <c r="E468" s="40">
        <v>45.992100000000001</v>
      </c>
      <c r="F468" s="20">
        <v>190000</v>
      </c>
      <c r="G468" s="20">
        <v>3460</v>
      </c>
      <c r="H468" s="21">
        <v>2.2400000000000002</v>
      </c>
      <c r="I468" s="4" t="s">
        <v>31</v>
      </c>
      <c r="J468" s="4" t="s">
        <v>51</v>
      </c>
      <c r="K468" s="22" t="s">
        <v>251</v>
      </c>
      <c r="L468" s="10">
        <f t="shared" si="72"/>
        <v>0.26100000000000001</v>
      </c>
      <c r="M468" s="13">
        <f t="shared" si="70"/>
        <v>1.3736842105263158E-6</v>
      </c>
      <c r="O468" s="5" t="s">
        <v>31</v>
      </c>
      <c r="P468" s="4">
        <v>0</v>
      </c>
      <c r="Q468" s="26" t="s">
        <v>259</v>
      </c>
      <c r="T468" s="24">
        <v>4.1666666666666664E-2</v>
      </c>
      <c r="Z468" s="16">
        <v>1</v>
      </c>
      <c r="AA468" s="16">
        <v>0.61307901907356899</v>
      </c>
      <c r="AB468" s="16">
        <v>1</v>
      </c>
      <c r="AE468" s="57" t="s">
        <v>75</v>
      </c>
      <c r="AG468" s="16">
        <v>1.05518588251803</v>
      </c>
      <c r="AH468" s="17">
        <v>1.06</v>
      </c>
    </row>
    <row r="469" spans="1:35" x14ac:dyDescent="0.35">
      <c r="A469" s="4" t="s">
        <v>244</v>
      </c>
      <c r="B469" s="36" t="s">
        <v>111</v>
      </c>
      <c r="C469" s="4" t="s">
        <v>68</v>
      </c>
      <c r="D469" s="40">
        <v>-74.005139999999997</v>
      </c>
      <c r="E469" s="40">
        <v>45.992100000000001</v>
      </c>
      <c r="F469" s="20">
        <v>190000</v>
      </c>
      <c r="G469" s="20">
        <v>3460</v>
      </c>
      <c r="H469" s="21">
        <v>2.2400000000000002</v>
      </c>
      <c r="I469" s="4" t="s">
        <v>31</v>
      </c>
      <c r="J469" s="4" t="s">
        <v>51</v>
      </c>
      <c r="K469" s="22" t="s">
        <v>251</v>
      </c>
      <c r="L469" s="10">
        <f t="shared" si="72"/>
        <v>0.26100000000000001</v>
      </c>
      <c r="M469" s="13">
        <f t="shared" si="70"/>
        <v>1.3736842105263158E-6</v>
      </c>
      <c r="O469" s="5" t="s">
        <v>31</v>
      </c>
      <c r="P469" s="4">
        <v>0</v>
      </c>
      <c r="Q469" s="26" t="s">
        <v>259</v>
      </c>
      <c r="T469" s="24">
        <v>4.1666666666666664E-2</v>
      </c>
      <c r="Z469" s="16">
        <v>1</v>
      </c>
      <c r="AA469" s="16">
        <v>0.81743869209809195</v>
      </c>
      <c r="AB469" s="16">
        <v>1</v>
      </c>
      <c r="AE469" s="57" t="s">
        <v>75</v>
      </c>
      <c r="AG469" s="16">
        <v>1.2066283869911401</v>
      </c>
      <c r="AH469" s="17">
        <v>1.21</v>
      </c>
    </row>
    <row r="470" spans="1:35" x14ac:dyDescent="0.35">
      <c r="A470" s="4" t="s">
        <v>244</v>
      </c>
      <c r="B470" s="36" t="s">
        <v>111</v>
      </c>
      <c r="C470" s="4" t="s">
        <v>68</v>
      </c>
      <c r="D470" s="40">
        <v>-74.005139999999997</v>
      </c>
      <c r="E470" s="40">
        <v>45.992100000000001</v>
      </c>
      <c r="F470" s="20">
        <v>190000</v>
      </c>
      <c r="G470" s="20">
        <v>3460</v>
      </c>
      <c r="H470" s="21">
        <v>2.2400000000000002</v>
      </c>
      <c r="I470" s="4" t="s">
        <v>31</v>
      </c>
      <c r="J470" s="4" t="s">
        <v>51</v>
      </c>
      <c r="K470" s="22" t="s">
        <v>251</v>
      </c>
      <c r="L470" s="10">
        <f t="shared" si="72"/>
        <v>0.26100000000000001</v>
      </c>
      <c r="M470" s="13">
        <f t="shared" si="70"/>
        <v>1.3736842105263158E-6</v>
      </c>
      <c r="O470" s="5" t="s">
        <v>31</v>
      </c>
      <c r="P470" s="4">
        <v>0</v>
      </c>
      <c r="Q470" s="26" t="s">
        <v>259</v>
      </c>
      <c r="T470" s="24">
        <v>4.1666666666666664E-2</v>
      </c>
      <c r="Z470" s="16">
        <v>1</v>
      </c>
      <c r="AA470" s="16">
        <v>1.60762942779291</v>
      </c>
      <c r="AB470" s="16">
        <v>1</v>
      </c>
      <c r="AE470" s="57" t="s">
        <v>75</v>
      </c>
      <c r="AG470" s="16">
        <v>1.51180549870776</v>
      </c>
      <c r="AH470" s="17">
        <v>1.51</v>
      </c>
    </row>
    <row r="471" spans="1:35" x14ac:dyDescent="0.35">
      <c r="A471" s="4" t="s">
        <v>244</v>
      </c>
      <c r="B471" s="36" t="s">
        <v>111</v>
      </c>
      <c r="C471" s="4" t="s">
        <v>68</v>
      </c>
      <c r="D471" s="40">
        <v>-74.005139999999997</v>
      </c>
      <c r="E471" s="40">
        <v>45.992100000000001</v>
      </c>
      <c r="F471" s="20">
        <v>190000</v>
      </c>
      <c r="G471" s="20">
        <v>3460</v>
      </c>
      <c r="H471" s="21">
        <v>2.2400000000000002</v>
      </c>
      <c r="I471" s="4" t="s">
        <v>31</v>
      </c>
      <c r="J471" s="4" t="s">
        <v>51</v>
      </c>
      <c r="K471" s="22" t="s">
        <v>251</v>
      </c>
      <c r="L471" s="10">
        <f t="shared" si="72"/>
        <v>0.26100000000000001</v>
      </c>
      <c r="M471" s="13">
        <f t="shared" si="70"/>
        <v>1.3736842105263158E-6</v>
      </c>
      <c r="O471" s="5" t="s">
        <v>31</v>
      </c>
      <c r="P471" s="4">
        <v>0</v>
      </c>
      <c r="Q471" s="26" t="s">
        <v>259</v>
      </c>
      <c r="T471" s="24">
        <v>4.1666666666666664E-2</v>
      </c>
      <c r="Z471" s="16">
        <v>1</v>
      </c>
      <c r="AA471" s="16">
        <v>0.422343324250681</v>
      </c>
      <c r="AB471" s="16">
        <v>1</v>
      </c>
      <c r="AE471" s="57" t="s">
        <v>75</v>
      </c>
      <c r="AG471" s="16">
        <v>1.5347265264118</v>
      </c>
      <c r="AH471" s="17">
        <v>1.53</v>
      </c>
    </row>
    <row r="472" spans="1:35" x14ac:dyDescent="0.35">
      <c r="A472" s="4" t="s">
        <v>244</v>
      </c>
      <c r="B472" s="36" t="s">
        <v>111</v>
      </c>
      <c r="C472" s="4" t="s">
        <v>68</v>
      </c>
      <c r="D472" s="40">
        <v>-74.005139999999997</v>
      </c>
      <c r="E472" s="40">
        <v>45.992100000000001</v>
      </c>
      <c r="F472" s="20">
        <v>190000</v>
      </c>
      <c r="G472" s="20">
        <v>3460</v>
      </c>
      <c r="H472" s="21">
        <v>2.2400000000000002</v>
      </c>
      <c r="I472" s="4" t="s">
        <v>31</v>
      </c>
      <c r="J472" s="4" t="s">
        <v>51</v>
      </c>
      <c r="K472" s="22" t="s">
        <v>251</v>
      </c>
      <c r="L472" s="10">
        <f t="shared" si="72"/>
        <v>0.26100000000000001</v>
      </c>
      <c r="M472" s="13">
        <f t="shared" si="70"/>
        <v>1.3736842105263158E-6</v>
      </c>
      <c r="O472" s="5" t="s">
        <v>31</v>
      </c>
      <c r="P472" s="4">
        <v>0</v>
      </c>
      <c r="Q472" s="26" t="s">
        <v>259</v>
      </c>
      <c r="T472" s="24">
        <v>4.1666666666666664E-2</v>
      </c>
      <c r="Z472" s="16">
        <v>1</v>
      </c>
      <c r="AA472" s="16">
        <v>0.40871934604904597</v>
      </c>
      <c r="AB472" s="16">
        <v>1</v>
      </c>
      <c r="AE472" s="57" t="s">
        <v>75</v>
      </c>
      <c r="AG472" s="16">
        <v>0.96382921495480101</v>
      </c>
      <c r="AH472" s="17">
        <v>0.96</v>
      </c>
    </row>
    <row r="473" spans="1:35" x14ac:dyDescent="0.35">
      <c r="A473" s="4" t="s">
        <v>244</v>
      </c>
      <c r="B473" s="36" t="s">
        <v>111</v>
      </c>
      <c r="C473" s="4" t="s">
        <v>68</v>
      </c>
      <c r="D473" s="40">
        <v>-74.005139999999997</v>
      </c>
      <c r="E473" s="40">
        <v>45.992100000000001</v>
      </c>
      <c r="F473" s="20">
        <v>190000</v>
      </c>
      <c r="G473" s="20">
        <v>3460</v>
      </c>
      <c r="H473" s="21">
        <v>2.2400000000000002</v>
      </c>
      <c r="I473" s="4" t="s">
        <v>31</v>
      </c>
      <c r="J473" s="4" t="s">
        <v>51</v>
      </c>
      <c r="K473" s="22" t="s">
        <v>251</v>
      </c>
      <c r="L473" s="10">
        <f t="shared" si="72"/>
        <v>0.26100000000000001</v>
      </c>
      <c r="M473" s="13">
        <f t="shared" si="70"/>
        <v>1.3736842105263158E-6</v>
      </c>
      <c r="O473" s="5" t="s">
        <v>31</v>
      </c>
      <c r="P473" s="4">
        <v>0</v>
      </c>
      <c r="Q473" s="26" t="s">
        <v>259</v>
      </c>
      <c r="T473" s="24">
        <v>4.1666666666666664E-2</v>
      </c>
      <c r="Z473" s="16">
        <v>1</v>
      </c>
      <c r="AA473" s="16">
        <v>0.40871934604904597</v>
      </c>
      <c r="AB473" s="16">
        <v>1</v>
      </c>
      <c r="AE473" s="57" t="s">
        <v>75</v>
      </c>
      <c r="AG473" s="16">
        <v>1.4144729917788299</v>
      </c>
      <c r="AH473" s="17">
        <v>1.41</v>
      </c>
    </row>
    <row r="474" spans="1:35" x14ac:dyDescent="0.35">
      <c r="A474" s="4" t="s">
        <v>244</v>
      </c>
      <c r="B474" s="36" t="s">
        <v>111</v>
      </c>
      <c r="C474" s="4" t="s">
        <v>68</v>
      </c>
      <c r="D474" s="40">
        <v>-74.005139999999997</v>
      </c>
      <c r="E474" s="40">
        <v>45.992100000000001</v>
      </c>
      <c r="F474" s="20">
        <v>190000</v>
      </c>
      <c r="G474" s="20">
        <v>3460</v>
      </c>
      <c r="H474" s="21">
        <v>2.2400000000000002</v>
      </c>
      <c r="I474" s="4" t="s">
        <v>31</v>
      </c>
      <c r="J474" s="4" t="s">
        <v>51</v>
      </c>
      <c r="K474" s="22" t="s">
        <v>251</v>
      </c>
      <c r="L474" s="10">
        <f t="shared" si="72"/>
        <v>0.26100000000000001</v>
      </c>
      <c r="M474" s="13">
        <f t="shared" si="70"/>
        <v>1.3736842105263158E-6</v>
      </c>
      <c r="O474" s="5" t="s">
        <v>31</v>
      </c>
      <c r="P474" s="4">
        <v>0</v>
      </c>
      <c r="Q474" s="26" t="s">
        <v>259</v>
      </c>
      <c r="T474" s="24">
        <v>4.1666666666666664E-2</v>
      </c>
      <c r="Z474" s="16">
        <v>1</v>
      </c>
      <c r="AA474" s="16">
        <v>0.83106267029972702</v>
      </c>
      <c r="AB474" s="16">
        <v>1</v>
      </c>
      <c r="AE474" s="57" t="s">
        <v>75</v>
      </c>
      <c r="AG474" s="16">
        <v>2.1981265568172499</v>
      </c>
      <c r="AH474" s="17">
        <v>2.2000000000000002</v>
      </c>
    </row>
    <row r="475" spans="1:35" x14ac:dyDescent="0.35">
      <c r="A475" s="4" t="s">
        <v>244</v>
      </c>
      <c r="B475" s="36" t="s">
        <v>111</v>
      </c>
      <c r="C475" s="4" t="s">
        <v>68</v>
      </c>
      <c r="D475" s="40">
        <v>-74.005139999999997</v>
      </c>
      <c r="E475" s="40">
        <v>45.992100000000001</v>
      </c>
      <c r="F475" s="20">
        <v>190000</v>
      </c>
      <c r="G475" s="20">
        <v>3460</v>
      </c>
      <c r="H475" s="21">
        <v>2.2400000000000002</v>
      </c>
      <c r="I475" s="4" t="s">
        <v>31</v>
      </c>
      <c r="J475" s="4" t="s">
        <v>51</v>
      </c>
      <c r="K475" s="22" t="s">
        <v>251</v>
      </c>
      <c r="L475" s="10">
        <f t="shared" si="72"/>
        <v>0.26100000000000001</v>
      </c>
      <c r="M475" s="13">
        <f t="shared" si="70"/>
        <v>1.3736842105263158E-6</v>
      </c>
      <c r="O475" s="5" t="s">
        <v>31</v>
      </c>
      <c r="P475" s="4">
        <v>0</v>
      </c>
      <c r="Q475" s="26" t="s">
        <v>259</v>
      </c>
      <c r="T475" s="24">
        <v>4.1666666666666664E-2</v>
      </c>
      <c r="Z475" s="16">
        <v>1</v>
      </c>
      <c r="AA475" s="16">
        <v>0.83106267029972702</v>
      </c>
      <c r="AB475" s="16">
        <v>1</v>
      </c>
      <c r="AE475" s="57" t="s">
        <v>75</v>
      </c>
      <c r="AG475" s="16">
        <v>3.8504870718387099</v>
      </c>
      <c r="AH475" s="17">
        <v>3.85</v>
      </c>
    </row>
    <row r="476" spans="1:35" x14ac:dyDescent="0.35">
      <c r="A476" s="4" t="s">
        <v>244</v>
      </c>
      <c r="B476" s="36" t="s">
        <v>111</v>
      </c>
      <c r="C476" s="4" t="s">
        <v>68</v>
      </c>
      <c r="D476" s="40">
        <v>-74.005139999999997</v>
      </c>
      <c r="E476" s="40">
        <v>45.992100000000001</v>
      </c>
      <c r="F476" s="20">
        <v>190000</v>
      </c>
      <c r="G476" s="20">
        <v>3460</v>
      </c>
      <c r="H476" s="21">
        <v>2.2400000000000002</v>
      </c>
      <c r="I476" s="4" t="s">
        <v>31</v>
      </c>
      <c r="J476" s="4" t="s">
        <v>51</v>
      </c>
      <c r="K476" s="22" t="s">
        <v>251</v>
      </c>
      <c r="L476" s="10">
        <f t="shared" si="72"/>
        <v>0.26100000000000001</v>
      </c>
      <c r="M476" s="13">
        <f t="shared" si="70"/>
        <v>1.3736842105263158E-6</v>
      </c>
      <c r="O476" s="5" t="s">
        <v>31</v>
      </c>
      <c r="P476" s="4">
        <v>0</v>
      </c>
      <c r="Q476" s="26" t="s">
        <v>259</v>
      </c>
      <c r="T476" s="24">
        <v>4.1666666666666664E-2</v>
      </c>
      <c r="Z476" s="16">
        <v>1</v>
      </c>
      <c r="AA476" s="16">
        <v>1.6348773841961799</v>
      </c>
      <c r="AB476" s="16">
        <v>1</v>
      </c>
      <c r="AE476" s="57" t="s">
        <v>75</v>
      </c>
      <c r="AG476" s="16">
        <v>3.0742009799908701</v>
      </c>
      <c r="AH476" s="17">
        <v>3.07</v>
      </c>
    </row>
    <row r="477" spans="1:35" x14ac:dyDescent="0.35">
      <c r="A477" s="4" t="s">
        <v>244</v>
      </c>
      <c r="B477" s="36" t="s">
        <v>111</v>
      </c>
      <c r="C477" s="4" t="s">
        <v>68</v>
      </c>
      <c r="D477" s="40">
        <v>-74.005139999999997</v>
      </c>
      <c r="E477" s="40">
        <v>45.992100000000001</v>
      </c>
      <c r="F477" s="20">
        <v>190000</v>
      </c>
      <c r="G477" s="20">
        <v>3460</v>
      </c>
      <c r="H477" s="21">
        <v>2.2400000000000002</v>
      </c>
      <c r="I477" s="4" t="s">
        <v>31</v>
      </c>
      <c r="J477" s="4" t="s">
        <v>51</v>
      </c>
      <c r="K477" s="22" t="s">
        <v>251</v>
      </c>
      <c r="L477" s="10">
        <f t="shared" si="72"/>
        <v>0.26100000000000001</v>
      </c>
      <c r="M477" s="13">
        <f t="shared" si="70"/>
        <v>1.3736842105263158E-6</v>
      </c>
      <c r="O477" s="5" t="s">
        <v>31</v>
      </c>
      <c r="P477" s="4">
        <v>0</v>
      </c>
      <c r="Q477" s="26" t="s">
        <v>259</v>
      </c>
      <c r="T477" s="24">
        <v>4.1666666666666664E-2</v>
      </c>
      <c r="Z477" s="16">
        <v>1</v>
      </c>
      <c r="AA477" s="16">
        <v>1.81198910081743</v>
      </c>
      <c r="AB477" s="16">
        <v>1</v>
      </c>
      <c r="AE477" s="57" t="s">
        <v>75</v>
      </c>
      <c r="AG477" s="16">
        <v>2.6546643121937499</v>
      </c>
      <c r="AH477" s="17">
        <v>2.65</v>
      </c>
    </row>
    <row r="478" spans="1:35" x14ac:dyDescent="0.35">
      <c r="A478" s="4" t="s">
        <v>244</v>
      </c>
      <c r="B478" s="36" t="s">
        <v>111</v>
      </c>
      <c r="C478" s="4" t="s">
        <v>68</v>
      </c>
      <c r="D478" s="40">
        <v>-74.005139999999997</v>
      </c>
      <c r="E478" s="40">
        <v>45.992100000000001</v>
      </c>
      <c r="F478" s="20">
        <v>190000</v>
      </c>
      <c r="G478" s="20">
        <v>3460</v>
      </c>
      <c r="H478" s="21">
        <v>2.2400000000000002</v>
      </c>
      <c r="I478" s="4" t="s">
        <v>31</v>
      </c>
      <c r="J478" s="4" t="s">
        <v>51</v>
      </c>
      <c r="K478" s="22" t="s">
        <v>251</v>
      </c>
      <c r="L478" s="10">
        <f t="shared" si="72"/>
        <v>0.26100000000000001</v>
      </c>
      <c r="M478" s="13">
        <f t="shared" si="70"/>
        <v>1.3736842105263158E-6</v>
      </c>
      <c r="O478" s="5" t="s">
        <v>31</v>
      </c>
      <c r="P478" s="4">
        <v>0</v>
      </c>
      <c r="Q478" s="26" t="s">
        <v>259</v>
      </c>
      <c r="T478" s="24">
        <v>4.1666666666666664E-2</v>
      </c>
      <c r="Z478" s="16">
        <v>1</v>
      </c>
      <c r="AA478" s="16">
        <v>1.9073569482288799</v>
      </c>
      <c r="AB478" s="16">
        <v>1</v>
      </c>
      <c r="AE478" s="57" t="s">
        <v>75</v>
      </c>
      <c r="AG478" s="16">
        <v>1.8140356211481501</v>
      </c>
      <c r="AH478" s="17">
        <v>1.81</v>
      </c>
    </row>
    <row r="479" spans="1:35" x14ac:dyDescent="0.35">
      <c r="A479" s="4" t="s">
        <v>244</v>
      </c>
      <c r="B479" s="36" t="s">
        <v>111</v>
      </c>
      <c r="C479" s="4" t="s">
        <v>68</v>
      </c>
      <c r="D479" s="40">
        <v>-74.005139999999997</v>
      </c>
      <c r="E479" s="40">
        <v>45.992100000000001</v>
      </c>
      <c r="F479" s="20">
        <v>190000</v>
      </c>
      <c r="G479" s="20">
        <v>3460</v>
      </c>
      <c r="H479" s="21">
        <v>2.2400000000000002</v>
      </c>
      <c r="I479" s="4" t="s">
        <v>31</v>
      </c>
      <c r="J479" s="4" t="s">
        <v>51</v>
      </c>
      <c r="K479" s="22" t="s">
        <v>251</v>
      </c>
      <c r="L479" s="10">
        <f t="shared" si="72"/>
        <v>0.26100000000000001</v>
      </c>
      <c r="M479" s="13">
        <f t="shared" si="70"/>
        <v>1.3736842105263158E-6</v>
      </c>
      <c r="O479" s="5" t="s">
        <v>31</v>
      </c>
      <c r="P479" s="4">
        <v>0</v>
      </c>
      <c r="Q479" s="26" t="s">
        <v>259</v>
      </c>
      <c r="T479" s="24">
        <v>4.1666666666666664E-2</v>
      </c>
      <c r="Z479" s="16">
        <v>1</v>
      </c>
      <c r="AA479" s="16">
        <v>3.26975476839237</v>
      </c>
      <c r="AB479" s="16">
        <v>1</v>
      </c>
      <c r="AE479" s="57" t="s">
        <v>75</v>
      </c>
      <c r="AG479" s="16">
        <v>3.0840242775783202</v>
      </c>
      <c r="AH479" s="17">
        <v>3.08</v>
      </c>
    </row>
    <row r="480" spans="1:35" x14ac:dyDescent="0.35">
      <c r="A480" s="4" t="s">
        <v>244</v>
      </c>
      <c r="B480" s="36" t="s">
        <v>111</v>
      </c>
      <c r="C480" s="4" t="s">
        <v>68</v>
      </c>
      <c r="D480" s="40">
        <v>-74.005139999999997</v>
      </c>
      <c r="E480" s="40">
        <v>45.992100000000001</v>
      </c>
      <c r="F480" s="20">
        <v>190000</v>
      </c>
      <c r="G480" s="20">
        <v>3460</v>
      </c>
      <c r="H480" s="21">
        <v>2.2400000000000002</v>
      </c>
      <c r="I480" s="4" t="s">
        <v>31</v>
      </c>
      <c r="J480" s="4" t="s">
        <v>51</v>
      </c>
      <c r="K480" s="22" t="s">
        <v>251</v>
      </c>
      <c r="L480" s="10">
        <f t="shared" si="72"/>
        <v>0.26100000000000001</v>
      </c>
      <c r="M480" s="13">
        <f t="shared" si="70"/>
        <v>1.3736842105263158E-6</v>
      </c>
      <c r="O480" s="5" t="s">
        <v>31</v>
      </c>
      <c r="P480" s="4">
        <v>0</v>
      </c>
      <c r="Q480" s="26" t="s">
        <v>260</v>
      </c>
      <c r="T480" s="24">
        <v>4.1666666666666664E-2</v>
      </c>
      <c r="Z480" s="16">
        <v>1</v>
      </c>
      <c r="AA480" s="16">
        <v>0.57220708446866397</v>
      </c>
      <c r="AB480" s="16">
        <v>1</v>
      </c>
      <c r="AE480" s="57" t="s">
        <v>75</v>
      </c>
      <c r="AG480" s="16">
        <v>0.63433944170925405</v>
      </c>
      <c r="AH480" s="17">
        <v>0.63</v>
      </c>
    </row>
    <row r="481" spans="1:34" x14ac:dyDescent="0.35">
      <c r="A481" s="4" t="s">
        <v>244</v>
      </c>
      <c r="B481" s="36" t="s">
        <v>111</v>
      </c>
      <c r="C481" s="4" t="s">
        <v>68</v>
      </c>
      <c r="D481" s="40">
        <v>-74.005139999999997</v>
      </c>
      <c r="E481" s="40">
        <v>45.992100000000001</v>
      </c>
      <c r="F481" s="20">
        <v>190000</v>
      </c>
      <c r="G481" s="20">
        <v>3460</v>
      </c>
      <c r="H481" s="21">
        <v>2.2400000000000002</v>
      </c>
      <c r="I481" s="4" t="s">
        <v>31</v>
      </c>
      <c r="J481" s="4" t="s">
        <v>51</v>
      </c>
      <c r="K481" s="22" t="s">
        <v>251</v>
      </c>
      <c r="L481" s="10">
        <f t="shared" si="72"/>
        <v>0.26100000000000001</v>
      </c>
      <c r="M481" s="13">
        <f t="shared" si="70"/>
        <v>1.3736842105263158E-6</v>
      </c>
      <c r="O481" s="5" t="s">
        <v>31</v>
      </c>
      <c r="P481" s="4">
        <v>0</v>
      </c>
      <c r="Q481" s="26" t="s">
        <v>260</v>
      </c>
      <c r="T481" s="24">
        <v>4.1666666666666664E-2</v>
      </c>
      <c r="Z481" s="16">
        <v>1</v>
      </c>
      <c r="AA481" s="16">
        <v>0.47683923705722098</v>
      </c>
      <c r="AB481" s="16">
        <v>1</v>
      </c>
      <c r="AE481" s="57" t="s">
        <v>75</v>
      </c>
      <c r="AG481" s="16">
        <v>1.4749681327548401</v>
      </c>
      <c r="AH481" s="17">
        <v>1.47</v>
      </c>
    </row>
    <row r="482" spans="1:34" x14ac:dyDescent="0.35">
      <c r="A482" s="4" t="s">
        <v>244</v>
      </c>
      <c r="B482" s="36" t="s">
        <v>111</v>
      </c>
      <c r="C482" s="4" t="s">
        <v>68</v>
      </c>
      <c r="D482" s="40">
        <v>-74.005139999999997</v>
      </c>
      <c r="E482" s="40">
        <v>45.992100000000001</v>
      </c>
      <c r="F482" s="20">
        <v>190000</v>
      </c>
      <c r="G482" s="20">
        <v>3460</v>
      </c>
      <c r="H482" s="21">
        <v>2.2400000000000002</v>
      </c>
      <c r="I482" s="4" t="s">
        <v>31</v>
      </c>
      <c r="J482" s="4" t="s">
        <v>51</v>
      </c>
      <c r="K482" s="22" t="s">
        <v>251</v>
      </c>
      <c r="L482" s="10">
        <f t="shared" si="72"/>
        <v>0.26100000000000001</v>
      </c>
      <c r="M482" s="13">
        <f t="shared" si="70"/>
        <v>1.3736842105263158E-6</v>
      </c>
      <c r="O482" s="5" t="s">
        <v>31</v>
      </c>
      <c r="P482" s="4">
        <v>0</v>
      </c>
      <c r="Q482" s="26" t="s">
        <v>260</v>
      </c>
      <c r="T482" s="24">
        <v>4.1666666666666664E-2</v>
      </c>
      <c r="Z482" s="16">
        <v>1</v>
      </c>
      <c r="AA482" s="16">
        <v>0.83106267029972702</v>
      </c>
      <c r="AB482" s="16">
        <v>1</v>
      </c>
      <c r="AE482" s="57" t="s">
        <v>75</v>
      </c>
      <c r="AG482" s="16">
        <v>1.74748277999321</v>
      </c>
      <c r="AH482" s="17">
        <v>1.75</v>
      </c>
    </row>
    <row r="483" spans="1:34" x14ac:dyDescent="0.35">
      <c r="A483" s="4" t="s">
        <v>244</v>
      </c>
      <c r="B483" s="36" t="s">
        <v>111</v>
      </c>
      <c r="C483" s="4" t="s">
        <v>68</v>
      </c>
      <c r="D483" s="40">
        <v>-74.005139999999997</v>
      </c>
      <c r="E483" s="40">
        <v>45.992100000000001</v>
      </c>
      <c r="F483" s="20">
        <v>190000</v>
      </c>
      <c r="G483" s="20">
        <v>3460</v>
      </c>
      <c r="H483" s="21">
        <v>2.2400000000000002</v>
      </c>
      <c r="I483" s="4" t="s">
        <v>31</v>
      </c>
      <c r="J483" s="4" t="s">
        <v>51</v>
      </c>
      <c r="K483" s="22" t="s">
        <v>251</v>
      </c>
      <c r="L483" s="10">
        <f t="shared" si="72"/>
        <v>0.26100000000000001</v>
      </c>
      <c r="M483" s="13">
        <f t="shared" si="70"/>
        <v>1.3736842105263158E-6</v>
      </c>
      <c r="O483" s="5" t="s">
        <v>31</v>
      </c>
      <c r="P483" s="4">
        <v>0</v>
      </c>
      <c r="Q483" s="26" t="s">
        <v>260</v>
      </c>
      <c r="T483" s="24">
        <v>4.1666666666666664E-2</v>
      </c>
      <c r="Z483" s="16">
        <v>1</v>
      </c>
      <c r="AA483" s="16">
        <v>0.40871934604904597</v>
      </c>
      <c r="AB483" s="16">
        <v>1</v>
      </c>
      <c r="AE483" s="57" t="s">
        <v>75</v>
      </c>
      <c r="AG483" s="16">
        <v>2.5861468115213202</v>
      </c>
      <c r="AH483" s="17">
        <v>2.59</v>
      </c>
    </row>
    <row r="484" spans="1:34" x14ac:dyDescent="0.35">
      <c r="A484" s="4" t="s">
        <v>244</v>
      </c>
      <c r="B484" s="36" t="s">
        <v>111</v>
      </c>
      <c r="C484" s="4" t="s">
        <v>68</v>
      </c>
      <c r="D484" s="40">
        <v>-74.005139999999997</v>
      </c>
      <c r="E484" s="40">
        <v>45.992100000000001</v>
      </c>
      <c r="F484" s="20">
        <v>190000</v>
      </c>
      <c r="G484" s="20">
        <v>3460</v>
      </c>
      <c r="H484" s="21">
        <v>2.2400000000000002</v>
      </c>
      <c r="I484" s="4" t="s">
        <v>31</v>
      </c>
      <c r="J484" s="4" t="s">
        <v>51</v>
      </c>
      <c r="K484" s="22" t="s">
        <v>251</v>
      </c>
      <c r="L484" s="10">
        <f t="shared" si="72"/>
        <v>0.26100000000000001</v>
      </c>
      <c r="M484" s="13">
        <f t="shared" si="70"/>
        <v>1.3736842105263158E-6</v>
      </c>
      <c r="O484" s="5" t="s">
        <v>31</v>
      </c>
      <c r="P484" s="4">
        <v>0</v>
      </c>
      <c r="Q484" s="26" t="s">
        <v>260</v>
      </c>
      <c r="T484" s="24">
        <v>4.1666666666666664E-2</v>
      </c>
      <c r="Z484" s="16">
        <v>1</v>
      </c>
      <c r="AA484" s="16">
        <v>0.40871934604904597</v>
      </c>
      <c r="AB484" s="16">
        <v>1</v>
      </c>
      <c r="AE484" s="57" t="s">
        <v>75</v>
      </c>
      <c r="AG484" s="16">
        <v>3.0067476698904199</v>
      </c>
      <c r="AH484" s="17">
        <v>3.01</v>
      </c>
    </row>
    <row r="485" spans="1:34" x14ac:dyDescent="0.35">
      <c r="A485" s="4" t="s">
        <v>244</v>
      </c>
      <c r="B485" s="36" t="s">
        <v>111</v>
      </c>
      <c r="C485" s="4" t="s">
        <v>68</v>
      </c>
      <c r="D485" s="40">
        <v>-74.005139999999997</v>
      </c>
      <c r="E485" s="40">
        <v>45.992100000000001</v>
      </c>
      <c r="F485" s="20">
        <v>190000</v>
      </c>
      <c r="G485" s="20">
        <v>3460</v>
      </c>
      <c r="H485" s="21">
        <v>2.2400000000000002</v>
      </c>
      <c r="I485" s="4" t="s">
        <v>31</v>
      </c>
      <c r="J485" s="4" t="s">
        <v>51</v>
      </c>
      <c r="K485" s="22" t="s">
        <v>251</v>
      </c>
      <c r="L485" s="10">
        <f t="shared" si="72"/>
        <v>0.26100000000000001</v>
      </c>
      <c r="M485" s="13">
        <f t="shared" si="70"/>
        <v>1.3736842105263158E-6</v>
      </c>
      <c r="O485" s="5" t="s">
        <v>31</v>
      </c>
      <c r="P485" s="4">
        <v>0</v>
      </c>
      <c r="Q485" s="26" t="s">
        <v>260</v>
      </c>
      <c r="T485" s="24">
        <v>4.1666666666666664E-2</v>
      </c>
      <c r="Z485" s="16">
        <v>1</v>
      </c>
      <c r="AA485" s="16">
        <v>0.83106267029972702</v>
      </c>
      <c r="AB485" s="16">
        <v>1</v>
      </c>
      <c r="AE485" s="57" t="s">
        <v>75</v>
      </c>
      <c r="AG485" s="16">
        <v>4.0908304194781904</v>
      </c>
      <c r="AH485" s="17">
        <v>4.09</v>
      </c>
    </row>
    <row r="486" spans="1:34" x14ac:dyDescent="0.35">
      <c r="A486" s="4" t="s">
        <v>244</v>
      </c>
      <c r="B486" s="36" t="s">
        <v>111</v>
      </c>
      <c r="C486" s="4" t="s">
        <v>68</v>
      </c>
      <c r="D486" s="40">
        <v>-74.005139999999997</v>
      </c>
      <c r="E486" s="40">
        <v>45.992100000000001</v>
      </c>
      <c r="F486" s="20">
        <v>190000</v>
      </c>
      <c r="G486" s="20">
        <v>3460</v>
      </c>
      <c r="H486" s="21">
        <v>2.2400000000000002</v>
      </c>
      <c r="I486" s="4" t="s">
        <v>31</v>
      </c>
      <c r="J486" s="4" t="s">
        <v>51</v>
      </c>
      <c r="K486" s="22" t="s">
        <v>251</v>
      </c>
      <c r="L486" s="10">
        <f t="shared" si="72"/>
        <v>0.26100000000000001</v>
      </c>
      <c r="M486" s="13">
        <f t="shared" si="70"/>
        <v>1.3736842105263158E-6</v>
      </c>
      <c r="O486" s="5" t="s">
        <v>31</v>
      </c>
      <c r="P486" s="4">
        <v>0</v>
      </c>
      <c r="Q486" s="26" t="s">
        <v>260</v>
      </c>
      <c r="T486" s="24">
        <v>4.1666666666666664E-2</v>
      </c>
      <c r="Z486" s="16">
        <v>1</v>
      </c>
      <c r="AA486" s="16">
        <v>2.0572207084468599</v>
      </c>
      <c r="AB486" s="16">
        <v>1</v>
      </c>
      <c r="AE486" s="57" t="s">
        <v>75</v>
      </c>
      <c r="AG486" s="16">
        <v>3.1969103390207101</v>
      </c>
      <c r="AH486" s="17">
        <v>3.2</v>
      </c>
    </row>
    <row r="487" spans="1:34" x14ac:dyDescent="0.35">
      <c r="A487" s="4" t="s">
        <v>244</v>
      </c>
      <c r="B487" s="36" t="s">
        <v>111</v>
      </c>
      <c r="C487" s="4" t="s">
        <v>68</v>
      </c>
      <c r="D487" s="40">
        <v>-74.005139999999997</v>
      </c>
      <c r="E487" s="40">
        <v>45.992100000000001</v>
      </c>
      <c r="F487" s="20">
        <v>190000</v>
      </c>
      <c r="G487" s="20">
        <v>3460</v>
      </c>
      <c r="H487" s="21">
        <v>2.2400000000000002</v>
      </c>
      <c r="I487" s="4" t="s">
        <v>31</v>
      </c>
      <c r="J487" s="4" t="s">
        <v>51</v>
      </c>
      <c r="K487" s="22" t="s">
        <v>251</v>
      </c>
      <c r="L487" s="10">
        <f t="shared" si="72"/>
        <v>0.26100000000000001</v>
      </c>
      <c r="M487" s="13">
        <f t="shared" si="70"/>
        <v>1.3736842105263158E-6</v>
      </c>
      <c r="O487" s="5" t="s">
        <v>31</v>
      </c>
      <c r="P487" s="4">
        <v>0</v>
      </c>
      <c r="Q487" s="26" t="s">
        <v>260</v>
      </c>
      <c r="T487" s="24">
        <v>4.1666666666666664E-2</v>
      </c>
      <c r="Z487" s="16">
        <v>1</v>
      </c>
      <c r="AA487" s="16">
        <v>2.04359673024523</v>
      </c>
      <c r="AB487" s="16">
        <v>1</v>
      </c>
      <c r="AE487" s="57" t="s">
        <v>75</v>
      </c>
      <c r="AG487" s="16">
        <v>4.1882447872203503</v>
      </c>
      <c r="AH487" s="17">
        <v>4.1900000000000004</v>
      </c>
    </row>
    <row r="488" spans="1:34" x14ac:dyDescent="0.35">
      <c r="A488" s="4" t="s">
        <v>244</v>
      </c>
      <c r="B488" s="36" t="s">
        <v>111</v>
      </c>
      <c r="C488" s="4" t="s">
        <v>68</v>
      </c>
      <c r="D488" s="40">
        <v>-74.005139999999997</v>
      </c>
      <c r="E488" s="40">
        <v>45.992100000000001</v>
      </c>
      <c r="F488" s="20">
        <v>190000</v>
      </c>
      <c r="G488" s="20">
        <v>3460</v>
      </c>
      <c r="H488" s="21">
        <v>2.2400000000000002</v>
      </c>
      <c r="I488" s="4" t="s">
        <v>31</v>
      </c>
      <c r="J488" s="4" t="s">
        <v>51</v>
      </c>
      <c r="K488" s="22" t="s">
        <v>251</v>
      </c>
      <c r="L488" s="10">
        <f t="shared" si="72"/>
        <v>0.26100000000000001</v>
      </c>
      <c r="M488" s="13">
        <f t="shared" si="70"/>
        <v>1.3736842105263158E-6</v>
      </c>
      <c r="O488" s="5" t="s">
        <v>31</v>
      </c>
      <c r="P488" s="4">
        <v>0</v>
      </c>
      <c r="Q488" s="26" t="s">
        <v>260</v>
      </c>
      <c r="T488" s="24">
        <v>4.1666666666666664E-2</v>
      </c>
      <c r="Z488" s="16">
        <v>1</v>
      </c>
      <c r="AA488" s="16">
        <v>2.4523160762942702</v>
      </c>
      <c r="AB488" s="16">
        <v>1</v>
      </c>
      <c r="AE488" s="57" t="s">
        <v>75</v>
      </c>
      <c r="AG488" s="16">
        <v>3.71001391633824</v>
      </c>
      <c r="AH488" s="17">
        <v>3.71</v>
      </c>
    </row>
    <row r="489" spans="1:34" x14ac:dyDescent="0.35">
      <c r="A489" s="4" t="s">
        <v>244</v>
      </c>
      <c r="B489" s="36" t="s">
        <v>111</v>
      </c>
      <c r="C489" s="4" t="s">
        <v>68</v>
      </c>
      <c r="D489" s="40">
        <v>-74.005139999999997</v>
      </c>
      <c r="E489" s="40">
        <v>45.992100000000001</v>
      </c>
      <c r="F489" s="20">
        <v>190000</v>
      </c>
      <c r="G489" s="20">
        <v>3460</v>
      </c>
      <c r="H489" s="21">
        <v>2.2400000000000002</v>
      </c>
      <c r="I489" s="4" t="s">
        <v>31</v>
      </c>
      <c r="J489" s="4" t="s">
        <v>51</v>
      </c>
      <c r="K489" s="22" t="s">
        <v>251</v>
      </c>
      <c r="L489" s="10">
        <f t="shared" si="72"/>
        <v>0.26100000000000001</v>
      </c>
      <c r="M489" s="13">
        <f t="shared" si="70"/>
        <v>1.3736842105263158E-6</v>
      </c>
      <c r="O489" s="5" t="s">
        <v>31</v>
      </c>
      <c r="P489" s="4">
        <v>0</v>
      </c>
      <c r="Q489" s="26" t="s">
        <v>260</v>
      </c>
      <c r="T489" s="24">
        <v>4.1666666666666664E-2</v>
      </c>
      <c r="Z489" s="16">
        <v>1</v>
      </c>
      <c r="AA489" s="16">
        <v>2.8610354223433201</v>
      </c>
      <c r="AB489" s="16">
        <v>1</v>
      </c>
      <c r="AE489" s="57" t="s">
        <v>75</v>
      </c>
      <c r="AG489" s="16">
        <v>4.2532422729239503</v>
      </c>
      <c r="AH489" s="17">
        <v>4.25</v>
      </c>
    </row>
    <row r="490" spans="1:34" x14ac:dyDescent="0.35">
      <c r="A490" s="4" t="s">
        <v>244</v>
      </c>
      <c r="B490" s="36" t="s">
        <v>111</v>
      </c>
      <c r="C490" s="4" t="s">
        <v>68</v>
      </c>
      <c r="D490" s="40">
        <v>-74.005139999999997</v>
      </c>
      <c r="E490" s="40">
        <v>45.992100000000001</v>
      </c>
      <c r="F490" s="20">
        <v>190000</v>
      </c>
      <c r="G490" s="20">
        <v>3460</v>
      </c>
      <c r="H490" s="21">
        <v>2.2400000000000002</v>
      </c>
      <c r="I490" s="4" t="s">
        <v>31</v>
      </c>
      <c r="J490" s="4" t="s">
        <v>51</v>
      </c>
      <c r="K490" s="22" t="s">
        <v>251</v>
      </c>
      <c r="L490" s="10">
        <f t="shared" si="72"/>
        <v>0.26100000000000001</v>
      </c>
      <c r="M490" s="13">
        <f t="shared" si="70"/>
        <v>1.3736842105263158E-6</v>
      </c>
      <c r="O490" s="5" t="s">
        <v>31</v>
      </c>
      <c r="P490" s="4">
        <v>0</v>
      </c>
      <c r="Q490" s="26" t="s">
        <v>260</v>
      </c>
      <c r="T490" s="24">
        <v>4.1666666666666664E-2</v>
      </c>
      <c r="Z490" s="16">
        <v>1</v>
      </c>
      <c r="AA490" s="16">
        <v>2.91553133514986</v>
      </c>
      <c r="AB490" s="16">
        <v>1</v>
      </c>
      <c r="AE490" s="57" t="s">
        <v>75</v>
      </c>
      <c r="AG490" s="16">
        <v>2.51108044579059</v>
      </c>
      <c r="AH490" s="17">
        <v>2.5099999999999998</v>
      </c>
    </row>
    <row r="491" spans="1:34" x14ac:dyDescent="0.35">
      <c r="A491" s="4" t="s">
        <v>244</v>
      </c>
      <c r="B491" s="36" t="s">
        <v>111</v>
      </c>
      <c r="C491" s="4" t="s">
        <v>68</v>
      </c>
      <c r="D491" s="40">
        <v>-74.005139999999997</v>
      </c>
      <c r="E491" s="40">
        <v>45.992100000000001</v>
      </c>
      <c r="F491" s="20">
        <v>190000</v>
      </c>
      <c r="G491" s="20">
        <v>3460</v>
      </c>
      <c r="H491" s="21">
        <v>2.2400000000000002</v>
      </c>
      <c r="I491" s="4" t="s">
        <v>31</v>
      </c>
      <c r="J491" s="4" t="s">
        <v>51</v>
      </c>
      <c r="K491" s="22" t="s">
        <v>251</v>
      </c>
      <c r="L491" s="10">
        <f t="shared" si="72"/>
        <v>0.26100000000000001</v>
      </c>
      <c r="M491" s="13">
        <f t="shared" si="70"/>
        <v>1.3736842105263158E-6</v>
      </c>
      <c r="O491" s="5" t="s">
        <v>31</v>
      </c>
      <c r="P491" s="4">
        <v>0</v>
      </c>
      <c r="Q491" s="26" t="s">
        <v>260</v>
      </c>
      <c r="T491" s="24">
        <v>4.1666666666666664E-2</v>
      </c>
      <c r="Z491" s="16">
        <v>1</v>
      </c>
      <c r="AA491" s="16">
        <v>4.4959128065394998</v>
      </c>
      <c r="AB491" s="16">
        <v>1</v>
      </c>
      <c r="AE491" s="57" t="s">
        <v>75</v>
      </c>
      <c r="AG491" s="16">
        <v>5.9454690039877898</v>
      </c>
      <c r="AH491" s="17">
        <v>5.95</v>
      </c>
    </row>
    <row r="492" spans="1:34" x14ac:dyDescent="0.35">
      <c r="A492" s="4" t="s">
        <v>185</v>
      </c>
      <c r="B492" s="36" t="s">
        <v>111</v>
      </c>
      <c r="C492" s="4" t="s">
        <v>189</v>
      </c>
      <c r="D492" s="19">
        <f t="shared" ref="D492:D500" si="73">-43-35/60</f>
        <v>-43.583333333333336</v>
      </c>
      <c r="E492" s="19">
        <f t="shared" ref="E492:E500" si="74">-21-33/60</f>
        <v>-21.55</v>
      </c>
      <c r="F492" s="20">
        <v>12000000</v>
      </c>
      <c r="G492" s="20">
        <v>109440</v>
      </c>
      <c r="H492" s="21">
        <v>8.9143697063307012</v>
      </c>
      <c r="I492" s="4" t="s">
        <v>31</v>
      </c>
      <c r="J492" s="4" t="s">
        <v>51</v>
      </c>
      <c r="K492" s="22" t="s">
        <v>186</v>
      </c>
      <c r="L492" s="10">
        <v>7.0000000000000007E-2</v>
      </c>
      <c r="M492" s="13">
        <f t="shared" si="70"/>
        <v>5.8333333333333343E-9</v>
      </c>
      <c r="O492" s="5" t="s">
        <v>31</v>
      </c>
      <c r="P492" s="4">
        <v>0</v>
      </c>
      <c r="Q492" s="26" t="s">
        <v>192</v>
      </c>
      <c r="T492" s="24">
        <v>3.472222222222222E-3</v>
      </c>
      <c r="W492" s="17">
        <v>24.2</v>
      </c>
      <c r="Z492" s="16">
        <v>2</v>
      </c>
      <c r="AA492" s="16">
        <v>0.79470198675496695</v>
      </c>
      <c r="AB492" s="16">
        <v>1</v>
      </c>
      <c r="AD492" s="17">
        <f t="shared" ref="AD492:AD523" si="75">W492</f>
        <v>24.2</v>
      </c>
      <c r="AE492" s="57">
        <v>487.41302114726398</v>
      </c>
      <c r="AG492" s="16">
        <v>0.58275058275058755</v>
      </c>
      <c r="AH492" s="17">
        <v>0.57999999999999996</v>
      </c>
    </row>
    <row r="493" spans="1:34" x14ac:dyDescent="0.35">
      <c r="A493" s="4" t="s">
        <v>185</v>
      </c>
      <c r="B493" s="36" t="s">
        <v>111</v>
      </c>
      <c r="C493" s="4" t="s">
        <v>189</v>
      </c>
      <c r="D493" s="19">
        <f t="shared" si="73"/>
        <v>-43.583333333333336</v>
      </c>
      <c r="E493" s="19">
        <f t="shared" si="74"/>
        <v>-21.55</v>
      </c>
      <c r="F493" s="20">
        <v>12000000</v>
      </c>
      <c r="G493" s="20">
        <v>109440</v>
      </c>
      <c r="H493" s="21">
        <v>8.9143697063307012</v>
      </c>
      <c r="I493" s="4" t="s">
        <v>31</v>
      </c>
      <c r="J493" s="4" t="s">
        <v>51</v>
      </c>
      <c r="K493" s="22" t="s">
        <v>186</v>
      </c>
      <c r="L493" s="10">
        <v>7.0000000000000007E-2</v>
      </c>
      <c r="M493" s="13">
        <f t="shared" si="70"/>
        <v>5.8333333333333343E-9</v>
      </c>
      <c r="O493" s="5" t="s">
        <v>31</v>
      </c>
      <c r="P493" s="4">
        <v>0</v>
      </c>
      <c r="Q493" s="26" t="s">
        <v>192</v>
      </c>
      <c r="T493" s="24">
        <v>3.472222222222222E-3</v>
      </c>
      <c r="W493" s="17">
        <v>24.2</v>
      </c>
      <c r="Z493" s="16">
        <v>2</v>
      </c>
      <c r="AA493" s="16">
        <v>1.5099337748344299</v>
      </c>
      <c r="AB493" s="16">
        <v>1</v>
      </c>
      <c r="AD493" s="17">
        <f t="shared" si="75"/>
        <v>24.2</v>
      </c>
      <c r="AE493" s="57">
        <v>487.41302114726398</v>
      </c>
      <c r="AG493" s="16">
        <v>2.6223776223776252</v>
      </c>
      <c r="AH493" s="17">
        <v>2.62</v>
      </c>
    </row>
    <row r="494" spans="1:34" x14ac:dyDescent="0.35">
      <c r="A494" s="4" t="s">
        <v>185</v>
      </c>
      <c r="B494" s="36" t="s">
        <v>111</v>
      </c>
      <c r="C494" s="4" t="s">
        <v>189</v>
      </c>
      <c r="D494" s="19">
        <f t="shared" si="73"/>
        <v>-43.583333333333336</v>
      </c>
      <c r="E494" s="19">
        <f t="shared" si="74"/>
        <v>-21.55</v>
      </c>
      <c r="F494" s="20">
        <v>12000000</v>
      </c>
      <c r="G494" s="20">
        <v>109440</v>
      </c>
      <c r="H494" s="21">
        <v>8.9143697063307012</v>
      </c>
      <c r="I494" s="4" t="s">
        <v>31</v>
      </c>
      <c r="J494" s="4" t="s">
        <v>51</v>
      </c>
      <c r="K494" s="22" t="s">
        <v>186</v>
      </c>
      <c r="L494" s="10">
        <v>7.0000000000000007E-2</v>
      </c>
      <c r="M494" s="13">
        <f t="shared" si="70"/>
        <v>5.8333333333333343E-9</v>
      </c>
      <c r="O494" s="5" t="s">
        <v>31</v>
      </c>
      <c r="P494" s="4">
        <v>0</v>
      </c>
      <c r="Q494" s="26" t="s">
        <v>192</v>
      </c>
      <c r="T494" s="24">
        <v>3.472222222222222E-3</v>
      </c>
      <c r="W494" s="17">
        <v>24.2</v>
      </c>
      <c r="Z494" s="16">
        <v>2</v>
      </c>
      <c r="AA494" s="16">
        <v>1.62913907284768</v>
      </c>
      <c r="AB494" s="16">
        <v>1</v>
      </c>
      <c r="AD494" s="17">
        <f t="shared" si="75"/>
        <v>24.2</v>
      </c>
      <c r="AE494" s="57">
        <v>487.41302114726398</v>
      </c>
      <c r="AG494" s="16">
        <v>1.4568764568764625</v>
      </c>
      <c r="AH494" s="17">
        <v>1.46</v>
      </c>
    </row>
    <row r="495" spans="1:34" x14ac:dyDescent="0.35">
      <c r="A495" s="4" t="s">
        <v>185</v>
      </c>
      <c r="B495" s="36" t="s">
        <v>111</v>
      </c>
      <c r="C495" s="4" t="s">
        <v>189</v>
      </c>
      <c r="D495" s="19">
        <f t="shared" si="73"/>
        <v>-43.583333333333336</v>
      </c>
      <c r="E495" s="19">
        <f t="shared" si="74"/>
        <v>-21.55</v>
      </c>
      <c r="F495" s="20">
        <v>12000000</v>
      </c>
      <c r="G495" s="20">
        <v>109440</v>
      </c>
      <c r="H495" s="21">
        <v>8.9143697063307012</v>
      </c>
      <c r="I495" s="4" t="s">
        <v>31</v>
      </c>
      <c r="J495" s="4" t="s">
        <v>51</v>
      </c>
      <c r="K495" s="22" t="s">
        <v>186</v>
      </c>
      <c r="L495" s="10">
        <v>7.0000000000000007E-2</v>
      </c>
      <c r="M495" s="13">
        <f t="shared" si="70"/>
        <v>5.8333333333333343E-9</v>
      </c>
      <c r="O495" s="5" t="s">
        <v>31</v>
      </c>
      <c r="P495" s="4">
        <v>0</v>
      </c>
      <c r="Q495" s="26" t="s">
        <v>192</v>
      </c>
      <c r="T495" s="24">
        <v>3.472222222222222E-3</v>
      </c>
      <c r="W495" s="17">
        <v>24.2</v>
      </c>
      <c r="Z495" s="16">
        <v>2</v>
      </c>
      <c r="AA495" s="16">
        <v>1.8278145695364201</v>
      </c>
      <c r="AB495" s="16">
        <v>1</v>
      </c>
      <c r="AD495" s="17">
        <f t="shared" si="75"/>
        <v>24.2</v>
      </c>
      <c r="AE495" s="57">
        <v>487.41302114726398</v>
      </c>
      <c r="AG495" s="16">
        <v>1.4568764568764625</v>
      </c>
      <c r="AH495" s="17">
        <v>1.46</v>
      </c>
    </row>
    <row r="496" spans="1:34" x14ac:dyDescent="0.35">
      <c r="A496" s="4" t="s">
        <v>185</v>
      </c>
      <c r="B496" s="36" t="s">
        <v>111</v>
      </c>
      <c r="C496" s="4" t="s">
        <v>189</v>
      </c>
      <c r="D496" s="19">
        <f t="shared" si="73"/>
        <v>-43.583333333333336</v>
      </c>
      <c r="E496" s="19">
        <f t="shared" si="74"/>
        <v>-21.55</v>
      </c>
      <c r="F496" s="20">
        <v>12000000</v>
      </c>
      <c r="G496" s="20">
        <v>109440</v>
      </c>
      <c r="H496" s="21">
        <v>8.9143697063307012</v>
      </c>
      <c r="I496" s="4" t="s">
        <v>31</v>
      </c>
      <c r="J496" s="4" t="s">
        <v>51</v>
      </c>
      <c r="K496" s="22" t="s">
        <v>186</v>
      </c>
      <c r="L496" s="10">
        <v>7.0000000000000007E-2</v>
      </c>
      <c r="M496" s="13">
        <f t="shared" si="70"/>
        <v>5.8333333333333343E-9</v>
      </c>
      <c r="O496" s="5" t="s">
        <v>31</v>
      </c>
      <c r="P496" s="4">
        <v>0</v>
      </c>
      <c r="Q496" s="26" t="s">
        <v>192</v>
      </c>
      <c r="T496" s="24">
        <v>3.472222222222222E-3</v>
      </c>
      <c r="W496" s="17">
        <v>24.2</v>
      </c>
      <c r="Z496" s="16">
        <v>2</v>
      </c>
      <c r="AA496" s="16">
        <v>1.9072847682119201</v>
      </c>
      <c r="AB496" s="16">
        <v>1</v>
      </c>
      <c r="AD496" s="17">
        <f t="shared" si="75"/>
        <v>24.2</v>
      </c>
      <c r="AE496" s="57">
        <v>487.41302114726398</v>
      </c>
      <c r="AG496" s="16">
        <v>2.0396270396270415</v>
      </c>
      <c r="AH496" s="17">
        <v>2.04</v>
      </c>
    </row>
    <row r="497" spans="1:34" x14ac:dyDescent="0.35">
      <c r="A497" s="4" t="s">
        <v>185</v>
      </c>
      <c r="B497" s="36" t="s">
        <v>111</v>
      </c>
      <c r="C497" s="4" t="s">
        <v>189</v>
      </c>
      <c r="D497" s="19">
        <f t="shared" si="73"/>
        <v>-43.583333333333336</v>
      </c>
      <c r="E497" s="19">
        <f t="shared" si="74"/>
        <v>-21.55</v>
      </c>
      <c r="F497" s="20">
        <v>12000000</v>
      </c>
      <c r="G497" s="20">
        <v>109440</v>
      </c>
      <c r="H497" s="21">
        <v>8.9143697063307012</v>
      </c>
      <c r="I497" s="4" t="s">
        <v>31</v>
      </c>
      <c r="J497" s="4" t="s">
        <v>51</v>
      </c>
      <c r="K497" s="22" t="s">
        <v>186</v>
      </c>
      <c r="L497" s="10">
        <v>7.0000000000000007E-2</v>
      </c>
      <c r="M497" s="13">
        <f t="shared" si="70"/>
        <v>5.8333333333333343E-9</v>
      </c>
      <c r="O497" s="5" t="s">
        <v>31</v>
      </c>
      <c r="P497" s="4">
        <v>0</v>
      </c>
      <c r="Q497" s="26" t="s">
        <v>192</v>
      </c>
      <c r="T497" s="24">
        <v>3.472222222222222E-3</v>
      </c>
      <c r="W497" s="17">
        <v>24.2</v>
      </c>
      <c r="Z497" s="16">
        <v>2</v>
      </c>
      <c r="AA497" s="16">
        <v>2.6225165562913899</v>
      </c>
      <c r="AB497" s="16">
        <v>1</v>
      </c>
      <c r="AD497" s="17">
        <f t="shared" si="75"/>
        <v>24.2</v>
      </c>
      <c r="AE497" s="57">
        <v>487.41302114726398</v>
      </c>
      <c r="AG497" s="16">
        <v>8.4498834498834601</v>
      </c>
      <c r="AH497" s="17">
        <v>8.4499999999999993</v>
      </c>
    </row>
    <row r="498" spans="1:34" x14ac:dyDescent="0.35">
      <c r="A498" s="4" t="s">
        <v>185</v>
      </c>
      <c r="B498" s="36" t="s">
        <v>111</v>
      </c>
      <c r="C498" s="4" t="s">
        <v>189</v>
      </c>
      <c r="D498" s="19">
        <f t="shared" si="73"/>
        <v>-43.583333333333336</v>
      </c>
      <c r="E498" s="19">
        <f t="shared" si="74"/>
        <v>-21.55</v>
      </c>
      <c r="F498" s="20">
        <v>12000000</v>
      </c>
      <c r="G498" s="20">
        <v>109440</v>
      </c>
      <c r="H498" s="21">
        <v>8.9143697063307012</v>
      </c>
      <c r="I498" s="4" t="s">
        <v>31</v>
      </c>
      <c r="J498" s="4" t="s">
        <v>51</v>
      </c>
      <c r="K498" s="22" t="s">
        <v>186</v>
      </c>
      <c r="L498" s="10">
        <v>7.0000000000000007E-2</v>
      </c>
      <c r="M498" s="13">
        <f t="shared" si="70"/>
        <v>5.8333333333333343E-9</v>
      </c>
      <c r="O498" s="5" t="s">
        <v>31</v>
      </c>
      <c r="P498" s="4">
        <v>0</v>
      </c>
      <c r="Q498" s="26" t="s">
        <v>192</v>
      </c>
      <c r="T498" s="24">
        <v>3.472222222222222E-3</v>
      </c>
      <c r="W498" s="17">
        <v>24.2</v>
      </c>
      <c r="Z498" s="16">
        <v>2</v>
      </c>
      <c r="AA498" s="16">
        <v>2.82119205298013</v>
      </c>
      <c r="AB498" s="16">
        <v>1</v>
      </c>
      <c r="AD498" s="17">
        <f t="shared" si="75"/>
        <v>24.2</v>
      </c>
      <c r="AE498" s="57">
        <v>487.41302114726398</v>
      </c>
      <c r="AG498" s="16">
        <v>10.780885780885791</v>
      </c>
      <c r="AH498" s="17">
        <v>10.78</v>
      </c>
    </row>
    <row r="499" spans="1:34" x14ac:dyDescent="0.35">
      <c r="A499" s="4" t="s">
        <v>185</v>
      </c>
      <c r="B499" s="36" t="s">
        <v>111</v>
      </c>
      <c r="C499" s="4" t="s">
        <v>189</v>
      </c>
      <c r="D499" s="19">
        <f t="shared" si="73"/>
        <v>-43.583333333333336</v>
      </c>
      <c r="E499" s="19">
        <f t="shared" si="74"/>
        <v>-21.55</v>
      </c>
      <c r="F499" s="20">
        <v>12000000</v>
      </c>
      <c r="G499" s="20">
        <v>109440</v>
      </c>
      <c r="H499" s="21">
        <v>8.9143697063307012</v>
      </c>
      <c r="I499" s="4" t="s">
        <v>31</v>
      </c>
      <c r="J499" s="4" t="s">
        <v>51</v>
      </c>
      <c r="K499" s="22" t="s">
        <v>186</v>
      </c>
      <c r="L499" s="10">
        <v>7.0000000000000007E-2</v>
      </c>
      <c r="M499" s="13">
        <f t="shared" si="70"/>
        <v>5.8333333333333343E-9</v>
      </c>
      <c r="O499" s="5" t="s">
        <v>31</v>
      </c>
      <c r="P499" s="4">
        <v>0</v>
      </c>
      <c r="Q499" s="26" t="s">
        <v>192</v>
      </c>
      <c r="T499" s="24">
        <v>3.472222222222222E-3</v>
      </c>
      <c r="W499" s="17">
        <v>24.2</v>
      </c>
      <c r="Z499" s="16">
        <v>2</v>
      </c>
      <c r="AA499" s="16">
        <v>3.1788079470198598</v>
      </c>
      <c r="AB499" s="16">
        <v>1</v>
      </c>
      <c r="AD499" s="17">
        <f t="shared" si="75"/>
        <v>24.2</v>
      </c>
      <c r="AE499" s="57">
        <v>487.41302114726398</v>
      </c>
      <c r="AG499" s="16">
        <v>11.946386946386916</v>
      </c>
      <c r="AH499" s="17">
        <v>11.95</v>
      </c>
    </row>
    <row r="500" spans="1:34" x14ac:dyDescent="0.35">
      <c r="A500" s="4" t="s">
        <v>185</v>
      </c>
      <c r="B500" s="36" t="s">
        <v>111</v>
      </c>
      <c r="C500" s="4" t="s">
        <v>189</v>
      </c>
      <c r="D500" s="19">
        <f t="shared" si="73"/>
        <v>-43.583333333333336</v>
      </c>
      <c r="E500" s="19">
        <f t="shared" si="74"/>
        <v>-21.55</v>
      </c>
      <c r="F500" s="20">
        <v>12000000</v>
      </c>
      <c r="G500" s="20">
        <v>109440</v>
      </c>
      <c r="H500" s="21">
        <v>8.9143697063307012</v>
      </c>
      <c r="I500" s="4" t="s">
        <v>31</v>
      </c>
      <c r="J500" s="4" t="s">
        <v>51</v>
      </c>
      <c r="K500" s="22" t="s">
        <v>186</v>
      </c>
      <c r="L500" s="10">
        <v>7.0000000000000007E-2</v>
      </c>
      <c r="M500" s="13">
        <f t="shared" si="70"/>
        <v>5.8333333333333343E-9</v>
      </c>
      <c r="O500" s="5" t="s">
        <v>31</v>
      </c>
      <c r="P500" s="4">
        <v>0</v>
      </c>
      <c r="Q500" s="26" t="s">
        <v>192</v>
      </c>
      <c r="T500" s="24">
        <v>3.472222222222222E-3</v>
      </c>
      <c r="W500" s="17">
        <v>24.2</v>
      </c>
      <c r="Z500" s="16">
        <v>2</v>
      </c>
      <c r="AA500" s="16">
        <v>3.69536423841059</v>
      </c>
      <c r="AB500" s="16">
        <v>1</v>
      </c>
      <c r="AD500" s="17">
        <f t="shared" si="75"/>
        <v>24.2</v>
      </c>
      <c r="AE500" s="57">
        <v>487.41302114726398</v>
      </c>
      <c r="AG500" s="16">
        <v>4.3706293706293753</v>
      </c>
      <c r="AH500" s="17">
        <v>4.37</v>
      </c>
    </row>
    <row r="501" spans="1:34" x14ac:dyDescent="0.35">
      <c r="A501" s="4" t="s">
        <v>185</v>
      </c>
      <c r="B501" s="36" t="s">
        <v>111</v>
      </c>
      <c r="C501" s="4" t="s">
        <v>190</v>
      </c>
      <c r="D501" s="19">
        <f t="shared" ref="D501:D523" si="76">-54-18/60</f>
        <v>-54.3</v>
      </c>
      <c r="E501" s="19">
        <f t="shared" ref="E501:E523" si="77">-2-50/60</f>
        <v>-2.8333333333333335</v>
      </c>
      <c r="F501" s="20">
        <v>72000000</v>
      </c>
      <c r="G501" s="20">
        <v>284280</v>
      </c>
      <c r="H501" s="21">
        <v>9.974704913276371</v>
      </c>
      <c r="I501" s="4" t="s">
        <v>31</v>
      </c>
      <c r="J501" s="4" t="s">
        <v>51</v>
      </c>
      <c r="K501" s="22" t="s">
        <v>187</v>
      </c>
      <c r="L501" s="10">
        <v>7.0000000000000007E-2</v>
      </c>
      <c r="M501" s="13">
        <f t="shared" si="70"/>
        <v>9.7222222222222231E-10</v>
      </c>
      <c r="O501" s="5" t="s">
        <v>31</v>
      </c>
      <c r="P501" s="4">
        <v>0</v>
      </c>
      <c r="Q501" s="26" t="s">
        <v>193</v>
      </c>
      <c r="T501" s="24">
        <v>3.472222222222222E-3</v>
      </c>
      <c r="W501" s="17">
        <v>31</v>
      </c>
      <c r="Z501" s="16">
        <v>2</v>
      </c>
      <c r="AA501" s="16">
        <v>1.3016702435383001</v>
      </c>
      <c r="AB501" s="16">
        <v>1</v>
      </c>
      <c r="AD501" s="17">
        <f t="shared" si="75"/>
        <v>31</v>
      </c>
      <c r="AE501" s="57">
        <v>349.89012864</v>
      </c>
      <c r="AG501" s="16">
        <v>1.0147429317906207</v>
      </c>
      <c r="AH501" s="17">
        <v>1.01</v>
      </c>
    </row>
    <row r="502" spans="1:34" x14ac:dyDescent="0.35">
      <c r="A502" s="4" t="s">
        <v>185</v>
      </c>
      <c r="B502" s="36" t="s">
        <v>111</v>
      </c>
      <c r="C502" s="4" t="s">
        <v>190</v>
      </c>
      <c r="D502" s="19">
        <f t="shared" si="76"/>
        <v>-54.3</v>
      </c>
      <c r="E502" s="19">
        <f t="shared" si="77"/>
        <v>-2.8333333333333335</v>
      </c>
      <c r="F502" s="20">
        <v>72000000</v>
      </c>
      <c r="G502" s="20">
        <v>284280</v>
      </c>
      <c r="H502" s="21">
        <v>9.974704913276371</v>
      </c>
      <c r="I502" s="4" t="s">
        <v>31</v>
      </c>
      <c r="J502" s="4" t="s">
        <v>51</v>
      </c>
      <c r="K502" s="22" t="s">
        <v>187</v>
      </c>
      <c r="L502" s="10">
        <v>7.0000000000000007E-2</v>
      </c>
      <c r="M502" s="13">
        <f t="shared" si="70"/>
        <v>9.7222222222222231E-10</v>
      </c>
      <c r="O502" s="5" t="s">
        <v>31</v>
      </c>
      <c r="P502" s="4">
        <v>0</v>
      </c>
      <c r="Q502" s="26" t="s">
        <v>193</v>
      </c>
      <c r="T502" s="24">
        <v>3.472222222222222E-3</v>
      </c>
      <c r="W502" s="17">
        <v>31</v>
      </c>
      <c r="Z502" s="16">
        <v>2</v>
      </c>
      <c r="AA502" s="16">
        <v>2.20948026499953</v>
      </c>
      <c r="AB502" s="16">
        <v>1</v>
      </c>
      <c r="AD502" s="17">
        <f t="shared" si="75"/>
        <v>31</v>
      </c>
      <c r="AE502" s="57">
        <v>349.89012864</v>
      </c>
      <c r="AG502" s="16">
        <v>1.1041647227146958</v>
      </c>
      <c r="AH502" s="17">
        <v>1.1000000000000001</v>
      </c>
    </row>
    <row r="503" spans="1:34" x14ac:dyDescent="0.35">
      <c r="A503" s="4" t="s">
        <v>185</v>
      </c>
      <c r="B503" s="36" t="s">
        <v>111</v>
      </c>
      <c r="C503" s="4" t="s">
        <v>190</v>
      </c>
      <c r="D503" s="19">
        <f t="shared" si="76"/>
        <v>-54.3</v>
      </c>
      <c r="E503" s="19">
        <f t="shared" si="77"/>
        <v>-2.8333333333333335</v>
      </c>
      <c r="F503" s="20">
        <v>72000000</v>
      </c>
      <c r="G503" s="20">
        <v>284280</v>
      </c>
      <c r="H503" s="21">
        <v>9.974704913276371</v>
      </c>
      <c r="I503" s="4" t="s">
        <v>31</v>
      </c>
      <c r="J503" s="4" t="s">
        <v>51</v>
      </c>
      <c r="K503" s="22" t="s">
        <v>187</v>
      </c>
      <c r="L503" s="10">
        <v>7.0000000000000007E-2</v>
      </c>
      <c r="M503" s="13">
        <f t="shared" si="70"/>
        <v>9.7222222222222231E-10</v>
      </c>
      <c r="O503" s="5" t="s">
        <v>31</v>
      </c>
      <c r="P503" s="4">
        <v>0</v>
      </c>
      <c r="Q503" s="26" t="s">
        <v>193</v>
      </c>
      <c r="T503" s="24">
        <v>3.472222222222222E-3</v>
      </c>
      <c r="W503" s="17">
        <v>31</v>
      </c>
      <c r="Z503" s="16">
        <v>2</v>
      </c>
      <c r="AA503" s="16">
        <v>2.8410002799290801</v>
      </c>
      <c r="AB503" s="16">
        <v>1</v>
      </c>
      <c r="AD503" s="17">
        <f t="shared" si="75"/>
        <v>31</v>
      </c>
      <c r="AE503" s="57">
        <v>349.89012864</v>
      </c>
      <c r="AG503" s="16">
        <v>1.1663711859662291</v>
      </c>
      <c r="AH503" s="17">
        <v>1.17</v>
      </c>
    </row>
    <row r="504" spans="1:34" x14ac:dyDescent="0.35">
      <c r="A504" s="4" t="s">
        <v>185</v>
      </c>
      <c r="B504" s="36" t="s">
        <v>111</v>
      </c>
      <c r="C504" s="4" t="s">
        <v>190</v>
      </c>
      <c r="D504" s="19">
        <f t="shared" si="76"/>
        <v>-54.3</v>
      </c>
      <c r="E504" s="19">
        <f t="shared" si="77"/>
        <v>-2.8333333333333335</v>
      </c>
      <c r="F504" s="20">
        <v>72000000</v>
      </c>
      <c r="G504" s="20">
        <v>284280</v>
      </c>
      <c r="H504" s="21">
        <v>9.974704913276371</v>
      </c>
      <c r="I504" s="4" t="s">
        <v>31</v>
      </c>
      <c r="J504" s="4" t="s">
        <v>51</v>
      </c>
      <c r="K504" s="22" t="s">
        <v>187</v>
      </c>
      <c r="L504" s="10">
        <v>7.0000000000000007E-2</v>
      </c>
      <c r="M504" s="13">
        <f t="shared" si="70"/>
        <v>9.7222222222222231E-10</v>
      </c>
      <c r="O504" s="5" t="s">
        <v>31</v>
      </c>
      <c r="P504" s="4">
        <v>0</v>
      </c>
      <c r="Q504" s="26" t="s">
        <v>193</v>
      </c>
      <c r="T504" s="24">
        <v>3.472222222222222E-3</v>
      </c>
      <c r="W504" s="17">
        <v>31</v>
      </c>
      <c r="Z504" s="16">
        <v>2</v>
      </c>
      <c r="AA504" s="16">
        <v>3.2357002892600502</v>
      </c>
      <c r="AB504" s="16">
        <v>1</v>
      </c>
      <c r="AD504" s="17">
        <f t="shared" si="75"/>
        <v>31</v>
      </c>
      <c r="AE504" s="57">
        <v>349.89012864</v>
      </c>
      <c r="AG504" s="16">
        <v>1.2052502254984334</v>
      </c>
      <c r="AH504" s="17">
        <v>1.21</v>
      </c>
    </row>
    <row r="505" spans="1:34" x14ac:dyDescent="0.35">
      <c r="A505" s="4" t="s">
        <v>185</v>
      </c>
      <c r="B505" s="36" t="s">
        <v>111</v>
      </c>
      <c r="C505" s="4" t="s">
        <v>190</v>
      </c>
      <c r="D505" s="19">
        <f t="shared" si="76"/>
        <v>-54.3</v>
      </c>
      <c r="E505" s="19">
        <f t="shared" si="77"/>
        <v>-2.8333333333333335</v>
      </c>
      <c r="F505" s="20">
        <v>72000000</v>
      </c>
      <c r="G505" s="20">
        <v>284280</v>
      </c>
      <c r="H505" s="21">
        <v>9.974704913276371</v>
      </c>
      <c r="I505" s="4" t="s">
        <v>31</v>
      </c>
      <c r="J505" s="4" t="s">
        <v>51</v>
      </c>
      <c r="K505" s="22" t="s">
        <v>187</v>
      </c>
      <c r="L505" s="10">
        <v>7.0000000000000007E-2</v>
      </c>
      <c r="M505" s="13">
        <f t="shared" si="70"/>
        <v>9.7222222222222231E-10</v>
      </c>
      <c r="O505" s="5" t="s">
        <v>31</v>
      </c>
      <c r="P505" s="4">
        <v>0</v>
      </c>
      <c r="Q505" s="26" t="s">
        <v>193</v>
      </c>
      <c r="T505" s="24">
        <v>3.472222222222222E-3</v>
      </c>
      <c r="W505" s="17">
        <v>31</v>
      </c>
      <c r="Z505" s="16">
        <v>2</v>
      </c>
      <c r="AA505" s="16">
        <v>3.3146402911262398</v>
      </c>
      <c r="AB505" s="16">
        <v>1</v>
      </c>
      <c r="AD505" s="17">
        <f t="shared" si="75"/>
        <v>31</v>
      </c>
      <c r="AE505" s="57">
        <v>349.89012864</v>
      </c>
      <c r="AG505" s="16">
        <v>1.2130260334048792</v>
      </c>
      <c r="AH505" s="17">
        <v>1.21</v>
      </c>
    </row>
    <row r="506" spans="1:34" x14ac:dyDescent="0.35">
      <c r="A506" s="4" t="s">
        <v>185</v>
      </c>
      <c r="B506" s="36" t="s">
        <v>111</v>
      </c>
      <c r="C506" s="4" t="s">
        <v>190</v>
      </c>
      <c r="D506" s="19">
        <f t="shared" si="76"/>
        <v>-54.3</v>
      </c>
      <c r="E506" s="19">
        <f t="shared" si="77"/>
        <v>-2.8333333333333335</v>
      </c>
      <c r="F506" s="20">
        <v>72000000</v>
      </c>
      <c r="G506" s="20">
        <v>284280</v>
      </c>
      <c r="H506" s="21">
        <v>9.974704913276371</v>
      </c>
      <c r="I506" s="4" t="s">
        <v>31</v>
      </c>
      <c r="J506" s="4" t="s">
        <v>51</v>
      </c>
      <c r="K506" s="22" t="s">
        <v>187</v>
      </c>
      <c r="L506" s="10">
        <v>7.0000000000000007E-2</v>
      </c>
      <c r="M506" s="13">
        <f t="shared" si="70"/>
        <v>9.7222222222222231E-10</v>
      </c>
      <c r="O506" s="5" t="s">
        <v>31</v>
      </c>
      <c r="P506" s="4">
        <v>0</v>
      </c>
      <c r="Q506" s="26" t="s">
        <v>193</v>
      </c>
      <c r="T506" s="24">
        <v>3.472222222222222E-3</v>
      </c>
      <c r="W506" s="17">
        <v>31</v>
      </c>
      <c r="Z506" s="16">
        <v>2</v>
      </c>
      <c r="AA506" s="16">
        <v>3.6304002985910202</v>
      </c>
      <c r="AB506" s="16">
        <v>1</v>
      </c>
      <c r="AD506" s="17">
        <f t="shared" si="75"/>
        <v>31</v>
      </c>
      <c r="AE506" s="57">
        <v>349.89012864</v>
      </c>
      <c r="AG506" s="16">
        <v>1.2441292650306417</v>
      </c>
      <c r="AH506" s="17">
        <v>1.24</v>
      </c>
    </row>
    <row r="507" spans="1:34" x14ac:dyDescent="0.35">
      <c r="A507" s="4" t="s">
        <v>185</v>
      </c>
      <c r="B507" s="36" t="s">
        <v>111</v>
      </c>
      <c r="C507" s="4" t="s">
        <v>190</v>
      </c>
      <c r="D507" s="19">
        <f t="shared" si="76"/>
        <v>-54.3</v>
      </c>
      <c r="E507" s="19">
        <f t="shared" si="77"/>
        <v>-2.8333333333333335</v>
      </c>
      <c r="F507" s="20">
        <v>72000000</v>
      </c>
      <c r="G507" s="20">
        <v>284280</v>
      </c>
      <c r="H507" s="21">
        <v>9.974704913276371</v>
      </c>
      <c r="I507" s="4" t="s">
        <v>31</v>
      </c>
      <c r="J507" s="4" t="s">
        <v>51</v>
      </c>
      <c r="K507" s="22" t="s">
        <v>187</v>
      </c>
      <c r="L507" s="10">
        <v>7.0000000000000007E-2</v>
      </c>
      <c r="M507" s="13">
        <f t="shared" si="70"/>
        <v>9.7222222222222231E-10</v>
      </c>
      <c r="O507" s="5" t="s">
        <v>31</v>
      </c>
      <c r="P507" s="4">
        <v>0</v>
      </c>
      <c r="Q507" s="26" t="s">
        <v>193</v>
      </c>
      <c r="T507" s="24">
        <v>3.472222222222222E-3</v>
      </c>
      <c r="W507" s="17">
        <v>31</v>
      </c>
      <c r="Z507" s="16">
        <v>2</v>
      </c>
      <c r="AA507" s="16">
        <v>3.8666604460203402</v>
      </c>
      <c r="AB507" s="16">
        <v>1</v>
      </c>
      <c r="AD507" s="17">
        <f t="shared" si="75"/>
        <v>31</v>
      </c>
      <c r="AE507" s="57">
        <v>349.89012864</v>
      </c>
      <c r="AG507" s="16">
        <v>1.8584180896395168</v>
      </c>
      <c r="AH507" s="17">
        <v>1.86</v>
      </c>
    </row>
    <row r="508" spans="1:34" x14ac:dyDescent="0.35">
      <c r="A508" s="4" t="s">
        <v>185</v>
      </c>
      <c r="B508" s="36" t="s">
        <v>111</v>
      </c>
      <c r="C508" s="4" t="s">
        <v>190</v>
      </c>
      <c r="D508" s="19">
        <f t="shared" si="76"/>
        <v>-54.3</v>
      </c>
      <c r="E508" s="19">
        <f t="shared" si="77"/>
        <v>-2.8333333333333335</v>
      </c>
      <c r="F508" s="20">
        <v>72000000</v>
      </c>
      <c r="G508" s="20">
        <v>284280</v>
      </c>
      <c r="H508" s="21">
        <v>9.974704913276371</v>
      </c>
      <c r="I508" s="4" t="s">
        <v>31</v>
      </c>
      <c r="J508" s="4" t="s">
        <v>51</v>
      </c>
      <c r="K508" s="22" t="s">
        <v>187</v>
      </c>
      <c r="L508" s="10">
        <v>7.0000000000000007E-2</v>
      </c>
      <c r="M508" s="13">
        <f t="shared" si="70"/>
        <v>9.7222222222222231E-10</v>
      </c>
      <c r="O508" s="5" t="s">
        <v>31</v>
      </c>
      <c r="P508" s="4">
        <v>0</v>
      </c>
      <c r="Q508" s="26" t="s">
        <v>193</v>
      </c>
      <c r="T508" s="24">
        <v>3.472222222222222E-3</v>
      </c>
      <c r="W508" s="17">
        <v>31</v>
      </c>
      <c r="Z508" s="16">
        <v>2</v>
      </c>
      <c r="AA508" s="16">
        <v>3.8652608005971798</v>
      </c>
      <c r="AB508" s="16">
        <v>1</v>
      </c>
      <c r="AD508" s="17">
        <f t="shared" si="75"/>
        <v>31</v>
      </c>
      <c r="AE508" s="57">
        <v>349.89012864</v>
      </c>
      <c r="AG508" s="16">
        <v>3.3358215918634082</v>
      </c>
      <c r="AH508" s="17">
        <v>3.34</v>
      </c>
    </row>
    <row r="509" spans="1:34" x14ac:dyDescent="0.35">
      <c r="A509" s="4" t="s">
        <v>185</v>
      </c>
      <c r="B509" s="36" t="s">
        <v>111</v>
      </c>
      <c r="C509" s="4" t="s">
        <v>190</v>
      </c>
      <c r="D509" s="19">
        <f t="shared" si="76"/>
        <v>-54.3</v>
      </c>
      <c r="E509" s="19">
        <f t="shared" si="77"/>
        <v>-2.8333333333333335</v>
      </c>
      <c r="F509" s="20">
        <v>72000000</v>
      </c>
      <c r="G509" s="20">
        <v>284280</v>
      </c>
      <c r="H509" s="21">
        <v>9.974704913276371</v>
      </c>
      <c r="I509" s="4" t="s">
        <v>31</v>
      </c>
      <c r="J509" s="4" t="s">
        <v>51</v>
      </c>
      <c r="K509" s="22" t="s">
        <v>187</v>
      </c>
      <c r="L509" s="10">
        <v>7.0000000000000007E-2</v>
      </c>
      <c r="M509" s="13">
        <f t="shared" si="70"/>
        <v>9.7222222222222231E-10</v>
      </c>
      <c r="O509" s="5" t="s">
        <v>31</v>
      </c>
      <c r="P509" s="4">
        <v>0</v>
      </c>
      <c r="Q509" s="26" t="s">
        <v>193</v>
      </c>
      <c r="T509" s="24">
        <v>3.472222222222222E-3</v>
      </c>
      <c r="W509" s="17">
        <v>31</v>
      </c>
      <c r="Z509" s="16">
        <v>2</v>
      </c>
      <c r="AA509" s="16">
        <v>4.2230101707567398</v>
      </c>
      <c r="AB509" s="16">
        <v>1</v>
      </c>
      <c r="AD509" s="17">
        <f t="shared" si="75"/>
        <v>31</v>
      </c>
      <c r="AE509" s="57">
        <v>349.89012864</v>
      </c>
      <c r="AG509" s="16">
        <v>0.71148642343940005</v>
      </c>
      <c r="AH509" s="17">
        <v>0.71</v>
      </c>
    </row>
    <row r="510" spans="1:34" x14ac:dyDescent="0.35">
      <c r="A510" s="4" t="s">
        <v>185</v>
      </c>
      <c r="B510" s="36" t="s">
        <v>111</v>
      </c>
      <c r="C510" s="4" t="s">
        <v>190</v>
      </c>
      <c r="D510" s="19">
        <f t="shared" si="76"/>
        <v>-54.3</v>
      </c>
      <c r="E510" s="19">
        <f t="shared" si="77"/>
        <v>-2.8333333333333335</v>
      </c>
      <c r="F510" s="20">
        <v>72000000</v>
      </c>
      <c r="G510" s="20">
        <v>284280</v>
      </c>
      <c r="H510" s="21">
        <v>9.974704913276371</v>
      </c>
      <c r="I510" s="4" t="s">
        <v>31</v>
      </c>
      <c r="J510" s="4" t="s">
        <v>51</v>
      </c>
      <c r="K510" s="22" t="s">
        <v>187</v>
      </c>
      <c r="L510" s="10">
        <v>7.0000000000000007E-2</v>
      </c>
      <c r="M510" s="13">
        <f t="shared" si="70"/>
        <v>9.7222222222222231E-10</v>
      </c>
      <c r="O510" s="5" t="s">
        <v>31</v>
      </c>
      <c r="P510" s="4">
        <v>0</v>
      </c>
      <c r="Q510" s="26" t="s">
        <v>193</v>
      </c>
      <c r="T510" s="24">
        <v>3.472222222222222E-3</v>
      </c>
      <c r="W510" s="17">
        <v>31</v>
      </c>
      <c r="Z510" s="16">
        <v>2</v>
      </c>
      <c r="AA510" s="16">
        <v>4.2218904544182099</v>
      </c>
      <c r="AB510" s="16">
        <v>1</v>
      </c>
      <c r="AD510" s="17">
        <f t="shared" si="75"/>
        <v>31</v>
      </c>
      <c r="AE510" s="57">
        <v>349.89012864</v>
      </c>
      <c r="AG510" s="16">
        <v>1.8934092252185082</v>
      </c>
      <c r="AH510" s="17">
        <v>1.89</v>
      </c>
    </row>
    <row r="511" spans="1:34" x14ac:dyDescent="0.35">
      <c r="A511" s="4" t="s">
        <v>185</v>
      </c>
      <c r="B511" s="36" t="s">
        <v>111</v>
      </c>
      <c r="C511" s="4" t="s">
        <v>190</v>
      </c>
      <c r="D511" s="19">
        <f t="shared" si="76"/>
        <v>-54.3</v>
      </c>
      <c r="E511" s="19">
        <f t="shared" si="77"/>
        <v>-2.8333333333333335</v>
      </c>
      <c r="F511" s="20">
        <v>72000000</v>
      </c>
      <c r="G511" s="20">
        <v>284280</v>
      </c>
      <c r="H511" s="21">
        <v>9.974704913276371</v>
      </c>
      <c r="I511" s="4" t="s">
        <v>31</v>
      </c>
      <c r="J511" s="4" t="s">
        <v>51</v>
      </c>
      <c r="K511" s="22" t="s">
        <v>187</v>
      </c>
      <c r="L511" s="10">
        <v>7.0000000000000007E-2</v>
      </c>
      <c r="M511" s="13">
        <f t="shared" si="70"/>
        <v>9.7222222222222231E-10</v>
      </c>
      <c r="O511" s="5" t="s">
        <v>31</v>
      </c>
      <c r="P511" s="4">
        <v>0</v>
      </c>
      <c r="Q511" s="26" t="s">
        <v>193</v>
      </c>
      <c r="T511" s="24">
        <v>3.472222222222222E-3</v>
      </c>
      <c r="W511" s="17">
        <v>31</v>
      </c>
      <c r="Z511" s="16">
        <v>2</v>
      </c>
      <c r="AA511" s="16">
        <v>4.18102080806195</v>
      </c>
      <c r="AB511" s="16">
        <v>1</v>
      </c>
      <c r="AD511" s="17">
        <f t="shared" si="75"/>
        <v>31</v>
      </c>
      <c r="AE511" s="57">
        <v>349.89012864</v>
      </c>
      <c r="AG511" s="16">
        <v>3.3669248234891751</v>
      </c>
      <c r="AH511" s="17">
        <v>3.37</v>
      </c>
    </row>
    <row r="512" spans="1:34" x14ac:dyDescent="0.35">
      <c r="A512" s="4" t="s">
        <v>185</v>
      </c>
      <c r="B512" s="36" t="s">
        <v>111</v>
      </c>
      <c r="C512" s="4" t="s">
        <v>190</v>
      </c>
      <c r="D512" s="19">
        <f t="shared" si="76"/>
        <v>-54.3</v>
      </c>
      <c r="E512" s="19">
        <f t="shared" si="77"/>
        <v>-2.8333333333333335</v>
      </c>
      <c r="F512" s="20">
        <v>72000000</v>
      </c>
      <c r="G512" s="20">
        <v>284280</v>
      </c>
      <c r="H512" s="21">
        <v>9.974704913276371</v>
      </c>
      <c r="I512" s="4" t="s">
        <v>31</v>
      </c>
      <c r="J512" s="4" t="s">
        <v>51</v>
      </c>
      <c r="K512" s="22" t="s">
        <v>187</v>
      </c>
      <c r="L512" s="10">
        <v>7.0000000000000007E-2</v>
      </c>
      <c r="M512" s="13">
        <f t="shared" si="70"/>
        <v>9.7222222222222231E-10</v>
      </c>
      <c r="O512" s="5" t="s">
        <v>31</v>
      </c>
      <c r="P512" s="4">
        <v>0</v>
      </c>
      <c r="Q512" s="26" t="s">
        <v>193</v>
      </c>
      <c r="T512" s="24">
        <v>3.472222222222222E-3</v>
      </c>
      <c r="W512" s="17">
        <v>31</v>
      </c>
      <c r="Z512" s="16">
        <v>2</v>
      </c>
      <c r="AA512" s="16">
        <v>4.6563403937669099</v>
      </c>
      <c r="AB512" s="16">
        <v>1</v>
      </c>
      <c r="AD512" s="17">
        <f t="shared" si="75"/>
        <v>31</v>
      </c>
      <c r="AE512" s="57">
        <v>349.89012864</v>
      </c>
      <c r="AG512" s="16">
        <v>1.6406954682591544</v>
      </c>
      <c r="AH512" s="17">
        <v>1.64</v>
      </c>
    </row>
    <row r="513" spans="1:34" x14ac:dyDescent="0.35">
      <c r="A513" s="4" t="s">
        <v>185</v>
      </c>
      <c r="B513" s="36" t="s">
        <v>111</v>
      </c>
      <c r="C513" s="4" t="s">
        <v>190</v>
      </c>
      <c r="D513" s="19">
        <f t="shared" si="76"/>
        <v>-54.3</v>
      </c>
      <c r="E513" s="19">
        <f t="shared" si="77"/>
        <v>-2.8333333333333335</v>
      </c>
      <c r="F513" s="20">
        <v>72000000</v>
      </c>
      <c r="G513" s="20">
        <v>284280</v>
      </c>
      <c r="H513" s="21">
        <v>9.974704913276371</v>
      </c>
      <c r="I513" s="4" t="s">
        <v>31</v>
      </c>
      <c r="J513" s="4" t="s">
        <v>51</v>
      </c>
      <c r="K513" s="22" t="s">
        <v>187</v>
      </c>
      <c r="L513" s="10">
        <v>7.0000000000000007E-2</v>
      </c>
      <c r="M513" s="13">
        <f t="shared" si="70"/>
        <v>9.7222222222222231E-10</v>
      </c>
      <c r="O513" s="5" t="s">
        <v>31</v>
      </c>
      <c r="P513" s="4">
        <v>0</v>
      </c>
      <c r="Q513" s="26" t="s">
        <v>193</v>
      </c>
      <c r="T513" s="24">
        <v>3.472222222222222E-3</v>
      </c>
      <c r="W513" s="17">
        <v>31</v>
      </c>
      <c r="Z513" s="16">
        <v>2</v>
      </c>
      <c r="AA513" s="16">
        <v>5.0513203321825104</v>
      </c>
      <c r="AB513" s="16">
        <v>1</v>
      </c>
      <c r="AD513" s="17">
        <f t="shared" si="75"/>
        <v>31</v>
      </c>
      <c r="AE513" s="57">
        <v>349.89012864</v>
      </c>
      <c r="AG513" s="16">
        <v>1.3840938073465916</v>
      </c>
      <c r="AH513" s="17">
        <v>1.38</v>
      </c>
    </row>
    <row r="514" spans="1:34" x14ac:dyDescent="0.35">
      <c r="A514" s="4" t="s">
        <v>185</v>
      </c>
      <c r="B514" s="36" t="s">
        <v>111</v>
      </c>
      <c r="C514" s="4" t="s">
        <v>190</v>
      </c>
      <c r="D514" s="19">
        <f t="shared" si="76"/>
        <v>-54.3</v>
      </c>
      <c r="E514" s="19">
        <f t="shared" si="77"/>
        <v>-2.8333333333333335</v>
      </c>
      <c r="F514" s="20">
        <v>72000000</v>
      </c>
      <c r="G514" s="20">
        <v>284280</v>
      </c>
      <c r="H514" s="21">
        <v>9.974704913276371</v>
      </c>
      <c r="I514" s="4" t="s">
        <v>31</v>
      </c>
      <c r="J514" s="4" t="s">
        <v>51</v>
      </c>
      <c r="K514" s="22" t="s">
        <v>187</v>
      </c>
      <c r="L514" s="10">
        <v>7.0000000000000007E-2</v>
      </c>
      <c r="M514" s="13">
        <f t="shared" si="70"/>
        <v>9.7222222222222231E-10</v>
      </c>
      <c r="O514" s="5" t="s">
        <v>31</v>
      </c>
      <c r="P514" s="4">
        <v>0</v>
      </c>
      <c r="Q514" s="26" t="s">
        <v>193</v>
      </c>
      <c r="T514" s="24">
        <v>3.472222222222222E-3</v>
      </c>
      <c r="W514" s="17">
        <v>31</v>
      </c>
      <c r="Z514" s="16">
        <v>2</v>
      </c>
      <c r="AA514" s="16">
        <v>5.1691704768125399</v>
      </c>
      <c r="AB514" s="16">
        <v>1</v>
      </c>
      <c r="AD514" s="17">
        <f t="shared" si="75"/>
        <v>31</v>
      </c>
      <c r="AE514" s="57">
        <v>349.89012864</v>
      </c>
      <c r="AG514" s="16">
        <v>1.9867189200958084</v>
      </c>
      <c r="AH514" s="17">
        <v>1.99</v>
      </c>
    </row>
    <row r="515" spans="1:34" x14ac:dyDescent="0.35">
      <c r="A515" s="4" t="s">
        <v>185</v>
      </c>
      <c r="B515" s="36" t="s">
        <v>111</v>
      </c>
      <c r="C515" s="4" t="s">
        <v>190</v>
      </c>
      <c r="D515" s="19">
        <f t="shared" si="76"/>
        <v>-54.3</v>
      </c>
      <c r="E515" s="19">
        <f t="shared" si="77"/>
        <v>-2.8333333333333335</v>
      </c>
      <c r="F515" s="20">
        <v>72000000</v>
      </c>
      <c r="G515" s="20">
        <v>284280</v>
      </c>
      <c r="H515" s="21">
        <v>9.974704913276371</v>
      </c>
      <c r="I515" s="4" t="s">
        <v>31</v>
      </c>
      <c r="J515" s="4" t="s">
        <v>51</v>
      </c>
      <c r="K515" s="22" t="s">
        <v>187</v>
      </c>
      <c r="L515" s="10">
        <v>7.0000000000000007E-2</v>
      </c>
      <c r="M515" s="13">
        <f t="shared" ref="M515:M578" si="78">L515/F515</f>
        <v>9.7222222222222231E-10</v>
      </c>
      <c r="O515" s="5" t="s">
        <v>31</v>
      </c>
      <c r="P515" s="4">
        <v>0</v>
      </c>
      <c r="Q515" s="26" t="s">
        <v>193</v>
      </c>
      <c r="T515" s="24">
        <v>3.472222222222222E-3</v>
      </c>
      <c r="W515" s="17">
        <v>31</v>
      </c>
      <c r="Z515" s="16">
        <v>2</v>
      </c>
      <c r="AA515" s="16">
        <v>5.2887001959503603</v>
      </c>
      <c r="AB515" s="16">
        <v>1</v>
      </c>
      <c r="AD515" s="17">
        <f t="shared" si="75"/>
        <v>31</v>
      </c>
      <c r="AE515" s="57">
        <v>349.89012864</v>
      </c>
      <c r="AG515" s="16">
        <v>0.81645983017635837</v>
      </c>
      <c r="AH515" s="17">
        <v>0.82</v>
      </c>
    </row>
    <row r="516" spans="1:34" x14ac:dyDescent="0.35">
      <c r="A516" s="4" t="s">
        <v>185</v>
      </c>
      <c r="B516" s="36" t="s">
        <v>111</v>
      </c>
      <c r="C516" s="4" t="s">
        <v>190</v>
      </c>
      <c r="D516" s="19">
        <f t="shared" si="76"/>
        <v>-54.3</v>
      </c>
      <c r="E516" s="19">
        <f t="shared" si="77"/>
        <v>-2.8333333333333335</v>
      </c>
      <c r="F516" s="20">
        <v>72000000</v>
      </c>
      <c r="G516" s="20">
        <v>284280</v>
      </c>
      <c r="H516" s="21">
        <v>9.974704913276371</v>
      </c>
      <c r="I516" s="4" t="s">
        <v>31</v>
      </c>
      <c r="J516" s="4" t="s">
        <v>51</v>
      </c>
      <c r="K516" s="22" t="s">
        <v>187</v>
      </c>
      <c r="L516" s="10">
        <v>7.0000000000000007E-2</v>
      </c>
      <c r="M516" s="13">
        <f t="shared" si="78"/>
        <v>9.7222222222222231E-10</v>
      </c>
      <c r="O516" s="5" t="s">
        <v>31</v>
      </c>
      <c r="P516" s="4">
        <v>0</v>
      </c>
      <c r="Q516" s="26" t="s">
        <v>193</v>
      </c>
      <c r="T516" s="24">
        <v>3.472222222222222E-3</v>
      </c>
      <c r="W516" s="17">
        <v>31</v>
      </c>
      <c r="Z516" s="16">
        <v>2</v>
      </c>
      <c r="AA516" s="16">
        <v>5.8793505645236497</v>
      </c>
      <c r="AB516" s="16">
        <v>1</v>
      </c>
      <c r="AD516" s="17">
        <f t="shared" si="75"/>
        <v>31</v>
      </c>
      <c r="AE516" s="57">
        <v>349.89012864</v>
      </c>
      <c r="AG516" s="16">
        <v>2.35218189169855</v>
      </c>
      <c r="AH516" s="17">
        <v>2.35</v>
      </c>
    </row>
    <row r="517" spans="1:34" x14ac:dyDescent="0.35">
      <c r="A517" s="4" t="s">
        <v>185</v>
      </c>
      <c r="B517" s="36" t="s">
        <v>111</v>
      </c>
      <c r="C517" s="4" t="s">
        <v>190</v>
      </c>
      <c r="D517" s="19">
        <f t="shared" si="76"/>
        <v>-54.3</v>
      </c>
      <c r="E517" s="19">
        <f t="shared" si="77"/>
        <v>-2.8333333333333335</v>
      </c>
      <c r="F517" s="20">
        <v>72000000</v>
      </c>
      <c r="G517" s="20">
        <v>284280</v>
      </c>
      <c r="H517" s="21">
        <v>9.974704913276371</v>
      </c>
      <c r="I517" s="4" t="s">
        <v>31</v>
      </c>
      <c r="J517" s="4" t="s">
        <v>51</v>
      </c>
      <c r="K517" s="22" t="s">
        <v>187</v>
      </c>
      <c r="L517" s="10">
        <v>7.0000000000000007E-2</v>
      </c>
      <c r="M517" s="13">
        <f t="shared" si="78"/>
        <v>9.7222222222222231E-10</v>
      </c>
      <c r="O517" s="5" t="s">
        <v>31</v>
      </c>
      <c r="P517" s="4">
        <v>0</v>
      </c>
      <c r="Q517" s="26" t="s">
        <v>193</v>
      </c>
      <c r="T517" s="24">
        <v>3.472222222222222E-3</v>
      </c>
      <c r="W517" s="17">
        <v>31</v>
      </c>
      <c r="Z517" s="16">
        <v>2</v>
      </c>
      <c r="AA517" s="16">
        <v>6.3524307175515498</v>
      </c>
      <c r="AB517" s="16">
        <v>1</v>
      </c>
      <c r="AD517" s="17">
        <f t="shared" si="75"/>
        <v>31</v>
      </c>
      <c r="AE517" s="57">
        <v>349.89012864</v>
      </c>
      <c r="AG517" s="16">
        <v>2.9897981400267541</v>
      </c>
      <c r="AH517" s="17">
        <v>2.99</v>
      </c>
    </row>
    <row r="518" spans="1:34" x14ac:dyDescent="0.35">
      <c r="A518" s="4" t="s">
        <v>185</v>
      </c>
      <c r="B518" s="36" t="s">
        <v>111</v>
      </c>
      <c r="C518" s="4" t="s">
        <v>190</v>
      </c>
      <c r="D518" s="19">
        <f t="shared" si="76"/>
        <v>-54.3</v>
      </c>
      <c r="E518" s="19">
        <f t="shared" si="77"/>
        <v>-2.8333333333333335</v>
      </c>
      <c r="F518" s="20">
        <v>72000000</v>
      </c>
      <c r="G518" s="20">
        <v>284280</v>
      </c>
      <c r="H518" s="21">
        <v>9.974704913276371</v>
      </c>
      <c r="I518" s="4" t="s">
        <v>31</v>
      </c>
      <c r="J518" s="4" t="s">
        <v>51</v>
      </c>
      <c r="K518" s="22" t="s">
        <v>187</v>
      </c>
      <c r="L518" s="10">
        <v>7.0000000000000007E-2</v>
      </c>
      <c r="M518" s="13">
        <f t="shared" si="78"/>
        <v>9.7222222222222231E-10</v>
      </c>
      <c r="O518" s="5" t="s">
        <v>31</v>
      </c>
      <c r="P518" s="4">
        <v>0</v>
      </c>
      <c r="Q518" s="26" t="s">
        <v>193</v>
      </c>
      <c r="T518" s="24">
        <v>3.472222222222222E-3</v>
      </c>
      <c r="W518" s="17">
        <v>31</v>
      </c>
      <c r="Z518" s="16">
        <v>2</v>
      </c>
      <c r="AA518" s="16">
        <v>6.8535037790426401</v>
      </c>
      <c r="AB518" s="16">
        <v>1</v>
      </c>
      <c r="AD518" s="17">
        <f t="shared" si="75"/>
        <v>31</v>
      </c>
      <c r="AE518" s="57">
        <v>349.89012864</v>
      </c>
      <c r="AG518" s="16">
        <v>15.746011010544001</v>
      </c>
      <c r="AH518" s="17">
        <v>15.75</v>
      </c>
    </row>
    <row r="519" spans="1:34" x14ac:dyDescent="0.35">
      <c r="A519" s="4" t="s">
        <v>185</v>
      </c>
      <c r="B519" s="36" t="s">
        <v>111</v>
      </c>
      <c r="C519" s="4" t="s">
        <v>190</v>
      </c>
      <c r="D519" s="19">
        <f t="shared" si="76"/>
        <v>-54.3</v>
      </c>
      <c r="E519" s="19">
        <f t="shared" si="77"/>
        <v>-2.8333333333333335</v>
      </c>
      <c r="F519" s="20">
        <v>72000000</v>
      </c>
      <c r="G519" s="20">
        <v>284280</v>
      </c>
      <c r="H519" s="21">
        <v>9.974704913276371</v>
      </c>
      <c r="I519" s="4" t="s">
        <v>31</v>
      </c>
      <c r="J519" s="4" t="s">
        <v>51</v>
      </c>
      <c r="K519" s="22" t="s">
        <v>187</v>
      </c>
      <c r="L519" s="10">
        <v>7.0000000000000007E-2</v>
      </c>
      <c r="M519" s="13">
        <f t="shared" si="78"/>
        <v>9.7222222222222231E-10</v>
      </c>
      <c r="O519" s="5" t="s">
        <v>31</v>
      </c>
      <c r="P519" s="4">
        <v>0</v>
      </c>
      <c r="Q519" s="26" t="s">
        <v>193</v>
      </c>
      <c r="T519" s="24">
        <v>3.472222222222222E-3</v>
      </c>
      <c r="W519" s="17">
        <v>31</v>
      </c>
      <c r="Z519" s="16">
        <v>2</v>
      </c>
      <c r="AA519" s="16">
        <v>6.0237939721937099</v>
      </c>
      <c r="AB519" s="16">
        <v>1</v>
      </c>
      <c r="AD519" s="17">
        <f t="shared" si="75"/>
        <v>31</v>
      </c>
      <c r="AE519" s="57">
        <v>349.89012864</v>
      </c>
      <c r="AG519" s="16">
        <v>16.550807128860669</v>
      </c>
      <c r="AH519" s="17">
        <v>16.55</v>
      </c>
    </row>
    <row r="520" spans="1:34" x14ac:dyDescent="0.35">
      <c r="A520" s="4" t="s">
        <v>185</v>
      </c>
      <c r="B520" s="36" t="s">
        <v>111</v>
      </c>
      <c r="C520" s="4" t="s">
        <v>190</v>
      </c>
      <c r="D520" s="19">
        <f t="shared" si="76"/>
        <v>-54.3</v>
      </c>
      <c r="E520" s="19">
        <f t="shared" si="77"/>
        <v>-2.8333333333333335</v>
      </c>
      <c r="F520" s="20">
        <v>72000000</v>
      </c>
      <c r="G520" s="20">
        <v>284280</v>
      </c>
      <c r="H520" s="21">
        <v>9.974704913276371</v>
      </c>
      <c r="I520" s="4" t="s">
        <v>31</v>
      </c>
      <c r="J520" s="4" t="s">
        <v>51</v>
      </c>
      <c r="K520" s="22" t="s">
        <v>187</v>
      </c>
      <c r="L520" s="10">
        <v>7.0000000000000007E-2</v>
      </c>
      <c r="M520" s="13">
        <f t="shared" si="78"/>
        <v>9.7222222222222231E-10</v>
      </c>
      <c r="O520" s="5" t="s">
        <v>31</v>
      </c>
      <c r="P520" s="4">
        <v>0</v>
      </c>
      <c r="Q520" s="26" t="s">
        <v>193</v>
      </c>
      <c r="T520" s="24">
        <v>3.472222222222222E-3</v>
      </c>
      <c r="W520" s="17">
        <v>31</v>
      </c>
      <c r="Z520" s="16">
        <v>2</v>
      </c>
      <c r="AA520" s="16">
        <v>5.90622375664831</v>
      </c>
      <c r="AB520" s="16">
        <v>1</v>
      </c>
      <c r="AD520" s="17">
        <f t="shared" si="75"/>
        <v>31</v>
      </c>
      <c r="AE520" s="57">
        <v>349.89012864</v>
      </c>
      <c r="AG520" s="16">
        <v>15.652701315666667</v>
      </c>
      <c r="AH520" s="17">
        <v>15.65</v>
      </c>
    </row>
    <row r="521" spans="1:34" x14ac:dyDescent="0.35">
      <c r="A521" s="4" t="s">
        <v>185</v>
      </c>
      <c r="B521" s="36" t="s">
        <v>111</v>
      </c>
      <c r="C521" s="4" t="s">
        <v>190</v>
      </c>
      <c r="D521" s="19">
        <f t="shared" si="76"/>
        <v>-54.3</v>
      </c>
      <c r="E521" s="19">
        <f t="shared" si="77"/>
        <v>-2.8333333333333335</v>
      </c>
      <c r="F521" s="20">
        <v>72000000</v>
      </c>
      <c r="G521" s="20">
        <v>284280</v>
      </c>
      <c r="H521" s="21">
        <v>9.974704913276371</v>
      </c>
      <c r="I521" s="4" t="s">
        <v>31</v>
      </c>
      <c r="J521" s="4" t="s">
        <v>51</v>
      </c>
      <c r="K521" s="22" t="s">
        <v>187</v>
      </c>
      <c r="L521" s="10">
        <v>7.0000000000000007E-2</v>
      </c>
      <c r="M521" s="13">
        <f t="shared" si="78"/>
        <v>9.7222222222222231E-10</v>
      </c>
      <c r="O521" s="5" t="s">
        <v>31</v>
      </c>
      <c r="P521" s="4">
        <v>0</v>
      </c>
      <c r="Q521" s="26" t="s">
        <v>193</v>
      </c>
      <c r="T521" s="24">
        <v>3.472222222222222E-3</v>
      </c>
      <c r="W521" s="17">
        <v>31</v>
      </c>
      <c r="Z521" s="16">
        <v>2</v>
      </c>
      <c r="AA521" s="16">
        <v>5.0767938788840103</v>
      </c>
      <c r="AB521" s="16">
        <v>1</v>
      </c>
      <c r="AD521" s="17">
        <f t="shared" si="75"/>
        <v>31</v>
      </c>
      <c r="AE521" s="57">
        <v>349.89012864</v>
      </c>
      <c r="AG521" s="16">
        <v>16.162016733538582</v>
      </c>
      <c r="AH521" s="17">
        <v>16.16</v>
      </c>
    </row>
    <row r="522" spans="1:34" x14ac:dyDescent="0.35">
      <c r="A522" s="4" t="s">
        <v>185</v>
      </c>
      <c r="B522" s="36" t="s">
        <v>111</v>
      </c>
      <c r="C522" s="4" t="s">
        <v>190</v>
      </c>
      <c r="D522" s="19">
        <f t="shared" si="76"/>
        <v>-54.3</v>
      </c>
      <c r="E522" s="19">
        <f t="shared" si="77"/>
        <v>-2.8333333333333335</v>
      </c>
      <c r="F522" s="20">
        <v>72000000</v>
      </c>
      <c r="G522" s="20">
        <v>284280</v>
      </c>
      <c r="H522" s="21">
        <v>9.974704913276371</v>
      </c>
      <c r="I522" s="4" t="s">
        <v>31</v>
      </c>
      <c r="J522" s="4" t="s">
        <v>51</v>
      </c>
      <c r="K522" s="22" t="s">
        <v>187</v>
      </c>
      <c r="L522" s="10">
        <v>7.0000000000000007E-2</v>
      </c>
      <c r="M522" s="13">
        <f t="shared" si="78"/>
        <v>9.7222222222222231E-10</v>
      </c>
      <c r="O522" s="5" t="s">
        <v>31</v>
      </c>
      <c r="P522" s="4">
        <v>0</v>
      </c>
      <c r="Q522" s="26" t="s">
        <v>193</v>
      </c>
      <c r="T522" s="24">
        <v>3.472222222222222E-3</v>
      </c>
      <c r="W522" s="17">
        <v>31</v>
      </c>
      <c r="Z522" s="16">
        <v>2</v>
      </c>
      <c r="AA522" s="16">
        <v>4.2834748530372302</v>
      </c>
      <c r="AB522" s="16">
        <v>1</v>
      </c>
      <c r="AD522" s="17">
        <f t="shared" si="75"/>
        <v>31</v>
      </c>
      <c r="AE522" s="57">
        <v>349.89012864</v>
      </c>
      <c r="AG522" s="16">
        <v>20.220988460701044</v>
      </c>
      <c r="AH522" s="17">
        <v>20.22</v>
      </c>
    </row>
    <row r="523" spans="1:34" x14ac:dyDescent="0.35">
      <c r="A523" s="4" t="s">
        <v>185</v>
      </c>
      <c r="B523" s="36" t="s">
        <v>111</v>
      </c>
      <c r="C523" s="4" t="s">
        <v>190</v>
      </c>
      <c r="D523" s="19">
        <f t="shared" si="76"/>
        <v>-54.3</v>
      </c>
      <c r="E523" s="19">
        <f t="shared" si="77"/>
        <v>-2.8333333333333335</v>
      </c>
      <c r="F523" s="20">
        <v>72000000</v>
      </c>
      <c r="G523" s="20">
        <v>284280</v>
      </c>
      <c r="H523" s="21">
        <v>9.974704913276371</v>
      </c>
      <c r="I523" s="4" t="s">
        <v>31</v>
      </c>
      <c r="J523" s="4" t="s">
        <v>51</v>
      </c>
      <c r="K523" s="22" t="s">
        <v>187</v>
      </c>
      <c r="L523" s="10">
        <v>7.0000000000000007E-2</v>
      </c>
      <c r="M523" s="13">
        <f t="shared" si="78"/>
        <v>9.7222222222222231E-10</v>
      </c>
      <c r="O523" s="5" t="s">
        <v>31</v>
      </c>
      <c r="P523" s="4">
        <v>0</v>
      </c>
      <c r="Q523" s="26" t="s">
        <v>193</v>
      </c>
      <c r="T523" s="24">
        <v>3.472222222222222E-3</v>
      </c>
      <c r="W523" s="17">
        <v>31</v>
      </c>
      <c r="Z523" s="16">
        <v>2</v>
      </c>
      <c r="AA523" s="16">
        <v>2.7125128300830399</v>
      </c>
      <c r="AB523" s="16">
        <v>1</v>
      </c>
      <c r="AD523" s="17">
        <f t="shared" si="75"/>
        <v>31</v>
      </c>
      <c r="AE523" s="57">
        <v>349.89012864</v>
      </c>
      <c r="AG523" s="16">
        <v>11.792012690118499</v>
      </c>
      <c r="AH523" s="17">
        <v>11.79</v>
      </c>
    </row>
    <row r="524" spans="1:34" x14ac:dyDescent="0.35">
      <c r="A524" s="4" t="s">
        <v>185</v>
      </c>
      <c r="B524" s="36" t="s">
        <v>111</v>
      </c>
      <c r="C524" s="4" t="s">
        <v>191</v>
      </c>
      <c r="D524" s="19">
        <f t="shared" ref="D524:D547" si="79">-46-18/60</f>
        <v>-46.3</v>
      </c>
      <c r="E524" s="19">
        <f t="shared" ref="E524:E547" si="80">-20-39/60</f>
        <v>-20.65</v>
      </c>
      <c r="F524" s="20">
        <v>1342000000</v>
      </c>
      <c r="G524" s="20">
        <v>2431440</v>
      </c>
      <c r="H524" s="21">
        <v>22.520396392386239</v>
      </c>
      <c r="I524" s="4" t="s">
        <v>31</v>
      </c>
      <c r="J524" s="4" t="s">
        <v>51</v>
      </c>
      <c r="K524" s="22" t="s">
        <v>188</v>
      </c>
      <c r="L524" s="10">
        <v>7.0000000000000007E-2</v>
      </c>
      <c r="M524" s="13">
        <f t="shared" si="78"/>
        <v>5.2160953800298068E-11</v>
      </c>
      <c r="O524" s="5" t="s">
        <v>31</v>
      </c>
      <c r="P524" s="4">
        <v>0</v>
      </c>
      <c r="Q524" s="23" t="s">
        <v>194</v>
      </c>
      <c r="T524" s="24">
        <v>3.472222222222222E-3</v>
      </c>
      <c r="W524" s="17">
        <v>21.3</v>
      </c>
      <c r="Z524" s="16">
        <v>2</v>
      </c>
      <c r="AA524" s="16">
        <v>4.03006106153114E-2</v>
      </c>
      <c r="AB524" s="16">
        <v>1</v>
      </c>
      <c r="AD524" s="17">
        <f t="shared" ref="AD524:AD555" si="81">W524</f>
        <v>21.3</v>
      </c>
      <c r="AE524" s="57">
        <v>562.44138402272404</v>
      </c>
      <c r="AG524" s="16">
        <v>0.59300140911226251</v>
      </c>
      <c r="AH524" s="17">
        <v>0.59</v>
      </c>
    </row>
    <row r="525" spans="1:34" x14ac:dyDescent="0.35">
      <c r="A525" s="4" t="s">
        <v>185</v>
      </c>
      <c r="B525" s="36" t="s">
        <v>111</v>
      </c>
      <c r="C525" s="4" t="s">
        <v>191</v>
      </c>
      <c r="D525" s="19">
        <f t="shared" si="79"/>
        <v>-46.3</v>
      </c>
      <c r="E525" s="19">
        <f t="shared" si="80"/>
        <v>-20.65</v>
      </c>
      <c r="F525" s="20">
        <v>1342000000</v>
      </c>
      <c r="G525" s="20">
        <v>2431440</v>
      </c>
      <c r="H525" s="21">
        <v>22.520396392386239</v>
      </c>
      <c r="I525" s="4" t="s">
        <v>31</v>
      </c>
      <c r="J525" s="4" t="s">
        <v>51</v>
      </c>
      <c r="K525" s="22" t="s">
        <v>188</v>
      </c>
      <c r="L525" s="10">
        <v>7.0000000000000007E-2</v>
      </c>
      <c r="M525" s="13">
        <f t="shared" si="78"/>
        <v>5.2160953800298068E-11</v>
      </c>
      <c r="O525" s="5" t="s">
        <v>31</v>
      </c>
      <c r="P525" s="4">
        <v>0</v>
      </c>
      <c r="Q525" s="23" t="s">
        <v>194</v>
      </c>
      <c r="T525" s="24">
        <v>3.472222222222222E-3</v>
      </c>
      <c r="W525" s="17">
        <v>21.3</v>
      </c>
      <c r="Z525" s="16">
        <v>2</v>
      </c>
      <c r="AA525" s="16">
        <v>0.12118365429778701</v>
      </c>
      <c r="AB525" s="16">
        <v>1</v>
      </c>
      <c r="AD525" s="17">
        <f t="shared" si="81"/>
        <v>21.3</v>
      </c>
      <c r="AE525" s="57">
        <v>562.44138402272404</v>
      </c>
      <c r="AG525" s="16">
        <v>2.0745263817128583</v>
      </c>
      <c r="AH525" s="17">
        <v>2.0699999999999998</v>
      </c>
    </row>
    <row r="526" spans="1:34" x14ac:dyDescent="0.35">
      <c r="A526" s="4" t="s">
        <v>185</v>
      </c>
      <c r="B526" s="36" t="s">
        <v>111</v>
      </c>
      <c r="C526" s="4" t="s">
        <v>191</v>
      </c>
      <c r="D526" s="19">
        <f t="shared" si="79"/>
        <v>-46.3</v>
      </c>
      <c r="E526" s="19">
        <f t="shared" si="80"/>
        <v>-20.65</v>
      </c>
      <c r="F526" s="20">
        <v>1342000000</v>
      </c>
      <c r="G526" s="20">
        <v>2431440</v>
      </c>
      <c r="H526" s="21">
        <v>22.520396392386239</v>
      </c>
      <c r="I526" s="4" t="s">
        <v>31</v>
      </c>
      <c r="J526" s="4" t="s">
        <v>51</v>
      </c>
      <c r="K526" s="22" t="s">
        <v>188</v>
      </c>
      <c r="L526" s="10">
        <v>7.0000000000000007E-2</v>
      </c>
      <c r="M526" s="13">
        <f t="shared" si="78"/>
        <v>5.2160953800298068E-11</v>
      </c>
      <c r="O526" s="5" t="s">
        <v>31</v>
      </c>
      <c r="P526" s="4">
        <v>0</v>
      </c>
      <c r="Q526" s="23" t="s">
        <v>194</v>
      </c>
      <c r="T526" s="24">
        <v>3.472222222222222E-3</v>
      </c>
      <c r="W526" s="17">
        <v>21.3</v>
      </c>
      <c r="Z526" s="16">
        <v>2</v>
      </c>
      <c r="AA526" s="16">
        <v>0.278722404884923</v>
      </c>
      <c r="AB526" s="16">
        <v>1</v>
      </c>
      <c r="AD526" s="17">
        <f t="shared" si="81"/>
        <v>21.3</v>
      </c>
      <c r="AE526" s="57">
        <v>562.44138402272404</v>
      </c>
      <c r="AG526" s="16">
        <v>0.60474401127290411</v>
      </c>
      <c r="AH526" s="17">
        <v>0.6</v>
      </c>
    </row>
    <row r="527" spans="1:34" x14ac:dyDescent="0.35">
      <c r="A527" s="4" t="s">
        <v>185</v>
      </c>
      <c r="B527" s="36" t="s">
        <v>111</v>
      </c>
      <c r="C527" s="4" t="s">
        <v>191</v>
      </c>
      <c r="D527" s="19">
        <f t="shared" si="79"/>
        <v>-46.3</v>
      </c>
      <c r="E527" s="19">
        <f t="shared" si="80"/>
        <v>-20.65</v>
      </c>
      <c r="F527" s="20">
        <v>1342000000</v>
      </c>
      <c r="G527" s="20">
        <v>2431440</v>
      </c>
      <c r="H527" s="21">
        <v>22.520396392386239</v>
      </c>
      <c r="I527" s="4" t="s">
        <v>31</v>
      </c>
      <c r="J527" s="4" t="s">
        <v>51</v>
      </c>
      <c r="K527" s="22" t="s">
        <v>188</v>
      </c>
      <c r="L527" s="10">
        <v>7.0000000000000007E-2</v>
      </c>
      <c r="M527" s="13">
        <f t="shared" si="78"/>
        <v>5.2160953800298068E-11</v>
      </c>
      <c r="O527" s="5" t="s">
        <v>31</v>
      </c>
      <c r="P527" s="4">
        <v>0</v>
      </c>
      <c r="Q527" s="23" t="s">
        <v>194</v>
      </c>
      <c r="T527" s="24">
        <v>3.472222222222222E-3</v>
      </c>
      <c r="W527" s="17">
        <v>21.3</v>
      </c>
      <c r="Z527" s="16">
        <v>2</v>
      </c>
      <c r="AA527" s="16">
        <v>0.39849694692343701</v>
      </c>
      <c r="AB527" s="16">
        <v>1</v>
      </c>
      <c r="AD527" s="17">
        <f t="shared" si="81"/>
        <v>21.3</v>
      </c>
      <c r="AE527" s="57">
        <v>562.44138402272404</v>
      </c>
      <c r="AG527" s="16">
        <v>1.2016596211053709</v>
      </c>
      <c r="AH527" s="17">
        <v>1.2</v>
      </c>
    </row>
    <row r="528" spans="1:34" x14ac:dyDescent="0.35">
      <c r="A528" s="4" t="s">
        <v>185</v>
      </c>
      <c r="B528" s="36" t="s">
        <v>111</v>
      </c>
      <c r="C528" s="4" t="s">
        <v>191</v>
      </c>
      <c r="D528" s="19">
        <f t="shared" si="79"/>
        <v>-46.3</v>
      </c>
      <c r="E528" s="19">
        <f t="shared" si="80"/>
        <v>-20.65</v>
      </c>
      <c r="F528" s="20">
        <v>1342000000</v>
      </c>
      <c r="G528" s="20">
        <v>2431440</v>
      </c>
      <c r="H528" s="21">
        <v>22.520396392386239</v>
      </c>
      <c r="I528" s="4" t="s">
        <v>31</v>
      </c>
      <c r="J528" s="4" t="s">
        <v>51</v>
      </c>
      <c r="K528" s="22" t="s">
        <v>188</v>
      </c>
      <c r="L528" s="10">
        <v>7.0000000000000007E-2</v>
      </c>
      <c r="M528" s="13">
        <f t="shared" si="78"/>
        <v>5.2160953800298068E-11</v>
      </c>
      <c r="O528" s="5" t="s">
        <v>31</v>
      </c>
      <c r="P528" s="4">
        <v>0</v>
      </c>
      <c r="Q528" s="23" t="s">
        <v>194</v>
      </c>
      <c r="T528" s="24">
        <v>3.472222222222222E-3</v>
      </c>
      <c r="W528" s="17">
        <v>21.3</v>
      </c>
      <c r="Z528" s="16">
        <v>2</v>
      </c>
      <c r="AA528" s="16">
        <v>0.75584781587599503</v>
      </c>
      <c r="AB528" s="16">
        <v>1</v>
      </c>
      <c r="AD528" s="17">
        <f t="shared" si="81"/>
        <v>21.3</v>
      </c>
      <c r="AE528" s="57">
        <v>562.44138402272404</v>
      </c>
      <c r="AG528" s="16">
        <v>0.92375136997026253</v>
      </c>
      <c r="AH528" s="17">
        <v>0.92</v>
      </c>
    </row>
    <row r="529" spans="1:34" x14ac:dyDescent="0.35">
      <c r="A529" s="4" t="s">
        <v>185</v>
      </c>
      <c r="B529" s="36" t="s">
        <v>111</v>
      </c>
      <c r="C529" s="4" t="s">
        <v>191</v>
      </c>
      <c r="D529" s="19">
        <f t="shared" si="79"/>
        <v>-46.3</v>
      </c>
      <c r="E529" s="19">
        <f t="shared" si="80"/>
        <v>-20.65</v>
      </c>
      <c r="F529" s="20">
        <v>1342000000</v>
      </c>
      <c r="G529" s="20">
        <v>2431440</v>
      </c>
      <c r="H529" s="21">
        <v>22.520396392386239</v>
      </c>
      <c r="I529" s="4" t="s">
        <v>31</v>
      </c>
      <c r="J529" s="4" t="s">
        <v>51</v>
      </c>
      <c r="K529" s="22" t="s">
        <v>188</v>
      </c>
      <c r="L529" s="10">
        <v>7.0000000000000007E-2</v>
      </c>
      <c r="M529" s="13">
        <f t="shared" si="78"/>
        <v>5.2160953800298068E-11</v>
      </c>
      <c r="O529" s="5" t="s">
        <v>31</v>
      </c>
      <c r="P529" s="4">
        <v>0</v>
      </c>
      <c r="Q529" s="23" t="s">
        <v>194</v>
      </c>
      <c r="T529" s="24">
        <v>3.472222222222222E-3</v>
      </c>
      <c r="W529" s="17">
        <v>21.3</v>
      </c>
      <c r="Z529" s="16">
        <v>2</v>
      </c>
      <c r="AA529" s="16">
        <v>0.59830906528886596</v>
      </c>
      <c r="AB529" s="16">
        <v>1</v>
      </c>
      <c r="AD529" s="17">
        <f t="shared" si="81"/>
        <v>21.3</v>
      </c>
      <c r="AE529" s="57">
        <v>562.44138402272404</v>
      </c>
      <c r="AG529" s="16">
        <v>2.3935337404102</v>
      </c>
      <c r="AH529" s="17">
        <v>2.39</v>
      </c>
    </row>
    <row r="530" spans="1:34" x14ac:dyDescent="0.35">
      <c r="A530" s="4" t="s">
        <v>185</v>
      </c>
      <c r="B530" s="36" t="s">
        <v>111</v>
      </c>
      <c r="C530" s="4" t="s">
        <v>191</v>
      </c>
      <c r="D530" s="19">
        <f t="shared" si="79"/>
        <v>-46.3</v>
      </c>
      <c r="E530" s="19">
        <f t="shared" si="80"/>
        <v>-20.65</v>
      </c>
      <c r="F530" s="20">
        <v>1342000000</v>
      </c>
      <c r="G530" s="20">
        <v>2431440</v>
      </c>
      <c r="H530" s="21">
        <v>22.520396392386239</v>
      </c>
      <c r="I530" s="4" t="s">
        <v>31</v>
      </c>
      <c r="J530" s="4" t="s">
        <v>51</v>
      </c>
      <c r="K530" s="22" t="s">
        <v>188</v>
      </c>
      <c r="L530" s="10">
        <v>7.0000000000000007E-2</v>
      </c>
      <c r="M530" s="13">
        <f t="shared" si="78"/>
        <v>5.2160953800298068E-11</v>
      </c>
      <c r="O530" s="5" t="s">
        <v>31</v>
      </c>
      <c r="P530" s="4">
        <v>0</v>
      </c>
      <c r="Q530" s="23" t="s">
        <v>194</v>
      </c>
      <c r="T530" s="24">
        <v>3.472222222222222E-3</v>
      </c>
      <c r="W530" s="17">
        <v>21.3</v>
      </c>
      <c r="Z530" s="16">
        <v>2</v>
      </c>
      <c r="AA530" s="16">
        <v>0.32071395021136601</v>
      </c>
      <c r="AB530" s="16">
        <v>1</v>
      </c>
      <c r="AD530" s="17">
        <f t="shared" si="81"/>
        <v>21.3</v>
      </c>
      <c r="AE530" s="57">
        <v>562.44138402272404</v>
      </c>
      <c r="AG530" s="16">
        <v>2.9708783466416167</v>
      </c>
      <c r="AH530" s="17">
        <v>2.97</v>
      </c>
    </row>
    <row r="531" spans="1:34" x14ac:dyDescent="0.35">
      <c r="A531" s="4" t="s">
        <v>185</v>
      </c>
      <c r="B531" s="36" t="s">
        <v>111</v>
      </c>
      <c r="C531" s="4" t="s">
        <v>191</v>
      </c>
      <c r="D531" s="19">
        <f t="shared" si="79"/>
        <v>-46.3</v>
      </c>
      <c r="E531" s="19">
        <f t="shared" si="80"/>
        <v>-20.65</v>
      </c>
      <c r="F531" s="20">
        <v>1342000000</v>
      </c>
      <c r="G531" s="20">
        <v>2431440</v>
      </c>
      <c r="H531" s="21">
        <v>22.520396392386239</v>
      </c>
      <c r="I531" s="4" t="s">
        <v>31</v>
      </c>
      <c r="J531" s="4" t="s">
        <v>51</v>
      </c>
      <c r="K531" s="22" t="s">
        <v>188</v>
      </c>
      <c r="L531" s="10">
        <v>7.0000000000000007E-2</v>
      </c>
      <c r="M531" s="13">
        <f t="shared" si="78"/>
        <v>5.2160953800298068E-11</v>
      </c>
      <c r="O531" s="5" t="s">
        <v>31</v>
      </c>
      <c r="P531" s="4">
        <v>0</v>
      </c>
      <c r="Q531" s="23" t="s">
        <v>194</v>
      </c>
      <c r="T531" s="24">
        <v>3.472222222222222E-3</v>
      </c>
      <c r="W531" s="17">
        <v>21.3</v>
      </c>
      <c r="Z531" s="16">
        <v>2</v>
      </c>
      <c r="AA531" s="16">
        <v>0.59971817754814005</v>
      </c>
      <c r="AB531" s="16">
        <v>1</v>
      </c>
      <c r="AD531" s="17">
        <f t="shared" si="81"/>
        <v>21.3</v>
      </c>
      <c r="AE531" s="57">
        <v>562.44138402272404</v>
      </c>
      <c r="AG531" s="16">
        <v>3.8711445122905919</v>
      </c>
      <c r="AH531" s="17">
        <v>3.87</v>
      </c>
    </row>
    <row r="532" spans="1:34" x14ac:dyDescent="0.35">
      <c r="A532" s="4" t="s">
        <v>185</v>
      </c>
      <c r="B532" s="36" t="s">
        <v>111</v>
      </c>
      <c r="C532" s="4" t="s">
        <v>191</v>
      </c>
      <c r="D532" s="19">
        <f t="shared" si="79"/>
        <v>-46.3</v>
      </c>
      <c r="E532" s="19">
        <f t="shared" si="80"/>
        <v>-20.65</v>
      </c>
      <c r="F532" s="20">
        <v>1342000000</v>
      </c>
      <c r="G532" s="20">
        <v>2431440</v>
      </c>
      <c r="H532" s="21">
        <v>22.520396392386239</v>
      </c>
      <c r="I532" s="4" t="s">
        <v>31</v>
      </c>
      <c r="J532" s="4" t="s">
        <v>51</v>
      </c>
      <c r="K532" s="22" t="s">
        <v>188</v>
      </c>
      <c r="L532" s="10">
        <v>7.0000000000000007E-2</v>
      </c>
      <c r="M532" s="13">
        <f t="shared" si="78"/>
        <v>5.2160953800298068E-11</v>
      </c>
      <c r="O532" s="5" t="s">
        <v>31</v>
      </c>
      <c r="P532" s="4">
        <v>0</v>
      </c>
      <c r="Q532" s="23" t="s">
        <v>194</v>
      </c>
      <c r="T532" s="24">
        <v>3.472222222222222E-3</v>
      </c>
      <c r="W532" s="17">
        <v>21.3</v>
      </c>
      <c r="Z532" s="16">
        <v>2</v>
      </c>
      <c r="AA532" s="16">
        <v>0.48107092531704798</v>
      </c>
      <c r="AB532" s="16">
        <v>1</v>
      </c>
      <c r="AD532" s="17">
        <f t="shared" si="81"/>
        <v>21.3</v>
      </c>
      <c r="AE532" s="57">
        <v>562.44138402272404</v>
      </c>
      <c r="AG532" s="16">
        <v>4.4563175199624165</v>
      </c>
      <c r="AH532" s="17">
        <v>4.46</v>
      </c>
    </row>
    <row r="533" spans="1:34" x14ac:dyDescent="0.35">
      <c r="A533" s="4" t="s">
        <v>185</v>
      </c>
      <c r="B533" s="36" t="s">
        <v>111</v>
      </c>
      <c r="C533" s="4" t="s">
        <v>191</v>
      </c>
      <c r="D533" s="19">
        <f t="shared" si="79"/>
        <v>-46.3</v>
      </c>
      <c r="E533" s="19">
        <f t="shared" si="80"/>
        <v>-20.65</v>
      </c>
      <c r="F533" s="20">
        <v>1342000000</v>
      </c>
      <c r="G533" s="20">
        <v>2431440</v>
      </c>
      <c r="H533" s="21">
        <v>22.520396392386239</v>
      </c>
      <c r="I533" s="4" t="s">
        <v>31</v>
      </c>
      <c r="J533" s="4" t="s">
        <v>51</v>
      </c>
      <c r="K533" s="22" t="s">
        <v>188</v>
      </c>
      <c r="L533" s="10">
        <v>7.0000000000000007E-2</v>
      </c>
      <c r="M533" s="13">
        <f t="shared" si="78"/>
        <v>5.2160953800298068E-11</v>
      </c>
      <c r="O533" s="5" t="s">
        <v>31</v>
      </c>
      <c r="P533" s="4">
        <v>0</v>
      </c>
      <c r="Q533" s="23" t="s">
        <v>194</v>
      </c>
      <c r="T533" s="24">
        <v>3.472222222222222E-3</v>
      </c>
      <c r="W533" s="17">
        <v>21.3</v>
      </c>
      <c r="Z533" s="16">
        <v>2</v>
      </c>
      <c r="AA533" s="16">
        <v>0.164584311883512</v>
      </c>
      <c r="AB533" s="16">
        <v>1</v>
      </c>
      <c r="AD533" s="17">
        <f t="shared" si="81"/>
        <v>21.3</v>
      </c>
      <c r="AE533" s="57">
        <v>562.44138402272404</v>
      </c>
      <c r="AG533" s="16">
        <v>5.9182714889619579</v>
      </c>
      <c r="AH533" s="17">
        <v>5.92</v>
      </c>
    </row>
    <row r="534" spans="1:34" x14ac:dyDescent="0.35">
      <c r="A534" s="4" t="s">
        <v>185</v>
      </c>
      <c r="B534" s="36" t="s">
        <v>111</v>
      </c>
      <c r="C534" s="4" t="s">
        <v>191</v>
      </c>
      <c r="D534" s="19">
        <f t="shared" si="79"/>
        <v>-46.3</v>
      </c>
      <c r="E534" s="19">
        <f t="shared" si="80"/>
        <v>-20.65</v>
      </c>
      <c r="F534" s="20">
        <v>1342000000</v>
      </c>
      <c r="G534" s="20">
        <v>2431440</v>
      </c>
      <c r="H534" s="21">
        <v>22.520396392386239</v>
      </c>
      <c r="I534" s="4" t="s">
        <v>31</v>
      </c>
      <c r="J534" s="4" t="s">
        <v>51</v>
      </c>
      <c r="K534" s="22" t="s">
        <v>188</v>
      </c>
      <c r="L534" s="10">
        <v>7.0000000000000007E-2</v>
      </c>
      <c r="M534" s="13">
        <f t="shared" si="78"/>
        <v>5.2160953800298068E-11</v>
      </c>
      <c r="O534" s="5" t="s">
        <v>31</v>
      </c>
      <c r="P534" s="4">
        <v>0</v>
      </c>
      <c r="Q534" s="23" t="s">
        <v>194</v>
      </c>
      <c r="T534" s="24">
        <v>3.472222222222222E-3</v>
      </c>
      <c r="W534" s="17">
        <v>21.3</v>
      </c>
      <c r="Z534" s="16">
        <v>2</v>
      </c>
      <c r="AA534" s="16">
        <v>1.0745890089243699</v>
      </c>
      <c r="AB534" s="16">
        <v>1</v>
      </c>
      <c r="AD534" s="17">
        <f t="shared" si="81"/>
        <v>21.3</v>
      </c>
      <c r="AE534" s="57">
        <v>562.44138402272404</v>
      </c>
      <c r="AG534" s="16">
        <v>1.8259746359793292</v>
      </c>
      <c r="AH534" s="17">
        <v>1.83</v>
      </c>
    </row>
    <row r="535" spans="1:34" x14ac:dyDescent="0.35">
      <c r="A535" s="4" t="s">
        <v>185</v>
      </c>
      <c r="B535" s="36" t="s">
        <v>111</v>
      </c>
      <c r="C535" s="4" t="s">
        <v>191</v>
      </c>
      <c r="D535" s="19">
        <f t="shared" si="79"/>
        <v>-46.3</v>
      </c>
      <c r="E535" s="19">
        <f t="shared" si="80"/>
        <v>-20.65</v>
      </c>
      <c r="F535" s="20">
        <v>1342000000</v>
      </c>
      <c r="G535" s="20">
        <v>2431440</v>
      </c>
      <c r="H535" s="21">
        <v>22.520396392386239</v>
      </c>
      <c r="I535" s="4" t="s">
        <v>31</v>
      </c>
      <c r="J535" s="4" t="s">
        <v>51</v>
      </c>
      <c r="K535" s="22" t="s">
        <v>188</v>
      </c>
      <c r="L535" s="10">
        <v>7.0000000000000007E-2</v>
      </c>
      <c r="M535" s="13">
        <f t="shared" si="78"/>
        <v>5.2160953800298068E-11</v>
      </c>
      <c r="O535" s="5" t="s">
        <v>31</v>
      </c>
      <c r="P535" s="4">
        <v>0</v>
      </c>
      <c r="Q535" s="23" t="s">
        <v>194</v>
      </c>
      <c r="T535" s="24">
        <v>3.472222222222222E-3</v>
      </c>
      <c r="W535" s="17">
        <v>21.3</v>
      </c>
      <c r="Z535" s="16">
        <v>2</v>
      </c>
      <c r="AA535" s="16">
        <v>1.23522780648191</v>
      </c>
      <c r="AB535" s="16">
        <v>1</v>
      </c>
      <c r="AD535" s="17">
        <f t="shared" si="81"/>
        <v>21.3</v>
      </c>
      <c r="AE535" s="57">
        <v>562.44138402272404</v>
      </c>
      <c r="AG535" s="16">
        <v>3.6069359636762166</v>
      </c>
      <c r="AH535" s="17">
        <v>3.61</v>
      </c>
    </row>
    <row r="536" spans="1:34" x14ac:dyDescent="0.35">
      <c r="A536" s="4" t="s">
        <v>185</v>
      </c>
      <c r="B536" s="36" t="s">
        <v>111</v>
      </c>
      <c r="C536" s="4" t="s">
        <v>191</v>
      </c>
      <c r="D536" s="19">
        <f t="shared" si="79"/>
        <v>-46.3</v>
      </c>
      <c r="E536" s="19">
        <f t="shared" si="80"/>
        <v>-20.65</v>
      </c>
      <c r="F536" s="20">
        <v>1342000000</v>
      </c>
      <c r="G536" s="20">
        <v>2431440</v>
      </c>
      <c r="H536" s="21">
        <v>22.520396392386239</v>
      </c>
      <c r="I536" s="4" t="s">
        <v>31</v>
      </c>
      <c r="J536" s="4" t="s">
        <v>51</v>
      </c>
      <c r="K536" s="22" t="s">
        <v>188</v>
      </c>
      <c r="L536" s="10">
        <v>7.0000000000000007E-2</v>
      </c>
      <c r="M536" s="13">
        <f t="shared" si="78"/>
        <v>5.2160953800298068E-11</v>
      </c>
      <c r="O536" s="5" t="s">
        <v>31</v>
      </c>
      <c r="P536" s="4">
        <v>0</v>
      </c>
      <c r="Q536" s="23" t="s">
        <v>194</v>
      </c>
      <c r="T536" s="24">
        <v>3.472222222222222E-3</v>
      </c>
      <c r="W536" s="17">
        <v>21.3</v>
      </c>
      <c r="Z536" s="16">
        <v>2</v>
      </c>
      <c r="AA536" s="16">
        <v>1.4308125880695099</v>
      </c>
      <c r="AB536" s="16">
        <v>1</v>
      </c>
      <c r="AD536" s="17">
        <f t="shared" si="81"/>
        <v>21.3</v>
      </c>
      <c r="AE536" s="57">
        <v>562.44138402272404</v>
      </c>
      <c r="AG536" s="16">
        <v>0.36597776733990878</v>
      </c>
      <c r="AH536" s="17">
        <v>0.37</v>
      </c>
    </row>
    <row r="537" spans="1:34" x14ac:dyDescent="0.35">
      <c r="A537" s="4" t="s">
        <v>185</v>
      </c>
      <c r="B537" s="36" t="s">
        <v>111</v>
      </c>
      <c r="C537" s="4" t="s">
        <v>191</v>
      </c>
      <c r="D537" s="19">
        <f t="shared" si="79"/>
        <v>-46.3</v>
      </c>
      <c r="E537" s="19">
        <f t="shared" si="80"/>
        <v>-20.65</v>
      </c>
      <c r="F537" s="20">
        <v>1342000000</v>
      </c>
      <c r="G537" s="20">
        <v>2431440</v>
      </c>
      <c r="H537" s="21">
        <v>22.520396392386239</v>
      </c>
      <c r="I537" s="4" t="s">
        <v>31</v>
      </c>
      <c r="J537" s="4" t="s">
        <v>51</v>
      </c>
      <c r="K537" s="22" t="s">
        <v>188</v>
      </c>
      <c r="L537" s="10">
        <v>7.0000000000000007E-2</v>
      </c>
      <c r="M537" s="13">
        <f t="shared" si="78"/>
        <v>5.2160953800298068E-11</v>
      </c>
      <c r="O537" s="5" t="s">
        <v>31</v>
      </c>
      <c r="P537" s="4">
        <v>0</v>
      </c>
      <c r="Q537" s="23" t="s">
        <v>194</v>
      </c>
      <c r="T537" s="24">
        <v>3.472222222222222E-3</v>
      </c>
      <c r="W537" s="17">
        <v>21.3</v>
      </c>
      <c r="Z537" s="16">
        <v>2</v>
      </c>
      <c r="AA537" s="16">
        <v>1.55086895255988</v>
      </c>
      <c r="AB537" s="16">
        <v>1</v>
      </c>
      <c r="AD537" s="17">
        <f t="shared" si="81"/>
        <v>21.3</v>
      </c>
      <c r="AE537" s="57">
        <v>562.44138402272404</v>
      </c>
      <c r="AG537" s="16">
        <v>1.2584155315484624</v>
      </c>
      <c r="AH537" s="17">
        <v>1.26</v>
      </c>
    </row>
    <row r="538" spans="1:34" x14ac:dyDescent="0.35">
      <c r="A538" s="4" t="s">
        <v>185</v>
      </c>
      <c r="B538" s="36" t="s">
        <v>111</v>
      </c>
      <c r="C538" s="4" t="s">
        <v>191</v>
      </c>
      <c r="D538" s="19">
        <f t="shared" si="79"/>
        <v>-46.3</v>
      </c>
      <c r="E538" s="19">
        <f t="shared" si="80"/>
        <v>-20.65</v>
      </c>
      <c r="F538" s="20">
        <v>1342000000</v>
      </c>
      <c r="G538" s="20">
        <v>2431440</v>
      </c>
      <c r="H538" s="21">
        <v>22.520396392386239</v>
      </c>
      <c r="I538" s="4" t="s">
        <v>31</v>
      </c>
      <c r="J538" s="4" t="s">
        <v>51</v>
      </c>
      <c r="K538" s="22" t="s">
        <v>188</v>
      </c>
      <c r="L538" s="10">
        <v>7.0000000000000007E-2</v>
      </c>
      <c r="M538" s="13">
        <f t="shared" si="78"/>
        <v>5.2160953800298068E-11</v>
      </c>
      <c r="O538" s="5" t="s">
        <v>31</v>
      </c>
      <c r="P538" s="4">
        <v>0</v>
      </c>
      <c r="Q538" s="23" t="s">
        <v>194</v>
      </c>
      <c r="T538" s="24">
        <v>3.472222222222222E-3</v>
      </c>
      <c r="W538" s="17">
        <v>21.3</v>
      </c>
      <c r="Z538" s="16">
        <v>2</v>
      </c>
      <c r="AA538" s="16">
        <v>1.7095349929544299</v>
      </c>
      <c r="AB538" s="16">
        <v>1</v>
      </c>
      <c r="AD538" s="17">
        <f t="shared" si="81"/>
        <v>21.3</v>
      </c>
      <c r="AE538" s="57">
        <v>562.44138402272404</v>
      </c>
      <c r="AG538" s="16">
        <v>0.9707217786128125</v>
      </c>
      <c r="AH538" s="17">
        <v>0.97</v>
      </c>
    </row>
    <row r="539" spans="1:34" x14ac:dyDescent="0.35">
      <c r="A539" s="4" t="s">
        <v>185</v>
      </c>
      <c r="B539" s="36" t="s">
        <v>111</v>
      </c>
      <c r="C539" s="4" t="s">
        <v>191</v>
      </c>
      <c r="D539" s="19">
        <f t="shared" si="79"/>
        <v>-46.3</v>
      </c>
      <c r="E539" s="19">
        <f t="shared" si="80"/>
        <v>-20.65</v>
      </c>
      <c r="F539" s="20">
        <v>1342000000</v>
      </c>
      <c r="G539" s="20">
        <v>2431440</v>
      </c>
      <c r="H539" s="21">
        <v>22.520396392386239</v>
      </c>
      <c r="I539" s="4" t="s">
        <v>31</v>
      </c>
      <c r="J539" s="4" t="s">
        <v>51</v>
      </c>
      <c r="K539" s="22" t="s">
        <v>188</v>
      </c>
      <c r="L539" s="10">
        <v>7.0000000000000007E-2</v>
      </c>
      <c r="M539" s="13">
        <f t="shared" si="78"/>
        <v>5.2160953800298068E-11</v>
      </c>
      <c r="O539" s="5" t="s">
        <v>31</v>
      </c>
      <c r="P539" s="4">
        <v>0</v>
      </c>
      <c r="Q539" s="23" t="s">
        <v>194</v>
      </c>
      <c r="T539" s="24">
        <v>3.472222222222222E-3</v>
      </c>
      <c r="W539" s="17">
        <v>21.3</v>
      </c>
      <c r="Z539" s="16">
        <v>2</v>
      </c>
      <c r="AA539" s="16">
        <v>1.5522780648191601</v>
      </c>
      <c r="AB539" s="16">
        <v>1</v>
      </c>
      <c r="AD539" s="17">
        <f t="shared" si="81"/>
        <v>21.3</v>
      </c>
      <c r="AE539" s="57">
        <v>562.44138402272404</v>
      </c>
      <c r="AG539" s="16">
        <v>2.7360263034288375</v>
      </c>
      <c r="AH539" s="17">
        <v>2.74</v>
      </c>
    </row>
    <row r="540" spans="1:34" x14ac:dyDescent="0.35">
      <c r="A540" s="4" t="s">
        <v>185</v>
      </c>
      <c r="B540" s="36" t="s">
        <v>111</v>
      </c>
      <c r="C540" s="4" t="s">
        <v>191</v>
      </c>
      <c r="D540" s="19">
        <f t="shared" si="79"/>
        <v>-46.3</v>
      </c>
      <c r="E540" s="19">
        <f t="shared" si="80"/>
        <v>-20.65</v>
      </c>
      <c r="F540" s="20">
        <v>1342000000</v>
      </c>
      <c r="G540" s="20">
        <v>2431440</v>
      </c>
      <c r="H540" s="21">
        <v>22.520396392386239</v>
      </c>
      <c r="I540" s="4" t="s">
        <v>31</v>
      </c>
      <c r="J540" s="4" t="s">
        <v>51</v>
      </c>
      <c r="K540" s="22" t="s">
        <v>188</v>
      </c>
      <c r="L540" s="10">
        <v>7.0000000000000007E-2</v>
      </c>
      <c r="M540" s="13">
        <f t="shared" si="78"/>
        <v>5.2160953800298068E-11</v>
      </c>
      <c r="O540" s="5" t="s">
        <v>31</v>
      </c>
      <c r="P540" s="4">
        <v>0</v>
      </c>
      <c r="Q540" s="23" t="s">
        <v>194</v>
      </c>
      <c r="T540" s="24">
        <v>3.472222222222222E-3</v>
      </c>
      <c r="W540" s="17">
        <v>21.3</v>
      </c>
      <c r="Z540" s="16">
        <v>2</v>
      </c>
      <c r="AA540" s="16">
        <v>1.3578205730389801</v>
      </c>
      <c r="AB540" s="16">
        <v>1</v>
      </c>
      <c r="AD540" s="17">
        <f t="shared" si="81"/>
        <v>21.3</v>
      </c>
      <c r="AE540" s="57">
        <v>562.44138402272404</v>
      </c>
      <c r="AG540" s="16">
        <v>7.1590731172694584</v>
      </c>
      <c r="AH540" s="17">
        <v>7.16</v>
      </c>
    </row>
    <row r="541" spans="1:34" x14ac:dyDescent="0.35">
      <c r="A541" s="4" t="s">
        <v>185</v>
      </c>
      <c r="B541" s="36" t="s">
        <v>111</v>
      </c>
      <c r="C541" s="4" t="s">
        <v>191</v>
      </c>
      <c r="D541" s="19">
        <f t="shared" si="79"/>
        <v>-46.3</v>
      </c>
      <c r="E541" s="19">
        <f t="shared" si="80"/>
        <v>-20.65</v>
      </c>
      <c r="F541" s="20">
        <v>1342000000</v>
      </c>
      <c r="G541" s="20">
        <v>2431440</v>
      </c>
      <c r="H541" s="21">
        <v>22.520396392386239</v>
      </c>
      <c r="I541" s="4" t="s">
        <v>31</v>
      </c>
      <c r="J541" s="4" t="s">
        <v>51</v>
      </c>
      <c r="K541" s="22" t="s">
        <v>188</v>
      </c>
      <c r="L541" s="10">
        <v>7.0000000000000007E-2</v>
      </c>
      <c r="M541" s="13">
        <f t="shared" si="78"/>
        <v>5.2160953800298068E-11</v>
      </c>
      <c r="O541" s="5" t="s">
        <v>31</v>
      </c>
      <c r="P541" s="4">
        <v>0</v>
      </c>
      <c r="Q541" s="23" t="s">
        <v>194</v>
      </c>
      <c r="T541" s="24">
        <v>3.472222222222222E-3</v>
      </c>
      <c r="W541" s="17">
        <v>21.3</v>
      </c>
      <c r="Z541" s="16">
        <v>2</v>
      </c>
      <c r="AA541" s="16">
        <v>1.7949271958666</v>
      </c>
      <c r="AB541" s="16">
        <v>1</v>
      </c>
      <c r="AD541" s="17">
        <f t="shared" si="81"/>
        <v>21.3</v>
      </c>
      <c r="AE541" s="57">
        <v>562.44138402272404</v>
      </c>
      <c r="AG541" s="16">
        <v>7.1806012212305825</v>
      </c>
      <c r="AH541" s="17">
        <v>7.18</v>
      </c>
    </row>
    <row r="542" spans="1:34" x14ac:dyDescent="0.35">
      <c r="A542" s="4" t="s">
        <v>185</v>
      </c>
      <c r="B542" s="36" t="s">
        <v>111</v>
      </c>
      <c r="C542" s="4" t="s">
        <v>191</v>
      </c>
      <c r="D542" s="19">
        <f t="shared" si="79"/>
        <v>-46.3</v>
      </c>
      <c r="E542" s="19">
        <f t="shared" si="80"/>
        <v>-20.65</v>
      </c>
      <c r="F542" s="20">
        <v>1342000000</v>
      </c>
      <c r="G542" s="20">
        <v>2431440</v>
      </c>
      <c r="H542" s="21">
        <v>22.520396392386239</v>
      </c>
      <c r="I542" s="4" t="s">
        <v>31</v>
      </c>
      <c r="J542" s="4" t="s">
        <v>51</v>
      </c>
      <c r="K542" s="22" t="s">
        <v>188</v>
      </c>
      <c r="L542" s="10">
        <v>7.0000000000000007E-2</v>
      </c>
      <c r="M542" s="13">
        <f t="shared" si="78"/>
        <v>5.2160953800298068E-11</v>
      </c>
      <c r="O542" s="5" t="s">
        <v>31</v>
      </c>
      <c r="P542" s="4">
        <v>0</v>
      </c>
      <c r="Q542" s="23" t="s">
        <v>194</v>
      </c>
      <c r="T542" s="24">
        <v>3.472222222222222E-3</v>
      </c>
      <c r="W542" s="17">
        <v>21.3</v>
      </c>
      <c r="Z542" s="16">
        <v>2</v>
      </c>
      <c r="AA542" s="16">
        <v>2.0325035227806398</v>
      </c>
      <c r="AB542" s="16">
        <v>1</v>
      </c>
      <c r="AD542" s="17">
        <f t="shared" si="81"/>
        <v>21.3</v>
      </c>
      <c r="AE542" s="57">
        <v>562.44138402272404</v>
      </c>
      <c r="AG542" s="16">
        <v>6.3057773602629998</v>
      </c>
      <c r="AH542" s="17">
        <v>6.31</v>
      </c>
    </row>
    <row r="543" spans="1:34" x14ac:dyDescent="0.35">
      <c r="A543" s="4" t="s">
        <v>185</v>
      </c>
      <c r="B543" s="36" t="s">
        <v>111</v>
      </c>
      <c r="C543" s="4" t="s">
        <v>191</v>
      </c>
      <c r="D543" s="19">
        <f t="shared" si="79"/>
        <v>-46.3</v>
      </c>
      <c r="E543" s="19">
        <f t="shared" si="80"/>
        <v>-20.65</v>
      </c>
      <c r="F543" s="20">
        <v>1342000000</v>
      </c>
      <c r="G543" s="20">
        <v>2431440</v>
      </c>
      <c r="H543" s="21">
        <v>22.520396392386239</v>
      </c>
      <c r="I543" s="4" t="s">
        <v>31</v>
      </c>
      <c r="J543" s="4" t="s">
        <v>51</v>
      </c>
      <c r="K543" s="22" t="s">
        <v>188</v>
      </c>
      <c r="L543" s="10">
        <v>7.0000000000000007E-2</v>
      </c>
      <c r="M543" s="13">
        <f t="shared" si="78"/>
        <v>5.2160953800298068E-11</v>
      </c>
      <c r="O543" s="5" t="s">
        <v>31</v>
      </c>
      <c r="P543" s="4">
        <v>0</v>
      </c>
      <c r="Q543" s="23" t="s">
        <v>194</v>
      </c>
      <c r="T543" s="24">
        <v>3.472222222222222E-3</v>
      </c>
      <c r="W543" s="17">
        <v>21.3</v>
      </c>
      <c r="Z543" s="16">
        <v>2</v>
      </c>
      <c r="AA543" s="16">
        <v>2.6651949271958602</v>
      </c>
      <c r="AB543" s="16">
        <v>1</v>
      </c>
      <c r="AD543" s="17">
        <f t="shared" si="81"/>
        <v>21.3</v>
      </c>
      <c r="AE543" s="57">
        <v>562.44138402272404</v>
      </c>
      <c r="AG543" s="16">
        <v>3.0863472678879003</v>
      </c>
      <c r="AH543" s="17">
        <v>3.09</v>
      </c>
    </row>
    <row r="544" spans="1:34" x14ac:dyDescent="0.35">
      <c r="A544" s="4" t="s">
        <v>185</v>
      </c>
      <c r="B544" s="36" t="s">
        <v>111</v>
      </c>
      <c r="C544" s="4" t="s">
        <v>191</v>
      </c>
      <c r="D544" s="19">
        <f t="shared" si="79"/>
        <v>-46.3</v>
      </c>
      <c r="E544" s="19">
        <f t="shared" si="80"/>
        <v>-20.65</v>
      </c>
      <c r="F544" s="20">
        <v>1342000000</v>
      </c>
      <c r="G544" s="20">
        <v>2431440</v>
      </c>
      <c r="H544" s="21">
        <v>22.520396392386239</v>
      </c>
      <c r="I544" s="4" t="s">
        <v>31</v>
      </c>
      <c r="J544" s="4" t="s">
        <v>51</v>
      </c>
      <c r="K544" s="22" t="s">
        <v>188</v>
      </c>
      <c r="L544" s="10">
        <v>7.0000000000000007E-2</v>
      </c>
      <c r="M544" s="13">
        <f t="shared" si="78"/>
        <v>5.2160953800298068E-11</v>
      </c>
      <c r="O544" s="5" t="s">
        <v>31</v>
      </c>
      <c r="P544" s="4">
        <v>0</v>
      </c>
      <c r="Q544" s="23" t="s">
        <v>194</v>
      </c>
      <c r="T544" s="24">
        <v>3.472222222222222E-3</v>
      </c>
      <c r="W544" s="17">
        <v>21.3</v>
      </c>
      <c r="Z544" s="16">
        <v>2</v>
      </c>
      <c r="AA544" s="16">
        <v>3.0625645843118798</v>
      </c>
      <c r="AB544" s="16">
        <v>1</v>
      </c>
      <c r="AD544" s="17">
        <f t="shared" si="81"/>
        <v>21.3</v>
      </c>
      <c r="AE544" s="57">
        <v>562.44138402272404</v>
      </c>
      <c r="AG544" s="16">
        <v>3.1059182714889584</v>
      </c>
      <c r="AH544" s="17">
        <v>3.11</v>
      </c>
    </row>
    <row r="545" spans="1:34" x14ac:dyDescent="0.35">
      <c r="A545" s="4" t="s">
        <v>185</v>
      </c>
      <c r="B545" s="36" t="s">
        <v>111</v>
      </c>
      <c r="C545" s="4" t="s">
        <v>191</v>
      </c>
      <c r="D545" s="19">
        <f t="shared" si="79"/>
        <v>-46.3</v>
      </c>
      <c r="E545" s="19">
        <f t="shared" si="80"/>
        <v>-20.65</v>
      </c>
      <c r="F545" s="20">
        <v>1342000000</v>
      </c>
      <c r="G545" s="20">
        <v>2431440</v>
      </c>
      <c r="H545" s="21">
        <v>22.520396392386239</v>
      </c>
      <c r="I545" s="4" t="s">
        <v>31</v>
      </c>
      <c r="J545" s="4" t="s">
        <v>51</v>
      </c>
      <c r="K545" s="22" t="s">
        <v>188</v>
      </c>
      <c r="L545" s="10">
        <v>7.0000000000000007E-2</v>
      </c>
      <c r="M545" s="13">
        <f t="shared" si="78"/>
        <v>5.2160953800298068E-11</v>
      </c>
      <c r="O545" s="5" t="s">
        <v>31</v>
      </c>
      <c r="P545" s="4">
        <v>0</v>
      </c>
      <c r="Q545" s="23" t="s">
        <v>194</v>
      </c>
      <c r="T545" s="24">
        <v>3.472222222222222E-3</v>
      </c>
      <c r="W545" s="17">
        <v>21.3</v>
      </c>
      <c r="Z545" s="16">
        <v>2</v>
      </c>
      <c r="AA545" s="16">
        <v>3.38384217942696</v>
      </c>
      <c r="AB545" s="16">
        <v>1</v>
      </c>
      <c r="AD545" s="17">
        <f t="shared" si="81"/>
        <v>21.3</v>
      </c>
      <c r="AE545" s="57">
        <v>562.44138402272404</v>
      </c>
      <c r="AG545" s="16">
        <v>6.6678409268827084</v>
      </c>
      <c r="AH545" s="17">
        <v>6.67</v>
      </c>
    </row>
    <row r="546" spans="1:34" x14ac:dyDescent="0.35">
      <c r="A546" s="4" t="s">
        <v>185</v>
      </c>
      <c r="B546" s="36" t="s">
        <v>111</v>
      </c>
      <c r="C546" s="4" t="s">
        <v>191</v>
      </c>
      <c r="D546" s="19">
        <f t="shared" si="79"/>
        <v>-46.3</v>
      </c>
      <c r="E546" s="19">
        <f t="shared" si="80"/>
        <v>-20.65</v>
      </c>
      <c r="F546" s="20">
        <v>1342000000</v>
      </c>
      <c r="G546" s="20">
        <v>2431440</v>
      </c>
      <c r="H546" s="21">
        <v>22.520396392386239</v>
      </c>
      <c r="I546" s="4" t="s">
        <v>31</v>
      </c>
      <c r="J546" s="4" t="s">
        <v>51</v>
      </c>
      <c r="K546" s="22" t="s">
        <v>188</v>
      </c>
      <c r="L546" s="10">
        <v>7.0000000000000007E-2</v>
      </c>
      <c r="M546" s="13">
        <f t="shared" si="78"/>
        <v>5.2160953800298068E-11</v>
      </c>
      <c r="O546" s="5" t="s">
        <v>31</v>
      </c>
      <c r="P546" s="4">
        <v>0</v>
      </c>
      <c r="Q546" s="23" t="s">
        <v>194</v>
      </c>
      <c r="T546" s="24">
        <v>3.472222222222222E-3</v>
      </c>
      <c r="W546" s="17">
        <v>21.3</v>
      </c>
      <c r="Z546" s="16">
        <v>2</v>
      </c>
      <c r="AA546" s="16">
        <v>2.8706434945983998</v>
      </c>
      <c r="AB546" s="16">
        <v>1</v>
      </c>
      <c r="AD546" s="17">
        <f t="shared" si="81"/>
        <v>21.3</v>
      </c>
      <c r="AE546" s="57">
        <v>562.44138402272404</v>
      </c>
      <c r="AG546" s="16">
        <v>10.188664474714249</v>
      </c>
      <c r="AH546" s="17">
        <v>10.19</v>
      </c>
    </row>
    <row r="547" spans="1:34" x14ac:dyDescent="0.35">
      <c r="A547" s="4" t="s">
        <v>185</v>
      </c>
      <c r="B547" s="36" t="s">
        <v>111</v>
      </c>
      <c r="C547" s="4" t="s">
        <v>191</v>
      </c>
      <c r="D547" s="19">
        <f t="shared" si="79"/>
        <v>-46.3</v>
      </c>
      <c r="E547" s="19">
        <f t="shared" si="80"/>
        <v>-20.65</v>
      </c>
      <c r="F547" s="20">
        <v>1342000000</v>
      </c>
      <c r="G547" s="20">
        <v>2431440</v>
      </c>
      <c r="H547" s="21">
        <v>22.520396392386239</v>
      </c>
      <c r="I547" s="4" t="s">
        <v>31</v>
      </c>
      <c r="J547" s="4" t="s">
        <v>51</v>
      </c>
      <c r="K547" s="22" t="s">
        <v>188</v>
      </c>
      <c r="L547" s="10">
        <v>7.0000000000000007E-2</v>
      </c>
      <c r="M547" s="13">
        <f t="shared" si="78"/>
        <v>5.2160953800298068E-11</v>
      </c>
      <c r="O547" s="5" t="s">
        <v>31</v>
      </c>
      <c r="P547" s="4">
        <v>0</v>
      </c>
      <c r="Q547" s="23" t="s">
        <v>194</v>
      </c>
      <c r="T547" s="24">
        <v>3.472222222222222E-3</v>
      </c>
      <c r="W547" s="17">
        <v>21.3</v>
      </c>
      <c r="Z547" s="16">
        <v>2</v>
      </c>
      <c r="AA547" s="16">
        <v>4.02301550023485</v>
      </c>
      <c r="AB547" s="16">
        <v>1</v>
      </c>
      <c r="AD547" s="17">
        <f t="shared" si="81"/>
        <v>21.3</v>
      </c>
      <c r="AE547" s="57">
        <v>562.44138402272404</v>
      </c>
      <c r="AG547" s="16">
        <v>10.245420385157333</v>
      </c>
      <c r="AH547" s="17">
        <v>10.25</v>
      </c>
    </row>
    <row r="548" spans="1:34" x14ac:dyDescent="0.35">
      <c r="A548" s="4" t="s">
        <v>185</v>
      </c>
      <c r="B548" s="36" t="s">
        <v>111</v>
      </c>
      <c r="C548" s="4" t="s">
        <v>189</v>
      </c>
      <c r="D548" s="19">
        <f t="shared" ref="D548:D557" si="82">-43-35/60</f>
        <v>-43.583333333333336</v>
      </c>
      <c r="E548" s="19">
        <f t="shared" ref="E548:E557" si="83">-21-33/60</f>
        <v>-21.55</v>
      </c>
      <c r="F548" s="20">
        <v>12000000</v>
      </c>
      <c r="G548" s="20">
        <v>109440</v>
      </c>
      <c r="H548" s="21">
        <v>8.9143697063307012</v>
      </c>
      <c r="I548" s="4" t="s">
        <v>31</v>
      </c>
      <c r="J548" s="4" t="s">
        <v>53</v>
      </c>
      <c r="K548" s="22" t="s">
        <v>186</v>
      </c>
      <c r="L548" s="10">
        <v>7.0000000000000007E-2</v>
      </c>
      <c r="M548" s="13">
        <f t="shared" si="78"/>
        <v>5.8333333333333343E-9</v>
      </c>
      <c r="O548" s="5" t="s">
        <v>31</v>
      </c>
      <c r="P548" s="4">
        <v>0</v>
      </c>
      <c r="Q548" s="26" t="s">
        <v>192</v>
      </c>
      <c r="T548" s="24">
        <v>3.472222222222222E-3</v>
      </c>
      <c r="W548" s="17">
        <v>24.2</v>
      </c>
      <c r="Z548" s="16">
        <v>2</v>
      </c>
      <c r="AA548" s="16">
        <v>0.74334211296458896</v>
      </c>
      <c r="AB548" s="16">
        <v>1</v>
      </c>
      <c r="AD548" s="17">
        <f t="shared" si="81"/>
        <v>24.2</v>
      </c>
      <c r="AE548" s="57">
        <v>503.75842778459202</v>
      </c>
      <c r="AG548" s="16">
        <v>3.7313432835820954</v>
      </c>
      <c r="AH548" s="17">
        <v>3.73</v>
      </c>
    </row>
    <row r="549" spans="1:34" x14ac:dyDescent="0.35">
      <c r="A549" s="4" t="s">
        <v>185</v>
      </c>
      <c r="B549" s="36" t="s">
        <v>111</v>
      </c>
      <c r="C549" s="4" t="s">
        <v>189</v>
      </c>
      <c r="D549" s="19">
        <f t="shared" si="82"/>
        <v>-43.583333333333336</v>
      </c>
      <c r="E549" s="19">
        <f t="shared" si="83"/>
        <v>-21.55</v>
      </c>
      <c r="F549" s="20">
        <v>12000000</v>
      </c>
      <c r="G549" s="20">
        <v>109440</v>
      </c>
      <c r="H549" s="21">
        <v>8.9143697063307012</v>
      </c>
      <c r="I549" s="4" t="s">
        <v>31</v>
      </c>
      <c r="J549" s="4" t="s">
        <v>53</v>
      </c>
      <c r="K549" s="22" t="s">
        <v>186</v>
      </c>
      <c r="L549" s="10">
        <v>7.0000000000000007E-2</v>
      </c>
      <c r="M549" s="13">
        <f t="shared" si="78"/>
        <v>5.8333333333333343E-9</v>
      </c>
      <c r="O549" s="5" t="s">
        <v>31</v>
      </c>
      <c r="P549" s="4">
        <v>0</v>
      </c>
      <c r="Q549" s="26" t="s">
        <v>192</v>
      </c>
      <c r="T549" s="24">
        <v>3.472222222222222E-3</v>
      </c>
      <c r="W549" s="17">
        <v>24.2</v>
      </c>
      <c r="Z549" s="16">
        <v>2</v>
      </c>
      <c r="AA549" s="16">
        <v>1.4451273046532001</v>
      </c>
      <c r="AB549" s="16">
        <v>1</v>
      </c>
      <c r="AD549" s="17">
        <f t="shared" si="81"/>
        <v>24.2</v>
      </c>
      <c r="AE549" s="57">
        <v>503.75842778459202</v>
      </c>
      <c r="AG549" s="16">
        <v>12.437810945273583</v>
      </c>
      <c r="AH549" s="17">
        <v>12.44</v>
      </c>
    </row>
    <row r="550" spans="1:34" x14ac:dyDescent="0.35">
      <c r="A550" s="4" t="s">
        <v>185</v>
      </c>
      <c r="B550" s="36" t="s">
        <v>111</v>
      </c>
      <c r="C550" s="4" t="s">
        <v>189</v>
      </c>
      <c r="D550" s="19">
        <f t="shared" si="82"/>
        <v>-43.583333333333336</v>
      </c>
      <c r="E550" s="19">
        <f t="shared" si="83"/>
        <v>-21.55</v>
      </c>
      <c r="F550" s="20">
        <v>12000000</v>
      </c>
      <c r="G550" s="20">
        <v>109440</v>
      </c>
      <c r="H550" s="21">
        <v>8.9143697063307012</v>
      </c>
      <c r="I550" s="4" t="s">
        <v>31</v>
      </c>
      <c r="J550" s="4" t="s">
        <v>53</v>
      </c>
      <c r="K550" s="22" t="s">
        <v>186</v>
      </c>
      <c r="L550" s="10">
        <v>7.0000000000000007E-2</v>
      </c>
      <c r="M550" s="13">
        <f t="shared" si="78"/>
        <v>5.8333333333333343E-9</v>
      </c>
      <c r="O550" s="5" t="s">
        <v>31</v>
      </c>
      <c r="P550" s="4">
        <v>0</v>
      </c>
      <c r="Q550" s="26" t="s">
        <v>192</v>
      </c>
      <c r="T550" s="24">
        <v>3.472222222222222E-3</v>
      </c>
      <c r="W550" s="17">
        <v>24.2</v>
      </c>
      <c r="Z550" s="16">
        <v>2</v>
      </c>
      <c r="AA550" s="16">
        <v>1.5621890547263599</v>
      </c>
      <c r="AB550" s="16">
        <v>1</v>
      </c>
      <c r="AD550" s="17">
        <f t="shared" si="81"/>
        <v>24.2</v>
      </c>
      <c r="AE550" s="57">
        <v>503.75842778459202</v>
      </c>
      <c r="AG550" s="16">
        <v>13.681592039800957</v>
      </c>
      <c r="AH550" s="17">
        <v>13.68</v>
      </c>
    </row>
    <row r="551" spans="1:34" x14ac:dyDescent="0.35">
      <c r="A551" s="4" t="s">
        <v>185</v>
      </c>
      <c r="B551" s="36" t="s">
        <v>111</v>
      </c>
      <c r="C551" s="4" t="s">
        <v>189</v>
      </c>
      <c r="D551" s="19">
        <f t="shared" si="82"/>
        <v>-43.583333333333336</v>
      </c>
      <c r="E551" s="19">
        <f t="shared" si="83"/>
        <v>-21.55</v>
      </c>
      <c r="F551" s="20">
        <v>12000000</v>
      </c>
      <c r="G551" s="20">
        <v>109440</v>
      </c>
      <c r="H551" s="21">
        <v>8.9143697063307012</v>
      </c>
      <c r="I551" s="4" t="s">
        <v>31</v>
      </c>
      <c r="J551" s="4" t="s">
        <v>53</v>
      </c>
      <c r="K551" s="22" t="s">
        <v>186</v>
      </c>
      <c r="L551" s="10">
        <v>7.0000000000000007E-2</v>
      </c>
      <c r="M551" s="13">
        <f t="shared" si="78"/>
        <v>5.8333333333333343E-9</v>
      </c>
      <c r="O551" s="5" t="s">
        <v>31</v>
      </c>
      <c r="P551" s="4">
        <v>0</v>
      </c>
      <c r="Q551" s="26" t="s">
        <v>192</v>
      </c>
      <c r="T551" s="24">
        <v>3.472222222222222E-3</v>
      </c>
      <c r="W551" s="17">
        <v>24.2</v>
      </c>
      <c r="Z551" s="16">
        <v>2</v>
      </c>
      <c r="AA551" s="16">
        <v>1.7995317529996999</v>
      </c>
      <c r="AB551" s="16">
        <v>1</v>
      </c>
      <c r="AD551" s="17">
        <f t="shared" si="81"/>
        <v>24.2</v>
      </c>
      <c r="AE551" s="57">
        <v>503.75842778459202</v>
      </c>
      <c r="AG551" s="16">
        <v>9.3283582089552084</v>
      </c>
      <c r="AH551" s="17">
        <v>9.33</v>
      </c>
    </row>
    <row r="552" spans="1:34" x14ac:dyDescent="0.35">
      <c r="A552" s="4" t="s">
        <v>185</v>
      </c>
      <c r="B552" s="36" t="s">
        <v>111</v>
      </c>
      <c r="C552" s="4" t="s">
        <v>189</v>
      </c>
      <c r="D552" s="19">
        <f t="shared" si="82"/>
        <v>-43.583333333333336</v>
      </c>
      <c r="E552" s="19">
        <f t="shared" si="83"/>
        <v>-21.55</v>
      </c>
      <c r="F552" s="20">
        <v>12000000</v>
      </c>
      <c r="G552" s="20">
        <v>109440</v>
      </c>
      <c r="H552" s="21">
        <v>8.9143697063307012</v>
      </c>
      <c r="I552" s="4" t="s">
        <v>31</v>
      </c>
      <c r="J552" s="4" t="s">
        <v>53</v>
      </c>
      <c r="K552" s="22" t="s">
        <v>186</v>
      </c>
      <c r="L552" s="10">
        <v>7.0000000000000007E-2</v>
      </c>
      <c r="M552" s="13">
        <f t="shared" si="78"/>
        <v>5.8333333333333343E-9</v>
      </c>
      <c r="O552" s="5" t="s">
        <v>31</v>
      </c>
      <c r="P552" s="4">
        <v>0</v>
      </c>
      <c r="Q552" s="26" t="s">
        <v>192</v>
      </c>
      <c r="T552" s="24">
        <v>3.472222222222222E-3</v>
      </c>
      <c r="W552" s="17">
        <v>24.2</v>
      </c>
      <c r="Z552" s="16">
        <v>2</v>
      </c>
      <c r="AA552" s="16">
        <v>1.83757682177348</v>
      </c>
      <c r="AB552" s="16">
        <v>1</v>
      </c>
      <c r="AD552" s="17">
        <f t="shared" si="81"/>
        <v>24.2</v>
      </c>
      <c r="AE552" s="57">
        <v>503.75842778459202</v>
      </c>
      <c r="AG552" s="16">
        <v>11.815920398009915</v>
      </c>
      <c r="AH552" s="17">
        <v>11.82</v>
      </c>
    </row>
    <row r="553" spans="1:34" x14ac:dyDescent="0.35">
      <c r="A553" s="4" t="s">
        <v>185</v>
      </c>
      <c r="B553" s="36" t="s">
        <v>111</v>
      </c>
      <c r="C553" s="4" t="s">
        <v>189</v>
      </c>
      <c r="D553" s="19">
        <f t="shared" si="82"/>
        <v>-43.583333333333336</v>
      </c>
      <c r="E553" s="19">
        <f t="shared" si="83"/>
        <v>-21.55</v>
      </c>
      <c r="F553" s="20">
        <v>12000000</v>
      </c>
      <c r="G553" s="20">
        <v>109440</v>
      </c>
      <c r="H553" s="21">
        <v>8.9143697063307012</v>
      </c>
      <c r="I553" s="4" t="s">
        <v>31</v>
      </c>
      <c r="J553" s="4" t="s">
        <v>53</v>
      </c>
      <c r="K553" s="22" t="s">
        <v>186</v>
      </c>
      <c r="L553" s="10">
        <v>7.0000000000000007E-2</v>
      </c>
      <c r="M553" s="13">
        <f t="shared" si="78"/>
        <v>5.8333333333333343E-9</v>
      </c>
      <c r="O553" s="5" t="s">
        <v>31</v>
      </c>
      <c r="P553" s="4">
        <v>0</v>
      </c>
      <c r="Q553" s="26" t="s">
        <v>192</v>
      </c>
      <c r="T553" s="24">
        <v>3.472222222222222E-3</v>
      </c>
      <c r="W553" s="17">
        <v>24.2</v>
      </c>
      <c r="Z553" s="16">
        <v>2</v>
      </c>
      <c r="AA553" s="16">
        <v>2.6160374597600198</v>
      </c>
      <c r="AB553" s="16">
        <v>1</v>
      </c>
      <c r="AD553" s="17">
        <f t="shared" si="81"/>
        <v>24.2</v>
      </c>
      <c r="AE553" s="57">
        <v>503.75842778459202</v>
      </c>
      <c r="AG553" s="16">
        <v>24.253731343283544</v>
      </c>
      <c r="AH553" s="17">
        <v>24.25</v>
      </c>
    </row>
    <row r="554" spans="1:34" x14ac:dyDescent="0.35">
      <c r="A554" s="4" t="s">
        <v>185</v>
      </c>
      <c r="B554" s="36" t="s">
        <v>111</v>
      </c>
      <c r="C554" s="4" t="s">
        <v>189</v>
      </c>
      <c r="D554" s="19">
        <f t="shared" si="82"/>
        <v>-43.583333333333336</v>
      </c>
      <c r="E554" s="19">
        <f t="shared" si="83"/>
        <v>-21.55</v>
      </c>
      <c r="F554" s="20">
        <v>12000000</v>
      </c>
      <c r="G554" s="20">
        <v>109440</v>
      </c>
      <c r="H554" s="21">
        <v>8.9143697063307012</v>
      </c>
      <c r="I554" s="4" t="s">
        <v>31</v>
      </c>
      <c r="J554" s="4" t="s">
        <v>53</v>
      </c>
      <c r="K554" s="22" t="s">
        <v>186</v>
      </c>
      <c r="L554" s="10">
        <v>7.0000000000000007E-2</v>
      </c>
      <c r="M554" s="13">
        <f t="shared" si="78"/>
        <v>5.8333333333333343E-9</v>
      </c>
      <c r="O554" s="5" t="s">
        <v>31</v>
      </c>
      <c r="P554" s="4">
        <v>0</v>
      </c>
      <c r="Q554" s="26" t="s">
        <v>192</v>
      </c>
      <c r="T554" s="24">
        <v>3.472222222222222E-3</v>
      </c>
      <c r="W554" s="17">
        <v>24.2</v>
      </c>
      <c r="Z554" s="16">
        <v>2</v>
      </c>
      <c r="AA554" s="16">
        <v>2.8129938542581199</v>
      </c>
      <c r="AB554" s="16">
        <v>1</v>
      </c>
      <c r="AD554" s="17">
        <f t="shared" si="81"/>
        <v>24.2</v>
      </c>
      <c r="AE554" s="57">
        <v>503.75842778459202</v>
      </c>
      <c r="AG554" s="16">
        <v>22.388059701492498</v>
      </c>
      <c r="AH554" s="17">
        <v>22.39</v>
      </c>
    </row>
    <row r="555" spans="1:34" x14ac:dyDescent="0.35">
      <c r="A555" s="4" t="s">
        <v>185</v>
      </c>
      <c r="B555" s="36" t="s">
        <v>111</v>
      </c>
      <c r="C555" s="4" t="s">
        <v>189</v>
      </c>
      <c r="D555" s="19">
        <f t="shared" si="82"/>
        <v>-43.583333333333336</v>
      </c>
      <c r="E555" s="19">
        <f t="shared" si="83"/>
        <v>-21.55</v>
      </c>
      <c r="F555" s="20">
        <v>12000000</v>
      </c>
      <c r="G555" s="20">
        <v>109440</v>
      </c>
      <c r="H555" s="21">
        <v>8.9143697063307012</v>
      </c>
      <c r="I555" s="4" t="s">
        <v>31</v>
      </c>
      <c r="J555" s="4" t="s">
        <v>53</v>
      </c>
      <c r="K555" s="22" t="s">
        <v>186</v>
      </c>
      <c r="L555" s="10">
        <v>7.0000000000000007E-2</v>
      </c>
      <c r="M555" s="13">
        <f t="shared" si="78"/>
        <v>5.8333333333333343E-9</v>
      </c>
      <c r="O555" s="5" t="s">
        <v>31</v>
      </c>
      <c r="P555" s="4">
        <v>0</v>
      </c>
      <c r="Q555" s="26" t="s">
        <v>192</v>
      </c>
      <c r="T555" s="24">
        <v>3.472222222222222E-3</v>
      </c>
      <c r="W555" s="17">
        <v>24.2</v>
      </c>
      <c r="Z555" s="16">
        <v>2</v>
      </c>
      <c r="AA555" s="16">
        <v>3.1237928007023701</v>
      </c>
      <c r="AB555" s="16">
        <v>1</v>
      </c>
      <c r="AD555" s="17">
        <f t="shared" si="81"/>
        <v>24.2</v>
      </c>
      <c r="AE555" s="57">
        <v>503.75842778459202</v>
      </c>
      <c r="AG555" s="16">
        <v>28.606965174129336</v>
      </c>
      <c r="AH555" s="17">
        <v>28.61</v>
      </c>
    </row>
    <row r="556" spans="1:34" x14ac:dyDescent="0.35">
      <c r="A556" s="4" t="s">
        <v>185</v>
      </c>
      <c r="B556" s="36" t="s">
        <v>111</v>
      </c>
      <c r="C556" s="4" t="s">
        <v>189</v>
      </c>
      <c r="D556" s="19">
        <f t="shared" si="82"/>
        <v>-43.583333333333336</v>
      </c>
      <c r="E556" s="19">
        <f t="shared" si="83"/>
        <v>-21.55</v>
      </c>
      <c r="F556" s="20">
        <v>12000000</v>
      </c>
      <c r="G556" s="20">
        <v>109440</v>
      </c>
      <c r="H556" s="21">
        <v>8.9143697063307012</v>
      </c>
      <c r="I556" s="4" t="s">
        <v>31</v>
      </c>
      <c r="J556" s="4" t="s">
        <v>53</v>
      </c>
      <c r="K556" s="22" t="s">
        <v>186</v>
      </c>
      <c r="L556" s="10">
        <v>7.0000000000000007E-2</v>
      </c>
      <c r="M556" s="13">
        <f t="shared" si="78"/>
        <v>5.8333333333333343E-9</v>
      </c>
      <c r="O556" s="5" t="s">
        <v>31</v>
      </c>
      <c r="P556" s="4">
        <v>0</v>
      </c>
      <c r="Q556" s="26" t="s">
        <v>192</v>
      </c>
      <c r="T556" s="24">
        <v>3.472222222222222E-3</v>
      </c>
      <c r="W556" s="17">
        <v>24.2</v>
      </c>
      <c r="Z556" s="16">
        <v>2</v>
      </c>
      <c r="AA556" s="16">
        <v>3.6763242610477</v>
      </c>
      <c r="AB556" s="16">
        <v>1</v>
      </c>
      <c r="AD556" s="17">
        <f t="shared" ref="AD556:AD587" si="84">W556</f>
        <v>24.2</v>
      </c>
      <c r="AE556" s="57">
        <v>503.75842778459202</v>
      </c>
      <c r="AG556" s="16">
        <v>21.144278606965162</v>
      </c>
      <c r="AH556" s="17">
        <v>21.14</v>
      </c>
    </row>
    <row r="557" spans="1:34" x14ac:dyDescent="0.35">
      <c r="A557" s="4" t="s">
        <v>185</v>
      </c>
      <c r="B557" s="36" t="s">
        <v>111</v>
      </c>
      <c r="C557" s="4" t="s">
        <v>189</v>
      </c>
      <c r="D557" s="19">
        <f t="shared" si="82"/>
        <v>-43.583333333333336</v>
      </c>
      <c r="E557" s="19">
        <f t="shared" si="83"/>
        <v>-21.55</v>
      </c>
      <c r="F557" s="20">
        <v>12000000</v>
      </c>
      <c r="G557" s="20">
        <v>109440</v>
      </c>
      <c r="H557" s="21">
        <v>8.9143697063307012</v>
      </c>
      <c r="I557" s="4" t="s">
        <v>31</v>
      </c>
      <c r="J557" s="4" t="s">
        <v>53</v>
      </c>
      <c r="K557" s="22" t="s">
        <v>186</v>
      </c>
      <c r="L557" s="10">
        <v>7.0000000000000007E-2</v>
      </c>
      <c r="M557" s="13">
        <f t="shared" si="78"/>
        <v>5.8333333333333343E-9</v>
      </c>
      <c r="O557" s="5" t="s">
        <v>31</v>
      </c>
      <c r="P557" s="4">
        <v>0</v>
      </c>
      <c r="Q557" s="26" t="s">
        <v>192</v>
      </c>
      <c r="T557" s="24">
        <v>3.472222222222222E-3</v>
      </c>
      <c r="W557" s="17">
        <v>24.2</v>
      </c>
      <c r="Z557" s="16">
        <v>2</v>
      </c>
      <c r="AA557" s="16">
        <v>6.7386596429616601</v>
      </c>
      <c r="AB557" s="16">
        <v>1</v>
      </c>
      <c r="AD557" s="17">
        <f t="shared" si="84"/>
        <v>24.2</v>
      </c>
      <c r="AE557" s="57">
        <v>503.75842778459202</v>
      </c>
      <c r="AG557" s="16">
        <v>13.681592039800957</v>
      </c>
      <c r="AH557" s="17">
        <v>13.68</v>
      </c>
    </row>
    <row r="558" spans="1:34" x14ac:dyDescent="0.35">
      <c r="A558" s="4" t="s">
        <v>185</v>
      </c>
      <c r="B558" s="36" t="s">
        <v>111</v>
      </c>
      <c r="C558" s="4" t="s">
        <v>190</v>
      </c>
      <c r="D558" s="19">
        <f t="shared" ref="D558:D580" si="85">-54-18/60</f>
        <v>-54.3</v>
      </c>
      <c r="E558" s="19">
        <f t="shared" ref="E558:E580" si="86">-2-50/60</f>
        <v>-2.8333333333333335</v>
      </c>
      <c r="F558" s="20">
        <v>72000000</v>
      </c>
      <c r="G558" s="20">
        <v>284280</v>
      </c>
      <c r="H558" s="21">
        <v>9.974704913276371</v>
      </c>
      <c r="I558" s="4" t="s">
        <v>31</v>
      </c>
      <c r="J558" s="4" t="s">
        <v>53</v>
      </c>
      <c r="K558" s="22" t="s">
        <v>187</v>
      </c>
      <c r="L558" s="10">
        <v>7.0000000000000007E-2</v>
      </c>
      <c r="M558" s="13">
        <f t="shared" si="78"/>
        <v>9.7222222222222231E-10</v>
      </c>
      <c r="O558" s="5" t="s">
        <v>31</v>
      </c>
      <c r="P558" s="4">
        <v>0</v>
      </c>
      <c r="Q558" s="26" t="s">
        <v>193</v>
      </c>
      <c r="T558" s="24">
        <v>3.472222222222222E-3</v>
      </c>
      <c r="W558" s="17">
        <v>31</v>
      </c>
      <c r="Z558" s="16">
        <v>2</v>
      </c>
      <c r="AA558" s="16">
        <v>1.2156862745098</v>
      </c>
      <c r="AB558" s="16">
        <v>1</v>
      </c>
      <c r="AD558" s="17">
        <f t="shared" si="84"/>
        <v>31</v>
      </c>
      <c r="AE558" s="57">
        <v>365.62071017</v>
      </c>
      <c r="AG558" s="16">
        <v>2.4875621890547079</v>
      </c>
      <c r="AH558" s="17">
        <v>2.4900000000000002</v>
      </c>
    </row>
    <row r="559" spans="1:34" x14ac:dyDescent="0.35">
      <c r="A559" s="4" t="s">
        <v>185</v>
      </c>
      <c r="B559" s="36" t="s">
        <v>111</v>
      </c>
      <c r="C559" s="4" t="s">
        <v>190</v>
      </c>
      <c r="D559" s="19">
        <f t="shared" si="85"/>
        <v>-54.3</v>
      </c>
      <c r="E559" s="19">
        <f t="shared" si="86"/>
        <v>-2.8333333333333335</v>
      </c>
      <c r="F559" s="20">
        <v>72000000</v>
      </c>
      <c r="G559" s="20">
        <v>284280</v>
      </c>
      <c r="H559" s="21">
        <v>9.974704913276371</v>
      </c>
      <c r="I559" s="4" t="s">
        <v>31</v>
      </c>
      <c r="J559" s="4" t="s">
        <v>53</v>
      </c>
      <c r="K559" s="22" t="s">
        <v>187</v>
      </c>
      <c r="L559" s="10">
        <v>7.0000000000000007E-2</v>
      </c>
      <c r="M559" s="13">
        <f t="shared" si="78"/>
        <v>9.7222222222222231E-10</v>
      </c>
      <c r="O559" s="5" t="s">
        <v>31</v>
      </c>
      <c r="P559" s="4">
        <v>0</v>
      </c>
      <c r="Q559" s="26" t="s">
        <v>193</v>
      </c>
      <c r="T559" s="24">
        <v>3.472222222222222E-3</v>
      </c>
      <c r="W559" s="17">
        <v>31</v>
      </c>
      <c r="Z559" s="16">
        <v>2</v>
      </c>
      <c r="AA559" s="16">
        <v>2.15686274509804</v>
      </c>
      <c r="AB559" s="16">
        <v>1</v>
      </c>
      <c r="AD559" s="17">
        <f t="shared" si="84"/>
        <v>31</v>
      </c>
      <c r="AE559" s="57">
        <v>365.62071017</v>
      </c>
      <c r="AG559" s="16">
        <v>1.8656716417910457</v>
      </c>
      <c r="AH559" s="17">
        <v>1.87</v>
      </c>
    </row>
    <row r="560" spans="1:34" x14ac:dyDescent="0.35">
      <c r="A560" s="4" t="s">
        <v>185</v>
      </c>
      <c r="B560" s="36" t="s">
        <v>111</v>
      </c>
      <c r="C560" s="4" t="s">
        <v>190</v>
      </c>
      <c r="D560" s="19">
        <f t="shared" si="85"/>
        <v>-54.3</v>
      </c>
      <c r="E560" s="19">
        <f t="shared" si="86"/>
        <v>-2.8333333333333335</v>
      </c>
      <c r="F560" s="20">
        <v>72000000</v>
      </c>
      <c r="G560" s="20">
        <v>284280</v>
      </c>
      <c r="H560" s="21">
        <v>9.974704913276371</v>
      </c>
      <c r="I560" s="4" t="s">
        <v>31</v>
      </c>
      <c r="J560" s="4" t="s">
        <v>53</v>
      </c>
      <c r="K560" s="22" t="s">
        <v>187</v>
      </c>
      <c r="L560" s="10">
        <v>7.0000000000000007E-2</v>
      </c>
      <c r="M560" s="13">
        <f t="shared" si="78"/>
        <v>9.7222222222222231E-10</v>
      </c>
      <c r="O560" s="5" t="s">
        <v>31</v>
      </c>
      <c r="P560" s="4">
        <v>0</v>
      </c>
      <c r="Q560" s="26" t="s">
        <v>193</v>
      </c>
      <c r="T560" s="24">
        <v>3.472222222222222E-3</v>
      </c>
      <c r="W560" s="17">
        <v>31</v>
      </c>
      <c r="Z560" s="16">
        <v>2</v>
      </c>
      <c r="AA560" s="16">
        <v>2.70588235294117</v>
      </c>
      <c r="AB560" s="16">
        <v>1</v>
      </c>
      <c r="AD560" s="17">
        <f t="shared" si="84"/>
        <v>31</v>
      </c>
      <c r="AE560" s="57">
        <v>365.62071017</v>
      </c>
      <c r="AG560" s="16">
        <v>6.2189054726368331</v>
      </c>
      <c r="AH560" s="17">
        <v>6.22</v>
      </c>
    </row>
    <row r="561" spans="1:34" x14ac:dyDescent="0.35">
      <c r="A561" s="4" t="s">
        <v>185</v>
      </c>
      <c r="B561" s="36" t="s">
        <v>111</v>
      </c>
      <c r="C561" s="4" t="s">
        <v>190</v>
      </c>
      <c r="D561" s="19">
        <f t="shared" si="85"/>
        <v>-54.3</v>
      </c>
      <c r="E561" s="19">
        <f t="shared" si="86"/>
        <v>-2.8333333333333335</v>
      </c>
      <c r="F561" s="20">
        <v>72000000</v>
      </c>
      <c r="G561" s="20">
        <v>284280</v>
      </c>
      <c r="H561" s="21">
        <v>9.974704913276371</v>
      </c>
      <c r="I561" s="4" t="s">
        <v>31</v>
      </c>
      <c r="J561" s="4" t="s">
        <v>53</v>
      </c>
      <c r="K561" s="22" t="s">
        <v>187</v>
      </c>
      <c r="L561" s="10">
        <v>7.0000000000000007E-2</v>
      </c>
      <c r="M561" s="13">
        <f t="shared" si="78"/>
        <v>9.7222222222222231E-10</v>
      </c>
      <c r="O561" s="5" t="s">
        <v>31</v>
      </c>
      <c r="P561" s="4">
        <v>0</v>
      </c>
      <c r="Q561" s="26" t="s">
        <v>193</v>
      </c>
      <c r="T561" s="24">
        <v>3.472222222222222E-3</v>
      </c>
      <c r="W561" s="17">
        <v>31</v>
      </c>
      <c r="Z561" s="16">
        <v>2</v>
      </c>
      <c r="AA561" s="16">
        <v>2.7843137254901902</v>
      </c>
      <c r="AB561" s="16">
        <v>1</v>
      </c>
      <c r="AD561" s="17">
        <f t="shared" si="84"/>
        <v>31</v>
      </c>
      <c r="AE561" s="57">
        <v>365.62071017</v>
      </c>
      <c r="AG561" s="16">
        <v>3.1094527363184037</v>
      </c>
      <c r="AH561" s="17">
        <v>3.11</v>
      </c>
    </row>
    <row r="562" spans="1:34" x14ac:dyDescent="0.35">
      <c r="A562" s="4" t="s">
        <v>185</v>
      </c>
      <c r="B562" s="36" t="s">
        <v>111</v>
      </c>
      <c r="C562" s="4" t="s">
        <v>190</v>
      </c>
      <c r="D562" s="19">
        <f t="shared" si="85"/>
        <v>-54.3</v>
      </c>
      <c r="E562" s="19">
        <f t="shared" si="86"/>
        <v>-2.8333333333333335</v>
      </c>
      <c r="F562" s="20">
        <v>72000000</v>
      </c>
      <c r="G562" s="20">
        <v>284280</v>
      </c>
      <c r="H562" s="21">
        <v>9.974704913276371</v>
      </c>
      <c r="I562" s="4" t="s">
        <v>31</v>
      </c>
      <c r="J562" s="4" t="s">
        <v>53</v>
      </c>
      <c r="K562" s="22" t="s">
        <v>187</v>
      </c>
      <c r="L562" s="10">
        <v>7.0000000000000007E-2</v>
      </c>
      <c r="M562" s="13">
        <f t="shared" si="78"/>
        <v>9.7222222222222231E-10</v>
      </c>
      <c r="O562" s="5" t="s">
        <v>31</v>
      </c>
      <c r="P562" s="4">
        <v>0</v>
      </c>
      <c r="Q562" s="26" t="s">
        <v>193</v>
      </c>
      <c r="T562" s="24">
        <v>3.472222222222222E-3</v>
      </c>
      <c r="W562" s="17">
        <v>31</v>
      </c>
      <c r="Z562" s="16">
        <v>2</v>
      </c>
      <c r="AA562" s="16">
        <v>3.1764705882352899</v>
      </c>
      <c r="AB562" s="16">
        <v>1</v>
      </c>
      <c r="AD562" s="17">
        <f t="shared" si="84"/>
        <v>31</v>
      </c>
      <c r="AE562" s="57">
        <v>365.62071017</v>
      </c>
      <c r="AG562" s="16">
        <v>3.1094527363184037</v>
      </c>
      <c r="AH562" s="17">
        <v>3.11</v>
      </c>
    </row>
    <row r="563" spans="1:34" x14ac:dyDescent="0.35">
      <c r="A563" s="4" t="s">
        <v>185</v>
      </c>
      <c r="B563" s="36" t="s">
        <v>111</v>
      </c>
      <c r="C563" s="4" t="s">
        <v>190</v>
      </c>
      <c r="D563" s="19">
        <f t="shared" si="85"/>
        <v>-54.3</v>
      </c>
      <c r="E563" s="19">
        <f t="shared" si="86"/>
        <v>-2.8333333333333335</v>
      </c>
      <c r="F563" s="20">
        <v>72000000</v>
      </c>
      <c r="G563" s="20">
        <v>284280</v>
      </c>
      <c r="H563" s="21">
        <v>9.974704913276371</v>
      </c>
      <c r="I563" s="4" t="s">
        <v>31</v>
      </c>
      <c r="J563" s="4" t="s">
        <v>53</v>
      </c>
      <c r="K563" s="22" t="s">
        <v>187</v>
      </c>
      <c r="L563" s="10">
        <v>7.0000000000000007E-2</v>
      </c>
      <c r="M563" s="13">
        <f t="shared" si="78"/>
        <v>9.7222222222222231E-10</v>
      </c>
      <c r="O563" s="5" t="s">
        <v>31</v>
      </c>
      <c r="P563" s="4">
        <v>0</v>
      </c>
      <c r="Q563" s="26" t="s">
        <v>193</v>
      </c>
      <c r="T563" s="24">
        <v>3.472222222222222E-3</v>
      </c>
      <c r="W563" s="17">
        <v>31</v>
      </c>
      <c r="Z563" s="16">
        <v>2</v>
      </c>
      <c r="AA563" s="16">
        <v>3.2549019607843102</v>
      </c>
      <c r="AB563" s="16">
        <v>1</v>
      </c>
      <c r="AD563" s="17">
        <f t="shared" si="84"/>
        <v>31</v>
      </c>
      <c r="AE563" s="57">
        <v>365.62071017</v>
      </c>
      <c r="AG563" s="16">
        <v>3.7313432835821247</v>
      </c>
      <c r="AH563" s="17">
        <v>3.73</v>
      </c>
    </row>
    <row r="564" spans="1:34" x14ac:dyDescent="0.35">
      <c r="A564" s="4" t="s">
        <v>185</v>
      </c>
      <c r="B564" s="36" t="s">
        <v>111</v>
      </c>
      <c r="C564" s="4" t="s">
        <v>190</v>
      </c>
      <c r="D564" s="19">
        <f t="shared" si="85"/>
        <v>-54.3</v>
      </c>
      <c r="E564" s="19">
        <f t="shared" si="86"/>
        <v>-2.8333333333333335</v>
      </c>
      <c r="F564" s="20">
        <v>72000000</v>
      </c>
      <c r="G564" s="20">
        <v>284280</v>
      </c>
      <c r="H564" s="21">
        <v>9.974704913276371</v>
      </c>
      <c r="I564" s="4" t="s">
        <v>31</v>
      </c>
      <c r="J564" s="4" t="s">
        <v>53</v>
      </c>
      <c r="K564" s="22" t="s">
        <v>187</v>
      </c>
      <c r="L564" s="10">
        <v>7.0000000000000007E-2</v>
      </c>
      <c r="M564" s="13">
        <f t="shared" si="78"/>
        <v>9.7222222222222231E-10</v>
      </c>
      <c r="O564" s="5" t="s">
        <v>31</v>
      </c>
      <c r="P564" s="4">
        <v>0</v>
      </c>
      <c r="Q564" s="26" t="s">
        <v>193</v>
      </c>
      <c r="T564" s="24">
        <v>3.472222222222222E-3</v>
      </c>
      <c r="W564" s="17">
        <v>31</v>
      </c>
      <c r="Z564" s="16">
        <v>2</v>
      </c>
      <c r="AA564" s="16">
        <v>3.52941176470588</v>
      </c>
      <c r="AB564" s="16">
        <v>1</v>
      </c>
      <c r="AD564" s="17">
        <f t="shared" si="84"/>
        <v>31</v>
      </c>
      <c r="AE564" s="57">
        <v>365.62071017</v>
      </c>
      <c r="AG564" s="16">
        <v>4.9751243781094585</v>
      </c>
      <c r="AH564" s="17">
        <v>4.9800000000000004</v>
      </c>
    </row>
    <row r="565" spans="1:34" x14ac:dyDescent="0.35">
      <c r="A565" s="4" t="s">
        <v>185</v>
      </c>
      <c r="B565" s="36" t="s">
        <v>111</v>
      </c>
      <c r="C565" s="4" t="s">
        <v>190</v>
      </c>
      <c r="D565" s="19">
        <f t="shared" si="85"/>
        <v>-54.3</v>
      </c>
      <c r="E565" s="19">
        <f t="shared" si="86"/>
        <v>-2.8333333333333335</v>
      </c>
      <c r="F565" s="20">
        <v>72000000</v>
      </c>
      <c r="G565" s="20">
        <v>284280</v>
      </c>
      <c r="H565" s="21">
        <v>9.974704913276371</v>
      </c>
      <c r="I565" s="4" t="s">
        <v>31</v>
      </c>
      <c r="J565" s="4" t="s">
        <v>53</v>
      </c>
      <c r="K565" s="22" t="s">
        <v>187</v>
      </c>
      <c r="L565" s="10">
        <v>7.0000000000000007E-2</v>
      </c>
      <c r="M565" s="13">
        <f t="shared" si="78"/>
        <v>9.7222222222222231E-10</v>
      </c>
      <c r="O565" s="5" t="s">
        <v>31</v>
      </c>
      <c r="P565" s="4">
        <v>0</v>
      </c>
      <c r="Q565" s="26" t="s">
        <v>193</v>
      </c>
      <c r="T565" s="24">
        <v>3.472222222222222E-3</v>
      </c>
      <c r="W565" s="17">
        <v>31</v>
      </c>
      <c r="Z565" s="16">
        <v>2</v>
      </c>
      <c r="AA565" s="16">
        <v>3.8039215686274499</v>
      </c>
      <c r="AB565" s="16">
        <v>1</v>
      </c>
      <c r="AD565" s="17">
        <f t="shared" si="84"/>
        <v>31</v>
      </c>
      <c r="AE565" s="57">
        <v>365.62071017</v>
      </c>
      <c r="AG565" s="16">
        <v>6.2189054726368331</v>
      </c>
      <c r="AH565" s="17">
        <v>6.22</v>
      </c>
    </row>
    <row r="566" spans="1:34" x14ac:dyDescent="0.35">
      <c r="A566" s="4" t="s">
        <v>185</v>
      </c>
      <c r="B566" s="36" t="s">
        <v>111</v>
      </c>
      <c r="C566" s="4" t="s">
        <v>190</v>
      </c>
      <c r="D566" s="19">
        <f t="shared" si="85"/>
        <v>-54.3</v>
      </c>
      <c r="E566" s="19">
        <f t="shared" si="86"/>
        <v>-2.8333333333333335</v>
      </c>
      <c r="F566" s="20">
        <v>72000000</v>
      </c>
      <c r="G566" s="20">
        <v>284280</v>
      </c>
      <c r="H566" s="21">
        <v>9.974704913276371</v>
      </c>
      <c r="I566" s="4" t="s">
        <v>31</v>
      </c>
      <c r="J566" s="4" t="s">
        <v>53</v>
      </c>
      <c r="K566" s="22" t="s">
        <v>187</v>
      </c>
      <c r="L566" s="10">
        <v>7.0000000000000007E-2</v>
      </c>
      <c r="M566" s="13">
        <f t="shared" si="78"/>
        <v>9.7222222222222231E-10</v>
      </c>
      <c r="O566" s="5" t="s">
        <v>31</v>
      </c>
      <c r="P566" s="4">
        <v>0</v>
      </c>
      <c r="Q566" s="26" t="s">
        <v>193</v>
      </c>
      <c r="T566" s="24">
        <v>3.472222222222222E-3</v>
      </c>
      <c r="W566" s="17">
        <v>31</v>
      </c>
      <c r="Z566" s="16">
        <v>2</v>
      </c>
      <c r="AA566" s="16">
        <v>3.84313725490196</v>
      </c>
      <c r="AB566" s="16">
        <v>1</v>
      </c>
      <c r="AD566" s="17">
        <f t="shared" si="84"/>
        <v>31</v>
      </c>
      <c r="AE566" s="57">
        <v>365.62071017</v>
      </c>
      <c r="AG566" s="16">
        <v>10.572139303482581</v>
      </c>
      <c r="AH566" s="17">
        <v>10.57</v>
      </c>
    </row>
    <row r="567" spans="1:34" x14ac:dyDescent="0.35">
      <c r="A567" s="4" t="s">
        <v>185</v>
      </c>
      <c r="B567" s="36" t="s">
        <v>111</v>
      </c>
      <c r="C567" s="4" t="s">
        <v>190</v>
      </c>
      <c r="D567" s="19">
        <f t="shared" si="85"/>
        <v>-54.3</v>
      </c>
      <c r="E567" s="19">
        <f t="shared" si="86"/>
        <v>-2.8333333333333335</v>
      </c>
      <c r="F567" s="20">
        <v>72000000</v>
      </c>
      <c r="G567" s="20">
        <v>284280</v>
      </c>
      <c r="H567" s="21">
        <v>9.974704913276371</v>
      </c>
      <c r="I567" s="4" t="s">
        <v>31</v>
      </c>
      <c r="J567" s="4" t="s">
        <v>53</v>
      </c>
      <c r="K567" s="22" t="s">
        <v>187</v>
      </c>
      <c r="L567" s="10">
        <v>7.0000000000000007E-2</v>
      </c>
      <c r="M567" s="13">
        <f t="shared" si="78"/>
        <v>9.7222222222222231E-10</v>
      </c>
      <c r="O567" s="5" t="s">
        <v>31</v>
      </c>
      <c r="P567" s="4">
        <v>0</v>
      </c>
      <c r="Q567" s="26" t="s">
        <v>193</v>
      </c>
      <c r="T567" s="24">
        <v>3.472222222222222E-3</v>
      </c>
      <c r="W567" s="17">
        <v>31</v>
      </c>
      <c r="Z567" s="16">
        <v>2</v>
      </c>
      <c r="AA567" s="16">
        <v>4.1568627450980404</v>
      </c>
      <c r="AB567" s="16">
        <v>1</v>
      </c>
      <c r="AD567" s="17">
        <f t="shared" si="84"/>
        <v>31</v>
      </c>
      <c r="AE567" s="57">
        <v>365.62071017</v>
      </c>
      <c r="AG567" s="16">
        <v>9.3283582089552084</v>
      </c>
      <c r="AH567" s="17">
        <v>9.33</v>
      </c>
    </row>
    <row r="568" spans="1:34" x14ac:dyDescent="0.35">
      <c r="A568" s="4" t="s">
        <v>185</v>
      </c>
      <c r="B568" s="36" t="s">
        <v>111</v>
      </c>
      <c r="C568" s="4" t="s">
        <v>190</v>
      </c>
      <c r="D568" s="19">
        <f t="shared" si="85"/>
        <v>-54.3</v>
      </c>
      <c r="E568" s="19">
        <f t="shared" si="86"/>
        <v>-2.8333333333333335</v>
      </c>
      <c r="F568" s="20">
        <v>72000000</v>
      </c>
      <c r="G568" s="20">
        <v>284280</v>
      </c>
      <c r="H568" s="21">
        <v>9.974704913276371</v>
      </c>
      <c r="I568" s="4" t="s">
        <v>31</v>
      </c>
      <c r="J568" s="4" t="s">
        <v>53</v>
      </c>
      <c r="K568" s="22" t="s">
        <v>187</v>
      </c>
      <c r="L568" s="10">
        <v>7.0000000000000007E-2</v>
      </c>
      <c r="M568" s="13">
        <f t="shared" si="78"/>
        <v>9.7222222222222231E-10</v>
      </c>
      <c r="O568" s="5" t="s">
        <v>31</v>
      </c>
      <c r="P568" s="4">
        <v>0</v>
      </c>
      <c r="Q568" s="26" t="s">
        <v>193</v>
      </c>
      <c r="T568" s="24">
        <v>3.472222222222222E-3</v>
      </c>
      <c r="W568" s="17">
        <v>31</v>
      </c>
      <c r="Z568" s="16">
        <v>2</v>
      </c>
      <c r="AA568" s="16">
        <v>4.1568627450980404</v>
      </c>
      <c r="AB568" s="16">
        <v>1</v>
      </c>
      <c r="AD568" s="17">
        <f t="shared" si="84"/>
        <v>31</v>
      </c>
      <c r="AE568" s="57">
        <v>365.62071017</v>
      </c>
      <c r="AG568" s="16">
        <v>2.4875621890547079</v>
      </c>
      <c r="AH568" s="17">
        <v>2.4900000000000002</v>
      </c>
    </row>
    <row r="569" spans="1:34" x14ac:dyDescent="0.35">
      <c r="A569" s="4" t="s">
        <v>185</v>
      </c>
      <c r="B569" s="36" t="s">
        <v>111</v>
      </c>
      <c r="C569" s="4" t="s">
        <v>190</v>
      </c>
      <c r="D569" s="19">
        <f t="shared" si="85"/>
        <v>-54.3</v>
      </c>
      <c r="E569" s="19">
        <f t="shared" si="86"/>
        <v>-2.8333333333333335</v>
      </c>
      <c r="F569" s="20">
        <v>72000000</v>
      </c>
      <c r="G569" s="20">
        <v>284280</v>
      </c>
      <c r="H569" s="21">
        <v>9.974704913276371</v>
      </c>
      <c r="I569" s="4" t="s">
        <v>31</v>
      </c>
      <c r="J569" s="4" t="s">
        <v>53</v>
      </c>
      <c r="K569" s="22" t="s">
        <v>187</v>
      </c>
      <c r="L569" s="10">
        <v>7.0000000000000007E-2</v>
      </c>
      <c r="M569" s="13">
        <f t="shared" si="78"/>
        <v>9.7222222222222231E-10</v>
      </c>
      <c r="O569" s="5" t="s">
        <v>31</v>
      </c>
      <c r="P569" s="4">
        <v>0</v>
      </c>
      <c r="Q569" s="26" t="s">
        <v>193</v>
      </c>
      <c r="T569" s="24">
        <v>3.472222222222222E-3</v>
      </c>
      <c r="W569" s="17">
        <v>31</v>
      </c>
      <c r="Z569" s="16">
        <v>2</v>
      </c>
      <c r="AA569" s="16">
        <v>4.1568627450980404</v>
      </c>
      <c r="AB569" s="16">
        <v>1</v>
      </c>
      <c r="AD569" s="17">
        <f t="shared" si="84"/>
        <v>31</v>
      </c>
      <c r="AE569" s="57">
        <v>365.62071017</v>
      </c>
      <c r="AG569" s="16">
        <v>4.9751243781094585</v>
      </c>
      <c r="AH569" s="17">
        <v>4.9800000000000004</v>
      </c>
    </row>
    <row r="570" spans="1:34" x14ac:dyDescent="0.35">
      <c r="A570" s="4" t="s">
        <v>185</v>
      </c>
      <c r="B570" s="36" t="s">
        <v>111</v>
      </c>
      <c r="C570" s="4" t="s">
        <v>190</v>
      </c>
      <c r="D570" s="19">
        <f t="shared" si="85"/>
        <v>-54.3</v>
      </c>
      <c r="E570" s="19">
        <f t="shared" si="86"/>
        <v>-2.8333333333333335</v>
      </c>
      <c r="F570" s="20">
        <v>72000000</v>
      </c>
      <c r="G570" s="20">
        <v>284280</v>
      </c>
      <c r="H570" s="21">
        <v>9.974704913276371</v>
      </c>
      <c r="I570" s="4" t="s">
        <v>31</v>
      </c>
      <c r="J570" s="4" t="s">
        <v>53</v>
      </c>
      <c r="K570" s="22" t="s">
        <v>187</v>
      </c>
      <c r="L570" s="10">
        <v>7.0000000000000007E-2</v>
      </c>
      <c r="M570" s="13">
        <f t="shared" si="78"/>
        <v>9.7222222222222231E-10</v>
      </c>
      <c r="O570" s="5" t="s">
        <v>31</v>
      </c>
      <c r="P570" s="4">
        <v>0</v>
      </c>
      <c r="Q570" s="26" t="s">
        <v>193</v>
      </c>
      <c r="T570" s="24">
        <v>3.472222222222222E-3</v>
      </c>
      <c r="W570" s="17">
        <v>31</v>
      </c>
      <c r="Z570" s="16">
        <v>2</v>
      </c>
      <c r="AA570" s="16">
        <v>4.2745098039215597</v>
      </c>
      <c r="AB570" s="16">
        <v>1</v>
      </c>
      <c r="AD570" s="17">
        <f t="shared" si="84"/>
        <v>31</v>
      </c>
      <c r="AE570" s="57">
        <v>365.62071017</v>
      </c>
      <c r="AG570" s="16">
        <v>6.8407960199005</v>
      </c>
      <c r="AH570" s="17">
        <v>6.84</v>
      </c>
    </row>
    <row r="571" spans="1:34" x14ac:dyDescent="0.35">
      <c r="A571" s="4" t="s">
        <v>185</v>
      </c>
      <c r="B571" s="36" t="s">
        <v>111</v>
      </c>
      <c r="C571" s="4" t="s">
        <v>190</v>
      </c>
      <c r="D571" s="19">
        <f t="shared" si="85"/>
        <v>-54.3</v>
      </c>
      <c r="E571" s="19">
        <f t="shared" si="86"/>
        <v>-2.8333333333333335</v>
      </c>
      <c r="F571" s="20">
        <v>72000000</v>
      </c>
      <c r="G571" s="20">
        <v>284280</v>
      </c>
      <c r="H571" s="21">
        <v>9.974704913276371</v>
      </c>
      <c r="I571" s="4" t="s">
        <v>31</v>
      </c>
      <c r="J571" s="4" t="s">
        <v>53</v>
      </c>
      <c r="K571" s="22" t="s">
        <v>187</v>
      </c>
      <c r="L571" s="10">
        <v>7.0000000000000007E-2</v>
      </c>
      <c r="M571" s="13">
        <f t="shared" si="78"/>
        <v>9.7222222222222231E-10</v>
      </c>
      <c r="O571" s="5" t="s">
        <v>31</v>
      </c>
      <c r="P571" s="4">
        <v>0</v>
      </c>
      <c r="Q571" s="26" t="s">
        <v>193</v>
      </c>
      <c r="T571" s="24">
        <v>3.472222222222222E-3</v>
      </c>
      <c r="W571" s="17">
        <v>31</v>
      </c>
      <c r="Z571" s="16">
        <v>2</v>
      </c>
      <c r="AA571" s="16">
        <v>4.5882352941176396</v>
      </c>
      <c r="AB571" s="16">
        <v>1</v>
      </c>
      <c r="AD571" s="17">
        <f t="shared" si="84"/>
        <v>31</v>
      </c>
      <c r="AE571" s="57">
        <v>365.62071017</v>
      </c>
      <c r="AG571" s="16">
        <v>3.7313432835821247</v>
      </c>
      <c r="AH571" s="17">
        <v>3.73</v>
      </c>
    </row>
    <row r="572" spans="1:34" x14ac:dyDescent="0.35">
      <c r="A572" s="4" t="s">
        <v>185</v>
      </c>
      <c r="B572" s="36" t="s">
        <v>111</v>
      </c>
      <c r="C572" s="4" t="s">
        <v>190</v>
      </c>
      <c r="D572" s="19">
        <f t="shared" si="85"/>
        <v>-54.3</v>
      </c>
      <c r="E572" s="19">
        <f t="shared" si="86"/>
        <v>-2.8333333333333335</v>
      </c>
      <c r="F572" s="20">
        <v>72000000</v>
      </c>
      <c r="G572" s="20">
        <v>284280</v>
      </c>
      <c r="H572" s="21">
        <v>9.974704913276371</v>
      </c>
      <c r="I572" s="4" t="s">
        <v>31</v>
      </c>
      <c r="J572" s="4" t="s">
        <v>53</v>
      </c>
      <c r="K572" s="22" t="s">
        <v>187</v>
      </c>
      <c r="L572" s="10">
        <v>7.0000000000000007E-2</v>
      </c>
      <c r="M572" s="13">
        <f t="shared" si="78"/>
        <v>9.7222222222222231E-10</v>
      </c>
      <c r="O572" s="5" t="s">
        <v>31</v>
      </c>
      <c r="P572" s="4">
        <v>0</v>
      </c>
      <c r="Q572" s="26" t="s">
        <v>193</v>
      </c>
      <c r="T572" s="24">
        <v>3.472222222222222E-3</v>
      </c>
      <c r="W572" s="17">
        <v>31</v>
      </c>
      <c r="Z572" s="16">
        <v>2</v>
      </c>
      <c r="AA572" s="16">
        <v>4.9803921568627398</v>
      </c>
      <c r="AB572" s="16">
        <v>1</v>
      </c>
      <c r="AD572" s="17">
        <f t="shared" si="84"/>
        <v>31</v>
      </c>
      <c r="AE572" s="57">
        <v>365.62071017</v>
      </c>
      <c r="AG572" s="16">
        <v>5.5970149253731245</v>
      </c>
      <c r="AH572" s="17">
        <v>5.6</v>
      </c>
    </row>
    <row r="573" spans="1:34" x14ac:dyDescent="0.35">
      <c r="A573" s="4" t="s">
        <v>185</v>
      </c>
      <c r="B573" s="36" t="s">
        <v>111</v>
      </c>
      <c r="C573" s="4" t="s">
        <v>190</v>
      </c>
      <c r="D573" s="19">
        <f t="shared" si="85"/>
        <v>-54.3</v>
      </c>
      <c r="E573" s="19">
        <f t="shared" si="86"/>
        <v>-2.8333333333333335</v>
      </c>
      <c r="F573" s="20">
        <v>72000000</v>
      </c>
      <c r="G573" s="20">
        <v>284280</v>
      </c>
      <c r="H573" s="21">
        <v>9.974704913276371</v>
      </c>
      <c r="I573" s="4" t="s">
        <v>31</v>
      </c>
      <c r="J573" s="4" t="s">
        <v>53</v>
      </c>
      <c r="K573" s="22" t="s">
        <v>187</v>
      </c>
      <c r="L573" s="10">
        <v>7.0000000000000007E-2</v>
      </c>
      <c r="M573" s="13">
        <f t="shared" si="78"/>
        <v>9.7222222222222231E-10</v>
      </c>
      <c r="O573" s="5" t="s">
        <v>31</v>
      </c>
      <c r="P573" s="4">
        <v>0</v>
      </c>
      <c r="Q573" s="26" t="s">
        <v>193</v>
      </c>
      <c r="T573" s="24">
        <v>3.472222222222222E-3</v>
      </c>
      <c r="W573" s="17">
        <v>31</v>
      </c>
      <c r="Z573" s="16">
        <v>2</v>
      </c>
      <c r="AA573" s="16">
        <v>4.9411764705882302</v>
      </c>
      <c r="AB573" s="16">
        <v>1</v>
      </c>
      <c r="AD573" s="17">
        <f t="shared" si="84"/>
        <v>31</v>
      </c>
      <c r="AE573" s="57">
        <v>365.62071017</v>
      </c>
      <c r="AG573" s="16">
        <v>3.7313432835821247</v>
      </c>
      <c r="AH573" s="17">
        <v>3.73</v>
      </c>
    </row>
    <row r="574" spans="1:34" x14ac:dyDescent="0.35">
      <c r="A574" s="4" t="s">
        <v>185</v>
      </c>
      <c r="B574" s="36" t="s">
        <v>111</v>
      </c>
      <c r="C574" s="4" t="s">
        <v>190</v>
      </c>
      <c r="D574" s="19">
        <f t="shared" si="85"/>
        <v>-54.3</v>
      </c>
      <c r="E574" s="19">
        <f t="shared" si="86"/>
        <v>-2.8333333333333335</v>
      </c>
      <c r="F574" s="20">
        <v>72000000</v>
      </c>
      <c r="G574" s="20">
        <v>284280</v>
      </c>
      <c r="H574" s="21">
        <v>9.974704913276371</v>
      </c>
      <c r="I574" s="4" t="s">
        <v>31</v>
      </c>
      <c r="J574" s="4" t="s">
        <v>53</v>
      </c>
      <c r="K574" s="22" t="s">
        <v>187</v>
      </c>
      <c r="L574" s="10">
        <v>7.0000000000000007E-2</v>
      </c>
      <c r="M574" s="13">
        <f t="shared" si="78"/>
        <v>9.7222222222222231E-10</v>
      </c>
      <c r="O574" s="5" t="s">
        <v>31</v>
      </c>
      <c r="P574" s="4">
        <v>0</v>
      </c>
      <c r="Q574" s="26" t="s">
        <v>193</v>
      </c>
      <c r="T574" s="24">
        <v>3.472222222222222E-3</v>
      </c>
      <c r="W574" s="17">
        <v>31</v>
      </c>
      <c r="Z574" s="16">
        <v>2</v>
      </c>
      <c r="AA574" s="16">
        <v>5.1372549019607803</v>
      </c>
      <c r="AB574" s="16">
        <v>1</v>
      </c>
      <c r="AD574" s="17">
        <f t="shared" si="84"/>
        <v>31</v>
      </c>
      <c r="AE574" s="57">
        <v>365.62071017</v>
      </c>
      <c r="AG574" s="16">
        <v>4.9751243781094585</v>
      </c>
      <c r="AH574" s="17">
        <v>4.9800000000000004</v>
      </c>
    </row>
    <row r="575" spans="1:34" x14ac:dyDescent="0.35">
      <c r="A575" s="4" t="s">
        <v>185</v>
      </c>
      <c r="B575" s="36" t="s">
        <v>111</v>
      </c>
      <c r="C575" s="4" t="s">
        <v>190</v>
      </c>
      <c r="D575" s="19">
        <f t="shared" si="85"/>
        <v>-54.3</v>
      </c>
      <c r="E575" s="19">
        <f t="shared" si="86"/>
        <v>-2.8333333333333335</v>
      </c>
      <c r="F575" s="20">
        <v>72000000</v>
      </c>
      <c r="G575" s="20">
        <v>284280</v>
      </c>
      <c r="H575" s="21">
        <v>9.974704913276371</v>
      </c>
      <c r="I575" s="4" t="s">
        <v>31</v>
      </c>
      <c r="J575" s="4" t="s">
        <v>53</v>
      </c>
      <c r="K575" s="22" t="s">
        <v>187</v>
      </c>
      <c r="L575" s="10">
        <v>7.0000000000000007E-2</v>
      </c>
      <c r="M575" s="13">
        <f t="shared" si="78"/>
        <v>9.7222222222222231E-10</v>
      </c>
      <c r="O575" s="5" t="s">
        <v>31</v>
      </c>
      <c r="P575" s="4">
        <v>0</v>
      </c>
      <c r="Q575" s="26" t="s">
        <v>193</v>
      </c>
      <c r="T575" s="24">
        <v>3.472222222222222E-3</v>
      </c>
      <c r="W575" s="17">
        <v>31</v>
      </c>
      <c r="Z575" s="16">
        <v>2</v>
      </c>
      <c r="AA575" s="16">
        <v>5.2156862745097996</v>
      </c>
      <c r="AB575" s="16">
        <v>1</v>
      </c>
      <c r="AD575" s="17">
        <f t="shared" si="84"/>
        <v>31</v>
      </c>
      <c r="AE575" s="57">
        <v>365.62071017</v>
      </c>
      <c r="AG575" s="16">
        <v>0.62189054726369164</v>
      </c>
      <c r="AH575" s="17">
        <v>0.62</v>
      </c>
    </row>
    <row r="576" spans="1:34" x14ac:dyDescent="0.35">
      <c r="A576" s="4" t="s">
        <v>185</v>
      </c>
      <c r="B576" s="36" t="s">
        <v>111</v>
      </c>
      <c r="C576" s="4" t="s">
        <v>190</v>
      </c>
      <c r="D576" s="19">
        <f t="shared" si="85"/>
        <v>-54.3</v>
      </c>
      <c r="E576" s="19">
        <f t="shared" si="86"/>
        <v>-2.8333333333333335</v>
      </c>
      <c r="F576" s="20">
        <v>72000000</v>
      </c>
      <c r="G576" s="20">
        <v>284280</v>
      </c>
      <c r="H576" s="21">
        <v>9.974704913276371</v>
      </c>
      <c r="I576" s="4" t="s">
        <v>31</v>
      </c>
      <c r="J576" s="4" t="s">
        <v>53</v>
      </c>
      <c r="K576" s="22" t="s">
        <v>187</v>
      </c>
      <c r="L576" s="10">
        <v>7.0000000000000007E-2</v>
      </c>
      <c r="M576" s="13">
        <f t="shared" si="78"/>
        <v>9.7222222222222231E-10</v>
      </c>
      <c r="O576" s="5" t="s">
        <v>31</v>
      </c>
      <c r="P576" s="4">
        <v>0</v>
      </c>
      <c r="Q576" s="26" t="s">
        <v>193</v>
      </c>
      <c r="T576" s="24">
        <v>3.472222222222222E-3</v>
      </c>
      <c r="W576" s="17">
        <v>31</v>
      </c>
      <c r="Z576" s="16">
        <v>2</v>
      </c>
      <c r="AA576" s="16">
        <v>5.8039215686274499</v>
      </c>
      <c r="AB576" s="16">
        <v>1</v>
      </c>
      <c r="AD576" s="17">
        <f t="shared" si="84"/>
        <v>31</v>
      </c>
      <c r="AE576" s="57">
        <v>365.62071017</v>
      </c>
      <c r="AG576" s="16">
        <v>4.9751243781094585</v>
      </c>
      <c r="AH576" s="17">
        <v>4.9800000000000004</v>
      </c>
    </row>
    <row r="577" spans="1:34" x14ac:dyDescent="0.35">
      <c r="A577" s="4" t="s">
        <v>185</v>
      </c>
      <c r="B577" s="36" t="s">
        <v>111</v>
      </c>
      <c r="C577" s="4" t="s">
        <v>190</v>
      </c>
      <c r="D577" s="19">
        <f t="shared" si="85"/>
        <v>-54.3</v>
      </c>
      <c r="E577" s="19">
        <f t="shared" si="86"/>
        <v>-2.8333333333333335</v>
      </c>
      <c r="F577" s="20">
        <v>72000000</v>
      </c>
      <c r="G577" s="20">
        <v>284280</v>
      </c>
      <c r="H577" s="21">
        <v>9.974704913276371</v>
      </c>
      <c r="I577" s="4" t="s">
        <v>31</v>
      </c>
      <c r="J577" s="4" t="s">
        <v>53</v>
      </c>
      <c r="K577" s="22" t="s">
        <v>187</v>
      </c>
      <c r="L577" s="10">
        <v>7.0000000000000007E-2</v>
      </c>
      <c r="M577" s="13">
        <f t="shared" si="78"/>
        <v>9.7222222222222231E-10</v>
      </c>
      <c r="O577" s="5" t="s">
        <v>31</v>
      </c>
      <c r="P577" s="4">
        <v>0</v>
      </c>
      <c r="Q577" s="26" t="s">
        <v>193</v>
      </c>
      <c r="T577" s="24">
        <v>3.472222222222222E-3</v>
      </c>
      <c r="W577" s="17">
        <v>31</v>
      </c>
      <c r="Z577" s="16">
        <v>2</v>
      </c>
      <c r="AA577" s="16">
        <v>5.8039215686274499</v>
      </c>
      <c r="AB577" s="16">
        <v>1</v>
      </c>
      <c r="AD577" s="17">
        <f t="shared" si="84"/>
        <v>31</v>
      </c>
      <c r="AE577" s="57">
        <v>365.62071017</v>
      </c>
      <c r="AG577" s="16">
        <v>7.462686567164166</v>
      </c>
      <c r="AH577" s="17">
        <v>7.46</v>
      </c>
    </row>
    <row r="578" spans="1:34" x14ac:dyDescent="0.35">
      <c r="A578" s="4" t="s">
        <v>185</v>
      </c>
      <c r="B578" s="36" t="s">
        <v>111</v>
      </c>
      <c r="C578" s="4" t="s">
        <v>190</v>
      </c>
      <c r="D578" s="19">
        <f t="shared" si="85"/>
        <v>-54.3</v>
      </c>
      <c r="E578" s="19">
        <f t="shared" si="86"/>
        <v>-2.8333333333333335</v>
      </c>
      <c r="F578" s="20">
        <v>72000000</v>
      </c>
      <c r="G578" s="20">
        <v>284280</v>
      </c>
      <c r="H578" s="21">
        <v>9.974704913276371</v>
      </c>
      <c r="I578" s="4" t="s">
        <v>31</v>
      </c>
      <c r="J578" s="4" t="s">
        <v>53</v>
      </c>
      <c r="K578" s="22" t="s">
        <v>187</v>
      </c>
      <c r="L578" s="10">
        <v>7.0000000000000007E-2</v>
      </c>
      <c r="M578" s="13">
        <f t="shared" si="78"/>
        <v>9.7222222222222231E-10</v>
      </c>
      <c r="O578" s="5" t="s">
        <v>31</v>
      </c>
      <c r="P578" s="4">
        <v>0</v>
      </c>
      <c r="Q578" s="26" t="s">
        <v>193</v>
      </c>
      <c r="T578" s="24">
        <v>3.472222222222222E-3</v>
      </c>
      <c r="W578" s="17">
        <v>31</v>
      </c>
      <c r="Z578" s="16">
        <v>2</v>
      </c>
      <c r="AA578" s="16">
        <v>6.2745098039215597</v>
      </c>
      <c r="AB578" s="16">
        <v>1</v>
      </c>
      <c r="AD578" s="17">
        <f t="shared" si="84"/>
        <v>31</v>
      </c>
      <c r="AE578" s="57">
        <v>365.62071017</v>
      </c>
      <c r="AG578" s="16">
        <v>7.462686567164166</v>
      </c>
      <c r="AH578" s="17">
        <v>7.46</v>
      </c>
    </row>
    <row r="579" spans="1:34" x14ac:dyDescent="0.35">
      <c r="A579" s="4" t="s">
        <v>185</v>
      </c>
      <c r="B579" s="36" t="s">
        <v>111</v>
      </c>
      <c r="C579" s="4" t="s">
        <v>190</v>
      </c>
      <c r="D579" s="19">
        <f t="shared" si="85"/>
        <v>-54.3</v>
      </c>
      <c r="E579" s="19">
        <f t="shared" si="86"/>
        <v>-2.8333333333333335</v>
      </c>
      <c r="F579" s="20">
        <v>72000000</v>
      </c>
      <c r="G579" s="20">
        <v>284280</v>
      </c>
      <c r="H579" s="21">
        <v>9.974704913276371</v>
      </c>
      <c r="I579" s="4" t="s">
        <v>31</v>
      </c>
      <c r="J579" s="4" t="s">
        <v>53</v>
      </c>
      <c r="K579" s="22" t="s">
        <v>187</v>
      </c>
      <c r="L579" s="10">
        <v>7.0000000000000007E-2</v>
      </c>
      <c r="M579" s="13">
        <f t="shared" ref="M579:M642" si="87">L579/F579</f>
        <v>9.7222222222222231E-10</v>
      </c>
      <c r="O579" s="5" t="s">
        <v>31</v>
      </c>
      <c r="P579" s="4">
        <v>0</v>
      </c>
      <c r="Q579" s="26" t="s">
        <v>193</v>
      </c>
      <c r="T579" s="24">
        <v>3.472222222222222E-3</v>
      </c>
      <c r="W579" s="17">
        <v>31</v>
      </c>
      <c r="Z579" s="16">
        <v>2</v>
      </c>
      <c r="AA579" s="16">
        <v>6.7843137254901897</v>
      </c>
      <c r="AB579" s="16">
        <v>1</v>
      </c>
      <c r="AD579" s="17">
        <f t="shared" si="84"/>
        <v>31</v>
      </c>
      <c r="AE579" s="57">
        <v>365.62071017</v>
      </c>
      <c r="AG579" s="16">
        <v>8.7064676616915406</v>
      </c>
      <c r="AH579" s="17">
        <v>8.7100000000000009</v>
      </c>
    </row>
    <row r="580" spans="1:34" x14ac:dyDescent="0.35">
      <c r="A580" s="4" t="s">
        <v>185</v>
      </c>
      <c r="B580" s="36" t="s">
        <v>111</v>
      </c>
      <c r="C580" s="4" t="s">
        <v>190</v>
      </c>
      <c r="D580" s="19">
        <f t="shared" si="85"/>
        <v>-54.3</v>
      </c>
      <c r="E580" s="19">
        <f t="shared" si="86"/>
        <v>-2.8333333333333335</v>
      </c>
      <c r="F580" s="20">
        <v>72000000</v>
      </c>
      <c r="G580" s="20">
        <v>284280</v>
      </c>
      <c r="H580" s="21">
        <v>9.974704913276371</v>
      </c>
      <c r="I580" s="4" t="s">
        <v>31</v>
      </c>
      <c r="J580" s="4" t="s">
        <v>53</v>
      </c>
      <c r="K580" s="22" t="s">
        <v>187</v>
      </c>
      <c r="L580" s="10">
        <v>7.0000000000000007E-2</v>
      </c>
      <c r="M580" s="13">
        <f t="shared" si="87"/>
        <v>9.7222222222222231E-10</v>
      </c>
      <c r="O580" s="5" t="s">
        <v>31</v>
      </c>
      <c r="P580" s="4">
        <v>0</v>
      </c>
      <c r="Q580" s="26" t="s">
        <v>193</v>
      </c>
      <c r="T580" s="24">
        <v>3.472222222222222E-3</v>
      </c>
      <c r="W580" s="17">
        <v>31</v>
      </c>
      <c r="Z580" s="16">
        <v>2</v>
      </c>
      <c r="AA580" s="16">
        <v>5.9607843137254903</v>
      </c>
      <c r="AB580" s="16">
        <v>1</v>
      </c>
      <c r="AD580" s="17">
        <f t="shared" si="84"/>
        <v>31</v>
      </c>
      <c r="AE580" s="57">
        <v>365.62071017</v>
      </c>
      <c r="AG580" s="16">
        <v>25.497512437810915</v>
      </c>
      <c r="AH580" s="17">
        <v>25.5</v>
      </c>
    </row>
    <row r="581" spans="1:34" x14ac:dyDescent="0.35">
      <c r="A581" s="4" t="s">
        <v>185</v>
      </c>
      <c r="B581" s="36" t="s">
        <v>111</v>
      </c>
      <c r="C581" s="4" t="s">
        <v>191</v>
      </c>
      <c r="D581" s="19">
        <f t="shared" ref="D581:D604" si="88">-46-18/60</f>
        <v>-46.3</v>
      </c>
      <c r="E581" s="19">
        <f t="shared" ref="E581:E604" si="89">-20-39/60</f>
        <v>-20.65</v>
      </c>
      <c r="F581" s="20">
        <v>1342000000</v>
      </c>
      <c r="G581" s="20">
        <v>2431440</v>
      </c>
      <c r="H581" s="21">
        <v>22.520396392386239</v>
      </c>
      <c r="I581" s="4" t="s">
        <v>31</v>
      </c>
      <c r="J581" s="4" t="s">
        <v>53</v>
      </c>
      <c r="K581" s="22" t="s">
        <v>188</v>
      </c>
      <c r="L581" s="10">
        <v>7.0000000000000007E-2</v>
      </c>
      <c r="M581" s="13">
        <f t="shared" si="87"/>
        <v>5.2160953800298068E-11</v>
      </c>
      <c r="O581" s="5" t="s">
        <v>31</v>
      </c>
      <c r="P581" s="4">
        <v>0</v>
      </c>
      <c r="Q581" s="23" t="s">
        <v>194</v>
      </c>
      <c r="T581" s="24">
        <v>3.472222222222222E-3</v>
      </c>
      <c r="W581" s="17">
        <v>21.3</v>
      </c>
      <c r="Z581" s="16">
        <v>2</v>
      </c>
      <c r="AA581" s="16">
        <v>0.19549745824255599</v>
      </c>
      <c r="AB581" s="16">
        <v>1</v>
      </c>
      <c r="AD581" s="17">
        <f t="shared" si="84"/>
        <v>21.3</v>
      </c>
      <c r="AE581" s="57">
        <v>578.81331136609697</v>
      </c>
      <c r="AG581" s="16">
        <v>1.2345679012345416</v>
      </c>
      <c r="AH581" s="17">
        <v>1.23</v>
      </c>
    </row>
    <row r="582" spans="1:34" x14ac:dyDescent="0.35">
      <c r="A582" s="4" t="s">
        <v>185</v>
      </c>
      <c r="B582" s="36" t="s">
        <v>111</v>
      </c>
      <c r="C582" s="4" t="s">
        <v>191</v>
      </c>
      <c r="D582" s="19">
        <f t="shared" si="88"/>
        <v>-46.3</v>
      </c>
      <c r="E582" s="19">
        <f t="shared" si="89"/>
        <v>-20.65</v>
      </c>
      <c r="F582" s="20">
        <v>1342000000</v>
      </c>
      <c r="G582" s="20">
        <v>2431440</v>
      </c>
      <c r="H582" s="21">
        <v>22.520396392386239</v>
      </c>
      <c r="I582" s="4" t="s">
        <v>31</v>
      </c>
      <c r="J582" s="4" t="s">
        <v>53</v>
      </c>
      <c r="K582" s="22" t="s">
        <v>188</v>
      </c>
      <c r="L582" s="10">
        <v>7.0000000000000007E-2</v>
      </c>
      <c r="M582" s="13">
        <f t="shared" si="87"/>
        <v>5.2160953800298068E-11</v>
      </c>
      <c r="O582" s="5" t="s">
        <v>31</v>
      </c>
      <c r="P582" s="4">
        <v>0</v>
      </c>
      <c r="Q582" s="23" t="s">
        <v>194</v>
      </c>
      <c r="T582" s="24">
        <v>3.472222222222222E-3</v>
      </c>
      <c r="W582" s="17">
        <v>21.3</v>
      </c>
      <c r="Z582" s="16">
        <v>2</v>
      </c>
      <c r="AA582" s="16">
        <v>3.7763253449529799E-2</v>
      </c>
      <c r="AB582" s="16">
        <v>1</v>
      </c>
      <c r="AD582" s="17">
        <f t="shared" si="84"/>
        <v>21.3</v>
      </c>
      <c r="AE582" s="57">
        <v>578.81331136609697</v>
      </c>
      <c r="AG582" s="16">
        <v>3.0864197530863877</v>
      </c>
      <c r="AH582" s="17">
        <v>3.09</v>
      </c>
    </row>
    <row r="583" spans="1:34" x14ac:dyDescent="0.35">
      <c r="A583" s="4" t="s">
        <v>185</v>
      </c>
      <c r="B583" s="36" t="s">
        <v>111</v>
      </c>
      <c r="C583" s="4" t="s">
        <v>191</v>
      </c>
      <c r="D583" s="19">
        <f t="shared" si="88"/>
        <v>-46.3</v>
      </c>
      <c r="E583" s="19">
        <f t="shared" si="89"/>
        <v>-20.65</v>
      </c>
      <c r="F583" s="20">
        <v>1342000000</v>
      </c>
      <c r="G583" s="20">
        <v>2431440</v>
      </c>
      <c r="H583" s="21">
        <v>22.520396392386239</v>
      </c>
      <c r="I583" s="4" t="s">
        <v>31</v>
      </c>
      <c r="J583" s="4" t="s">
        <v>53</v>
      </c>
      <c r="K583" s="22" t="s">
        <v>188</v>
      </c>
      <c r="L583" s="10">
        <v>7.0000000000000007E-2</v>
      </c>
      <c r="M583" s="13">
        <f t="shared" si="87"/>
        <v>5.2160953800298068E-11</v>
      </c>
      <c r="O583" s="5" t="s">
        <v>31</v>
      </c>
      <c r="P583" s="4">
        <v>0</v>
      </c>
      <c r="Q583" s="23" t="s">
        <v>194</v>
      </c>
      <c r="T583" s="24">
        <v>3.472222222222222E-3</v>
      </c>
      <c r="W583" s="17">
        <v>21.3</v>
      </c>
      <c r="Z583" s="16">
        <v>2</v>
      </c>
      <c r="AA583" s="16">
        <v>0.15395787944807501</v>
      </c>
      <c r="AB583" s="16">
        <v>1</v>
      </c>
      <c r="AD583" s="17">
        <f t="shared" si="84"/>
        <v>21.3</v>
      </c>
      <c r="AE583" s="57">
        <v>578.81331136609697</v>
      </c>
      <c r="AG583" s="16">
        <v>6.1728395061728332</v>
      </c>
      <c r="AH583" s="17">
        <v>6.17</v>
      </c>
    </row>
    <row r="584" spans="1:34" x14ac:dyDescent="0.35">
      <c r="A584" s="4" t="s">
        <v>185</v>
      </c>
      <c r="B584" s="36" t="s">
        <v>111</v>
      </c>
      <c r="C584" s="4" t="s">
        <v>191</v>
      </c>
      <c r="D584" s="19">
        <f t="shared" si="88"/>
        <v>-46.3</v>
      </c>
      <c r="E584" s="19">
        <f t="shared" si="89"/>
        <v>-20.65</v>
      </c>
      <c r="F584" s="20">
        <v>1342000000</v>
      </c>
      <c r="G584" s="20">
        <v>2431440</v>
      </c>
      <c r="H584" s="21">
        <v>22.520396392386239</v>
      </c>
      <c r="I584" s="4" t="s">
        <v>31</v>
      </c>
      <c r="J584" s="4" t="s">
        <v>53</v>
      </c>
      <c r="K584" s="22" t="s">
        <v>188</v>
      </c>
      <c r="L584" s="10">
        <v>7.0000000000000007E-2</v>
      </c>
      <c r="M584" s="13">
        <f t="shared" si="87"/>
        <v>5.2160953800298068E-11</v>
      </c>
      <c r="O584" s="5" t="s">
        <v>31</v>
      </c>
      <c r="P584" s="4">
        <v>0</v>
      </c>
      <c r="Q584" s="23" t="s">
        <v>194</v>
      </c>
      <c r="T584" s="24">
        <v>3.472222222222222E-3</v>
      </c>
      <c r="W584" s="17">
        <v>21.3</v>
      </c>
      <c r="Z584" s="16">
        <v>2</v>
      </c>
      <c r="AA584" s="16">
        <v>0.19404502541757601</v>
      </c>
      <c r="AB584" s="16">
        <v>1</v>
      </c>
      <c r="AD584" s="17">
        <f t="shared" si="84"/>
        <v>21.3</v>
      </c>
      <c r="AE584" s="57">
        <v>578.81331136609697</v>
      </c>
      <c r="AG584" s="16">
        <v>4.3209876543209589</v>
      </c>
      <c r="AH584" s="17">
        <v>4.32</v>
      </c>
    </row>
    <row r="585" spans="1:34" x14ac:dyDescent="0.35">
      <c r="A585" s="4" t="s">
        <v>185</v>
      </c>
      <c r="B585" s="36" t="s">
        <v>111</v>
      </c>
      <c r="C585" s="4" t="s">
        <v>191</v>
      </c>
      <c r="D585" s="19">
        <f t="shared" si="88"/>
        <v>-46.3</v>
      </c>
      <c r="E585" s="19">
        <f t="shared" si="89"/>
        <v>-20.65</v>
      </c>
      <c r="F585" s="20">
        <v>1342000000</v>
      </c>
      <c r="G585" s="20">
        <v>2431440</v>
      </c>
      <c r="H585" s="21">
        <v>22.520396392386239</v>
      </c>
      <c r="I585" s="4" t="s">
        <v>31</v>
      </c>
      <c r="J585" s="4" t="s">
        <v>53</v>
      </c>
      <c r="K585" s="22" t="s">
        <v>188</v>
      </c>
      <c r="L585" s="10">
        <v>7.0000000000000007E-2</v>
      </c>
      <c r="M585" s="13">
        <f t="shared" si="87"/>
        <v>5.2160953800298068E-11</v>
      </c>
      <c r="O585" s="5" t="s">
        <v>31</v>
      </c>
      <c r="P585" s="4">
        <v>0</v>
      </c>
      <c r="Q585" s="23" t="s">
        <v>194</v>
      </c>
      <c r="T585" s="24">
        <v>3.472222222222222E-3</v>
      </c>
      <c r="W585" s="17">
        <v>21.3</v>
      </c>
      <c r="Z585" s="16">
        <v>2</v>
      </c>
      <c r="AA585" s="16">
        <v>0.351488743645607</v>
      </c>
      <c r="AB585" s="16">
        <v>1</v>
      </c>
      <c r="AD585" s="17">
        <f t="shared" si="84"/>
        <v>21.3</v>
      </c>
      <c r="AE585" s="57">
        <v>578.81331136609697</v>
      </c>
      <c r="AG585" s="16">
        <v>3.0864197530863877</v>
      </c>
      <c r="AH585" s="17">
        <v>3.09</v>
      </c>
    </row>
    <row r="586" spans="1:34" x14ac:dyDescent="0.35">
      <c r="A586" s="4" t="s">
        <v>185</v>
      </c>
      <c r="B586" s="36" t="s">
        <v>111</v>
      </c>
      <c r="C586" s="4" t="s">
        <v>191</v>
      </c>
      <c r="D586" s="19">
        <f t="shared" si="88"/>
        <v>-46.3</v>
      </c>
      <c r="E586" s="19">
        <f t="shared" si="89"/>
        <v>-20.65</v>
      </c>
      <c r="F586" s="20">
        <v>1342000000</v>
      </c>
      <c r="G586" s="20">
        <v>2431440</v>
      </c>
      <c r="H586" s="21">
        <v>22.520396392386239</v>
      </c>
      <c r="I586" s="4" t="s">
        <v>31</v>
      </c>
      <c r="J586" s="4" t="s">
        <v>53</v>
      </c>
      <c r="K586" s="22" t="s">
        <v>188</v>
      </c>
      <c r="L586" s="10">
        <v>7.0000000000000007E-2</v>
      </c>
      <c r="M586" s="13">
        <f t="shared" si="87"/>
        <v>5.2160953800298068E-11</v>
      </c>
      <c r="O586" s="5" t="s">
        <v>31</v>
      </c>
      <c r="P586" s="4">
        <v>0</v>
      </c>
      <c r="Q586" s="23" t="s">
        <v>194</v>
      </c>
      <c r="T586" s="24">
        <v>3.472222222222222E-3</v>
      </c>
      <c r="W586" s="17">
        <v>21.3</v>
      </c>
      <c r="Z586" s="16">
        <v>2</v>
      </c>
      <c r="AA586" s="16">
        <v>0.390704429920116</v>
      </c>
      <c r="AB586" s="16">
        <v>1</v>
      </c>
      <c r="AD586" s="17">
        <f t="shared" si="84"/>
        <v>21.3</v>
      </c>
      <c r="AE586" s="57">
        <v>578.81331136609697</v>
      </c>
      <c r="AG586" s="16">
        <v>3.0864197530863877</v>
      </c>
      <c r="AH586" s="17">
        <v>3.09</v>
      </c>
    </row>
    <row r="587" spans="1:34" x14ac:dyDescent="0.35">
      <c r="A587" s="4" t="s">
        <v>185</v>
      </c>
      <c r="B587" s="36" t="s">
        <v>111</v>
      </c>
      <c r="C587" s="4" t="s">
        <v>191</v>
      </c>
      <c r="D587" s="19">
        <f t="shared" si="88"/>
        <v>-46.3</v>
      </c>
      <c r="E587" s="19">
        <f t="shared" si="89"/>
        <v>-20.65</v>
      </c>
      <c r="F587" s="20">
        <v>1342000000</v>
      </c>
      <c r="G587" s="20">
        <v>2431440</v>
      </c>
      <c r="H587" s="21">
        <v>22.520396392386239</v>
      </c>
      <c r="I587" s="4" t="s">
        <v>31</v>
      </c>
      <c r="J587" s="4" t="s">
        <v>53</v>
      </c>
      <c r="K587" s="22" t="s">
        <v>188</v>
      </c>
      <c r="L587" s="10">
        <v>7.0000000000000007E-2</v>
      </c>
      <c r="M587" s="13">
        <f t="shared" si="87"/>
        <v>5.2160953800298068E-11</v>
      </c>
      <c r="O587" s="5" t="s">
        <v>31</v>
      </c>
      <c r="P587" s="4">
        <v>0</v>
      </c>
      <c r="Q587" s="23" t="s">
        <v>194</v>
      </c>
      <c r="T587" s="24">
        <v>3.472222222222222E-3</v>
      </c>
      <c r="W587" s="17">
        <v>21.3</v>
      </c>
      <c r="Z587" s="16">
        <v>2</v>
      </c>
      <c r="AA587" s="16">
        <v>0.310530137981118</v>
      </c>
      <c r="AB587" s="16">
        <v>1</v>
      </c>
      <c r="AD587" s="17">
        <f t="shared" si="84"/>
        <v>21.3</v>
      </c>
      <c r="AE587" s="57">
        <v>578.81331136609697</v>
      </c>
      <c r="AG587" s="16">
        <v>6.7901234567901243</v>
      </c>
      <c r="AH587" s="17">
        <v>6.79</v>
      </c>
    </row>
    <row r="588" spans="1:34" x14ac:dyDescent="0.35">
      <c r="A588" s="4" t="s">
        <v>185</v>
      </c>
      <c r="B588" s="36" t="s">
        <v>111</v>
      </c>
      <c r="C588" s="4" t="s">
        <v>191</v>
      </c>
      <c r="D588" s="19">
        <f t="shared" si="88"/>
        <v>-46.3</v>
      </c>
      <c r="E588" s="19">
        <f t="shared" si="89"/>
        <v>-20.65</v>
      </c>
      <c r="F588" s="20">
        <v>1342000000</v>
      </c>
      <c r="G588" s="20">
        <v>2431440</v>
      </c>
      <c r="H588" s="21">
        <v>22.520396392386239</v>
      </c>
      <c r="I588" s="4" t="s">
        <v>31</v>
      </c>
      <c r="J588" s="4" t="s">
        <v>53</v>
      </c>
      <c r="K588" s="22" t="s">
        <v>188</v>
      </c>
      <c r="L588" s="10">
        <v>7.0000000000000007E-2</v>
      </c>
      <c r="M588" s="13">
        <f t="shared" si="87"/>
        <v>5.2160953800298068E-11</v>
      </c>
      <c r="O588" s="5" t="s">
        <v>31</v>
      </c>
      <c r="P588" s="4">
        <v>0</v>
      </c>
      <c r="Q588" s="23" t="s">
        <v>194</v>
      </c>
      <c r="T588" s="24">
        <v>3.472222222222222E-3</v>
      </c>
      <c r="W588" s="17">
        <v>21.3</v>
      </c>
      <c r="Z588" s="16">
        <v>2</v>
      </c>
      <c r="AA588" s="16">
        <v>0.309949164851126</v>
      </c>
      <c r="AB588" s="16">
        <v>1</v>
      </c>
      <c r="AD588" s="17">
        <f t="shared" ref="AD588:AD619" si="90">W588</f>
        <v>21.3</v>
      </c>
      <c r="AE588" s="57">
        <v>578.81331136609697</v>
      </c>
      <c r="AG588" s="16">
        <v>8.0246913580246666</v>
      </c>
      <c r="AH588" s="17">
        <v>8.02</v>
      </c>
    </row>
    <row r="589" spans="1:34" x14ac:dyDescent="0.35">
      <c r="A589" s="4" t="s">
        <v>185</v>
      </c>
      <c r="B589" s="36" t="s">
        <v>111</v>
      </c>
      <c r="C589" s="4" t="s">
        <v>191</v>
      </c>
      <c r="D589" s="19">
        <f t="shared" si="88"/>
        <v>-46.3</v>
      </c>
      <c r="E589" s="19">
        <f t="shared" si="89"/>
        <v>-20.65</v>
      </c>
      <c r="F589" s="20">
        <v>1342000000</v>
      </c>
      <c r="G589" s="20">
        <v>2431440</v>
      </c>
      <c r="H589" s="21">
        <v>22.520396392386239</v>
      </c>
      <c r="I589" s="4" t="s">
        <v>31</v>
      </c>
      <c r="J589" s="4" t="s">
        <v>53</v>
      </c>
      <c r="K589" s="22" t="s">
        <v>188</v>
      </c>
      <c r="L589" s="10">
        <v>7.0000000000000007E-2</v>
      </c>
      <c r="M589" s="13">
        <f t="shared" si="87"/>
        <v>5.2160953800298068E-11</v>
      </c>
      <c r="O589" s="5" t="s">
        <v>31</v>
      </c>
      <c r="P589" s="4">
        <v>0</v>
      </c>
      <c r="Q589" s="23" t="s">
        <v>194</v>
      </c>
      <c r="T589" s="24">
        <v>3.472222222222222E-3</v>
      </c>
      <c r="W589" s="17">
        <v>21.3</v>
      </c>
      <c r="Z589" s="16">
        <v>2</v>
      </c>
      <c r="AA589" s="16">
        <v>0.46681190994916399</v>
      </c>
      <c r="AB589" s="16">
        <v>1</v>
      </c>
      <c r="AD589" s="17">
        <f t="shared" si="90"/>
        <v>21.3</v>
      </c>
      <c r="AE589" s="57">
        <v>578.81331136609697</v>
      </c>
      <c r="AG589" s="16">
        <v>8.0246913580246666</v>
      </c>
      <c r="AH589" s="17">
        <v>8.02</v>
      </c>
    </row>
    <row r="590" spans="1:34" x14ac:dyDescent="0.35">
      <c r="A590" s="4" t="s">
        <v>185</v>
      </c>
      <c r="B590" s="36" t="s">
        <v>111</v>
      </c>
      <c r="C590" s="4" t="s">
        <v>191</v>
      </c>
      <c r="D590" s="19">
        <f t="shared" si="88"/>
        <v>-46.3</v>
      </c>
      <c r="E590" s="19">
        <f t="shared" si="89"/>
        <v>-20.65</v>
      </c>
      <c r="F590" s="20">
        <v>1342000000</v>
      </c>
      <c r="G590" s="20">
        <v>2431440</v>
      </c>
      <c r="H590" s="21">
        <v>22.520396392386239</v>
      </c>
      <c r="I590" s="4" t="s">
        <v>31</v>
      </c>
      <c r="J590" s="4" t="s">
        <v>53</v>
      </c>
      <c r="K590" s="22" t="s">
        <v>188</v>
      </c>
      <c r="L590" s="10">
        <v>7.0000000000000007E-2</v>
      </c>
      <c r="M590" s="13">
        <f t="shared" si="87"/>
        <v>5.2160953800298068E-11</v>
      </c>
      <c r="O590" s="5" t="s">
        <v>31</v>
      </c>
      <c r="P590" s="4">
        <v>0</v>
      </c>
      <c r="Q590" s="23" t="s">
        <v>194</v>
      </c>
      <c r="T590" s="24">
        <v>3.472222222222222E-3</v>
      </c>
      <c r="W590" s="17">
        <v>21.3</v>
      </c>
      <c r="Z590" s="16">
        <v>2</v>
      </c>
      <c r="AA590" s="16">
        <v>0.54640522875816799</v>
      </c>
      <c r="AB590" s="16">
        <v>1</v>
      </c>
      <c r="AD590" s="17">
        <f t="shared" si="90"/>
        <v>21.3</v>
      </c>
      <c r="AE590" s="57">
        <v>578.81331136609697</v>
      </c>
      <c r="AG590" s="16">
        <v>5.5555555555555411</v>
      </c>
      <c r="AH590" s="17">
        <v>5.56</v>
      </c>
    </row>
    <row r="591" spans="1:34" x14ac:dyDescent="0.35">
      <c r="A591" s="4" t="s">
        <v>185</v>
      </c>
      <c r="B591" s="36" t="s">
        <v>111</v>
      </c>
      <c r="C591" s="4" t="s">
        <v>191</v>
      </c>
      <c r="D591" s="19">
        <f t="shared" si="88"/>
        <v>-46.3</v>
      </c>
      <c r="E591" s="19">
        <f t="shared" si="89"/>
        <v>-20.65</v>
      </c>
      <c r="F591" s="20">
        <v>1342000000</v>
      </c>
      <c r="G591" s="20">
        <v>2431440</v>
      </c>
      <c r="H591" s="21">
        <v>22.520396392386239</v>
      </c>
      <c r="I591" s="4" t="s">
        <v>31</v>
      </c>
      <c r="J591" s="4" t="s">
        <v>53</v>
      </c>
      <c r="K591" s="22" t="s">
        <v>188</v>
      </c>
      <c r="L591" s="10">
        <v>7.0000000000000007E-2</v>
      </c>
      <c r="M591" s="13">
        <f t="shared" si="87"/>
        <v>5.2160953800298068E-11</v>
      </c>
      <c r="O591" s="5" t="s">
        <v>31</v>
      </c>
      <c r="P591" s="4">
        <v>0</v>
      </c>
      <c r="Q591" s="23" t="s">
        <v>194</v>
      </c>
      <c r="T591" s="24">
        <v>3.472222222222222E-3</v>
      </c>
      <c r="W591" s="17">
        <v>21.3</v>
      </c>
      <c r="Z591" s="16">
        <v>2</v>
      </c>
      <c r="AA591" s="16">
        <v>0.70413943355119801</v>
      </c>
      <c r="AB591" s="16">
        <v>1</v>
      </c>
      <c r="AD591" s="17">
        <f t="shared" si="90"/>
        <v>21.3</v>
      </c>
      <c r="AE591" s="57">
        <v>578.81331136609697</v>
      </c>
      <c r="AG591" s="16">
        <v>3.7037037037037166</v>
      </c>
      <c r="AH591" s="17">
        <v>3.7</v>
      </c>
    </row>
    <row r="592" spans="1:34" x14ac:dyDescent="0.35">
      <c r="A592" s="4" t="s">
        <v>185</v>
      </c>
      <c r="B592" s="36" t="s">
        <v>111</v>
      </c>
      <c r="C592" s="4" t="s">
        <v>191</v>
      </c>
      <c r="D592" s="19">
        <f t="shared" si="88"/>
        <v>-46.3</v>
      </c>
      <c r="E592" s="19">
        <f t="shared" si="89"/>
        <v>-20.65</v>
      </c>
      <c r="F592" s="20">
        <v>1342000000</v>
      </c>
      <c r="G592" s="20">
        <v>2431440</v>
      </c>
      <c r="H592" s="21">
        <v>22.520396392386239</v>
      </c>
      <c r="I592" s="4" t="s">
        <v>31</v>
      </c>
      <c r="J592" s="4" t="s">
        <v>53</v>
      </c>
      <c r="K592" s="22" t="s">
        <v>188</v>
      </c>
      <c r="L592" s="10">
        <v>7.0000000000000007E-2</v>
      </c>
      <c r="M592" s="13">
        <f t="shared" si="87"/>
        <v>5.2160953800298068E-11</v>
      </c>
      <c r="O592" s="5" t="s">
        <v>31</v>
      </c>
      <c r="P592" s="4">
        <v>0</v>
      </c>
      <c r="Q592" s="23" t="s">
        <v>194</v>
      </c>
      <c r="T592" s="24">
        <v>3.472222222222222E-3</v>
      </c>
      <c r="W592" s="17">
        <v>21.3</v>
      </c>
      <c r="Z592" s="16">
        <v>2</v>
      </c>
      <c r="AA592" s="16">
        <v>1.0957153231662999</v>
      </c>
      <c r="AB592" s="16">
        <v>1</v>
      </c>
      <c r="AD592" s="17">
        <f t="shared" si="90"/>
        <v>21.3</v>
      </c>
      <c r="AE592" s="57">
        <v>578.81331136609697</v>
      </c>
      <c r="AG592" s="16">
        <v>4.9382716049382918</v>
      </c>
      <c r="AH592" s="17">
        <v>4.9400000000000004</v>
      </c>
    </row>
    <row r="593" spans="1:34" x14ac:dyDescent="0.35">
      <c r="A593" s="4" t="s">
        <v>185</v>
      </c>
      <c r="B593" s="36" t="s">
        <v>111</v>
      </c>
      <c r="C593" s="4" t="s">
        <v>191</v>
      </c>
      <c r="D593" s="19">
        <f t="shared" si="88"/>
        <v>-46.3</v>
      </c>
      <c r="E593" s="19">
        <f t="shared" si="89"/>
        <v>-20.65</v>
      </c>
      <c r="F593" s="20">
        <v>1342000000</v>
      </c>
      <c r="G593" s="20">
        <v>2431440</v>
      </c>
      <c r="H593" s="21">
        <v>22.520396392386239</v>
      </c>
      <c r="I593" s="4" t="s">
        <v>31</v>
      </c>
      <c r="J593" s="4" t="s">
        <v>53</v>
      </c>
      <c r="K593" s="22" t="s">
        <v>188</v>
      </c>
      <c r="L593" s="10">
        <v>7.0000000000000007E-2</v>
      </c>
      <c r="M593" s="13">
        <f t="shared" si="87"/>
        <v>5.2160953800298068E-11</v>
      </c>
      <c r="O593" s="5" t="s">
        <v>31</v>
      </c>
      <c r="P593" s="4">
        <v>0</v>
      </c>
      <c r="Q593" s="23" t="s">
        <v>194</v>
      </c>
      <c r="T593" s="24">
        <v>3.472222222222222E-3</v>
      </c>
      <c r="W593" s="17">
        <v>21.3</v>
      </c>
      <c r="Z593" s="16">
        <v>2</v>
      </c>
      <c r="AA593" s="16">
        <v>1.4495279593318799</v>
      </c>
      <c r="AB593" s="16">
        <v>1</v>
      </c>
      <c r="AD593" s="17">
        <f t="shared" si="90"/>
        <v>21.3</v>
      </c>
      <c r="AE593" s="57">
        <v>578.81331136609697</v>
      </c>
      <c r="AG593" s="16">
        <v>3.0864197530863877</v>
      </c>
      <c r="AH593" s="17">
        <v>3.09</v>
      </c>
    </row>
    <row r="594" spans="1:34" x14ac:dyDescent="0.35">
      <c r="A594" s="4" t="s">
        <v>185</v>
      </c>
      <c r="B594" s="36" t="s">
        <v>111</v>
      </c>
      <c r="C594" s="4" t="s">
        <v>191</v>
      </c>
      <c r="D594" s="19">
        <f t="shared" si="88"/>
        <v>-46.3</v>
      </c>
      <c r="E594" s="19">
        <f t="shared" si="89"/>
        <v>-20.65</v>
      </c>
      <c r="F594" s="20">
        <v>1342000000</v>
      </c>
      <c r="G594" s="20">
        <v>2431440</v>
      </c>
      <c r="H594" s="21">
        <v>22.520396392386239</v>
      </c>
      <c r="I594" s="4" t="s">
        <v>31</v>
      </c>
      <c r="J594" s="4" t="s">
        <v>53</v>
      </c>
      <c r="K594" s="22" t="s">
        <v>188</v>
      </c>
      <c r="L594" s="10">
        <v>7.0000000000000007E-2</v>
      </c>
      <c r="M594" s="13">
        <f t="shared" si="87"/>
        <v>5.2160953800298068E-11</v>
      </c>
      <c r="O594" s="5" t="s">
        <v>31</v>
      </c>
      <c r="P594" s="4">
        <v>0</v>
      </c>
      <c r="Q594" s="23" t="s">
        <v>194</v>
      </c>
      <c r="T594" s="24">
        <v>3.472222222222222E-3</v>
      </c>
      <c r="W594" s="17">
        <v>21.3</v>
      </c>
      <c r="Z594" s="16">
        <v>2</v>
      </c>
      <c r="AA594" s="16">
        <v>1.72403776325345</v>
      </c>
      <c r="AB594" s="16">
        <v>1</v>
      </c>
      <c r="AD594" s="17">
        <f t="shared" si="90"/>
        <v>21.3</v>
      </c>
      <c r="AE594" s="57">
        <v>578.81331136609697</v>
      </c>
      <c r="AG594" s="16">
        <v>3.0864197530863877</v>
      </c>
      <c r="AH594" s="17">
        <v>3.09</v>
      </c>
    </row>
    <row r="595" spans="1:34" x14ac:dyDescent="0.35">
      <c r="A595" s="4" t="s">
        <v>185</v>
      </c>
      <c r="B595" s="36" t="s">
        <v>111</v>
      </c>
      <c r="C595" s="4" t="s">
        <v>191</v>
      </c>
      <c r="D595" s="19">
        <f t="shared" si="88"/>
        <v>-46.3</v>
      </c>
      <c r="E595" s="19">
        <f t="shared" si="89"/>
        <v>-20.65</v>
      </c>
      <c r="F595" s="20">
        <v>1342000000</v>
      </c>
      <c r="G595" s="20">
        <v>2431440</v>
      </c>
      <c r="H595" s="21">
        <v>22.520396392386239</v>
      </c>
      <c r="I595" s="4" t="s">
        <v>31</v>
      </c>
      <c r="J595" s="4" t="s">
        <v>53</v>
      </c>
      <c r="K595" s="22" t="s">
        <v>188</v>
      </c>
      <c r="L595" s="10">
        <v>7.0000000000000007E-2</v>
      </c>
      <c r="M595" s="13">
        <f t="shared" si="87"/>
        <v>5.2160953800298068E-11</v>
      </c>
      <c r="O595" s="5" t="s">
        <v>31</v>
      </c>
      <c r="P595" s="4">
        <v>0</v>
      </c>
      <c r="Q595" s="23" t="s">
        <v>194</v>
      </c>
      <c r="T595" s="24">
        <v>3.472222222222222E-3</v>
      </c>
      <c r="W595" s="17">
        <v>21.3</v>
      </c>
      <c r="Z595" s="16">
        <v>2</v>
      </c>
      <c r="AA595" s="16">
        <v>1.60522875816993</v>
      </c>
      <c r="AB595" s="16">
        <v>1</v>
      </c>
      <c r="AD595" s="17">
        <f t="shared" si="90"/>
        <v>21.3</v>
      </c>
      <c r="AE595" s="57">
        <v>578.81331136609697</v>
      </c>
      <c r="AG595" s="16">
        <v>5.5555555555555411</v>
      </c>
      <c r="AH595" s="17">
        <v>5.56</v>
      </c>
    </row>
    <row r="596" spans="1:34" x14ac:dyDescent="0.35">
      <c r="A596" s="4" t="s">
        <v>185</v>
      </c>
      <c r="B596" s="36" t="s">
        <v>111</v>
      </c>
      <c r="C596" s="4" t="s">
        <v>191</v>
      </c>
      <c r="D596" s="19">
        <f t="shared" si="88"/>
        <v>-46.3</v>
      </c>
      <c r="E596" s="19">
        <f t="shared" si="89"/>
        <v>-20.65</v>
      </c>
      <c r="F596" s="20">
        <v>1342000000</v>
      </c>
      <c r="G596" s="20">
        <v>2431440</v>
      </c>
      <c r="H596" s="21">
        <v>22.520396392386239</v>
      </c>
      <c r="I596" s="4" t="s">
        <v>31</v>
      </c>
      <c r="J596" s="4" t="s">
        <v>53</v>
      </c>
      <c r="K596" s="22" t="s">
        <v>188</v>
      </c>
      <c r="L596" s="10">
        <v>7.0000000000000007E-2</v>
      </c>
      <c r="M596" s="13">
        <f t="shared" si="87"/>
        <v>5.2160953800298068E-11</v>
      </c>
      <c r="O596" s="5" t="s">
        <v>31</v>
      </c>
      <c r="P596" s="4">
        <v>0</v>
      </c>
      <c r="Q596" s="23" t="s">
        <v>194</v>
      </c>
      <c r="T596" s="24">
        <v>3.472222222222222E-3</v>
      </c>
      <c r="W596" s="17">
        <v>21.3</v>
      </c>
      <c r="Z596" s="16">
        <v>2</v>
      </c>
      <c r="AA596" s="16">
        <v>1.2101670297748699</v>
      </c>
      <c r="AB596" s="16">
        <v>1</v>
      </c>
      <c r="AD596" s="17">
        <f t="shared" si="90"/>
        <v>21.3</v>
      </c>
      <c r="AE596" s="57">
        <v>578.81331136609697</v>
      </c>
      <c r="AG596" s="16">
        <v>11.728395061728332</v>
      </c>
      <c r="AH596" s="17">
        <v>11.73</v>
      </c>
    </row>
    <row r="597" spans="1:34" x14ac:dyDescent="0.35">
      <c r="A597" s="4" t="s">
        <v>185</v>
      </c>
      <c r="B597" s="36" t="s">
        <v>111</v>
      </c>
      <c r="C597" s="4" t="s">
        <v>191</v>
      </c>
      <c r="D597" s="19">
        <f t="shared" si="88"/>
        <v>-46.3</v>
      </c>
      <c r="E597" s="19">
        <f t="shared" si="89"/>
        <v>-20.65</v>
      </c>
      <c r="F597" s="20">
        <v>1342000000</v>
      </c>
      <c r="G597" s="20">
        <v>2431440</v>
      </c>
      <c r="H597" s="21">
        <v>22.520396392386239</v>
      </c>
      <c r="I597" s="4" t="s">
        <v>31</v>
      </c>
      <c r="J597" s="4" t="s">
        <v>53</v>
      </c>
      <c r="K597" s="22" t="s">
        <v>188</v>
      </c>
      <c r="L597" s="10">
        <v>7.0000000000000007E-2</v>
      </c>
      <c r="M597" s="13">
        <f t="shared" si="87"/>
        <v>5.2160953800298068E-11</v>
      </c>
      <c r="O597" s="5" t="s">
        <v>31</v>
      </c>
      <c r="P597" s="4">
        <v>0</v>
      </c>
      <c r="Q597" s="23" t="s">
        <v>194</v>
      </c>
      <c r="T597" s="24">
        <v>3.472222222222222E-3</v>
      </c>
      <c r="W597" s="17">
        <v>21.3</v>
      </c>
      <c r="Z597" s="16">
        <v>2</v>
      </c>
      <c r="AA597" s="16">
        <v>1.3266521423384099</v>
      </c>
      <c r="AB597" s="16">
        <v>1</v>
      </c>
      <c r="AD597" s="17">
        <f t="shared" si="90"/>
        <v>21.3</v>
      </c>
      <c r="AE597" s="57">
        <v>578.81331136609697</v>
      </c>
      <c r="AG597" s="16">
        <v>14.197530864197541</v>
      </c>
      <c r="AH597" s="17">
        <v>14.2</v>
      </c>
    </row>
    <row r="598" spans="1:34" x14ac:dyDescent="0.35">
      <c r="A598" s="4" t="s">
        <v>185</v>
      </c>
      <c r="B598" s="36" t="s">
        <v>111</v>
      </c>
      <c r="C598" s="4" t="s">
        <v>191</v>
      </c>
      <c r="D598" s="19">
        <f t="shared" si="88"/>
        <v>-46.3</v>
      </c>
      <c r="E598" s="19">
        <f t="shared" si="89"/>
        <v>-20.65</v>
      </c>
      <c r="F598" s="20">
        <v>1342000000</v>
      </c>
      <c r="G598" s="20">
        <v>2431440</v>
      </c>
      <c r="H598" s="21">
        <v>22.520396392386239</v>
      </c>
      <c r="I598" s="4" t="s">
        <v>31</v>
      </c>
      <c r="J598" s="4" t="s">
        <v>53</v>
      </c>
      <c r="K598" s="22" t="s">
        <v>188</v>
      </c>
      <c r="L598" s="10">
        <v>7.0000000000000007E-2</v>
      </c>
      <c r="M598" s="13">
        <f t="shared" si="87"/>
        <v>5.2160953800298068E-11</v>
      </c>
      <c r="O598" s="5" t="s">
        <v>31</v>
      </c>
      <c r="P598" s="4">
        <v>0</v>
      </c>
      <c r="Q598" s="23" t="s">
        <v>194</v>
      </c>
      <c r="T598" s="24">
        <v>3.472222222222222E-3</v>
      </c>
      <c r="W598" s="17">
        <v>21.3</v>
      </c>
      <c r="Z598" s="16">
        <v>2</v>
      </c>
      <c r="AA598" s="16">
        <v>1.9944807552650601</v>
      </c>
      <c r="AB598" s="16">
        <v>1</v>
      </c>
      <c r="AD598" s="17">
        <f t="shared" si="90"/>
        <v>21.3</v>
      </c>
      <c r="AE598" s="57">
        <v>578.81331136609697</v>
      </c>
      <c r="AG598" s="16">
        <v>11.728395061728332</v>
      </c>
      <c r="AH598" s="17">
        <v>11.73</v>
      </c>
    </row>
    <row r="599" spans="1:34" x14ac:dyDescent="0.35">
      <c r="A599" s="4" t="s">
        <v>185</v>
      </c>
      <c r="B599" s="36" t="s">
        <v>111</v>
      </c>
      <c r="C599" s="4" t="s">
        <v>191</v>
      </c>
      <c r="D599" s="19">
        <f t="shared" si="88"/>
        <v>-46.3</v>
      </c>
      <c r="E599" s="19">
        <f t="shared" si="89"/>
        <v>-20.65</v>
      </c>
      <c r="F599" s="20">
        <v>1342000000</v>
      </c>
      <c r="G599" s="20">
        <v>2431440</v>
      </c>
      <c r="H599" s="21">
        <v>22.520396392386239</v>
      </c>
      <c r="I599" s="4" t="s">
        <v>31</v>
      </c>
      <c r="J599" s="4" t="s">
        <v>53</v>
      </c>
      <c r="K599" s="22" t="s">
        <v>188</v>
      </c>
      <c r="L599" s="10">
        <v>7.0000000000000007E-2</v>
      </c>
      <c r="M599" s="13">
        <f t="shared" si="87"/>
        <v>5.2160953800298068E-11</v>
      </c>
      <c r="O599" s="5" t="s">
        <v>31</v>
      </c>
      <c r="P599" s="4">
        <v>0</v>
      </c>
      <c r="Q599" s="23" t="s">
        <v>194</v>
      </c>
      <c r="T599" s="24">
        <v>3.472222222222222E-3</v>
      </c>
      <c r="W599" s="17">
        <v>21.3</v>
      </c>
      <c r="Z599" s="16">
        <v>2</v>
      </c>
      <c r="AA599" s="16">
        <v>1.7949164851125601</v>
      </c>
      <c r="AB599" s="16">
        <v>1</v>
      </c>
      <c r="AD599" s="17">
        <f t="shared" si="90"/>
        <v>21.3</v>
      </c>
      <c r="AE599" s="57">
        <v>578.81331136609697</v>
      </c>
      <c r="AG599" s="16">
        <v>19.13580246913579</v>
      </c>
      <c r="AH599" s="17">
        <v>19.14</v>
      </c>
    </row>
    <row r="600" spans="1:34" x14ac:dyDescent="0.35">
      <c r="A600" s="4" t="s">
        <v>185</v>
      </c>
      <c r="B600" s="36" t="s">
        <v>111</v>
      </c>
      <c r="C600" s="4" t="s">
        <v>191</v>
      </c>
      <c r="D600" s="19">
        <f t="shared" si="88"/>
        <v>-46.3</v>
      </c>
      <c r="E600" s="19">
        <f t="shared" si="89"/>
        <v>-20.65</v>
      </c>
      <c r="F600" s="20">
        <v>1342000000</v>
      </c>
      <c r="G600" s="20">
        <v>2431440</v>
      </c>
      <c r="H600" s="21">
        <v>22.520396392386239</v>
      </c>
      <c r="I600" s="4" t="s">
        <v>31</v>
      </c>
      <c r="J600" s="4" t="s">
        <v>53</v>
      </c>
      <c r="K600" s="22" t="s">
        <v>188</v>
      </c>
      <c r="L600" s="10">
        <v>7.0000000000000007E-2</v>
      </c>
      <c r="M600" s="13">
        <f t="shared" si="87"/>
        <v>5.2160953800298068E-11</v>
      </c>
      <c r="O600" s="5" t="s">
        <v>31</v>
      </c>
      <c r="P600" s="4">
        <v>0</v>
      </c>
      <c r="Q600" s="23" t="s">
        <v>194</v>
      </c>
      <c r="T600" s="24">
        <v>3.472222222222222E-3</v>
      </c>
      <c r="W600" s="17">
        <v>21.3</v>
      </c>
      <c r="Z600" s="16">
        <v>2</v>
      </c>
      <c r="AA600" s="16">
        <v>2.6588235294117601</v>
      </c>
      <c r="AB600" s="16">
        <v>1</v>
      </c>
      <c r="AD600" s="17">
        <f t="shared" si="90"/>
        <v>21.3</v>
      </c>
      <c r="AE600" s="57">
        <v>578.81331136609697</v>
      </c>
      <c r="AG600" s="16">
        <v>16.666666666666664</v>
      </c>
      <c r="AH600" s="17">
        <v>16.670000000000002</v>
      </c>
    </row>
    <row r="601" spans="1:34" x14ac:dyDescent="0.35">
      <c r="A601" s="4" t="s">
        <v>185</v>
      </c>
      <c r="B601" s="36" t="s">
        <v>111</v>
      </c>
      <c r="C601" s="4" t="s">
        <v>191</v>
      </c>
      <c r="D601" s="19">
        <f t="shared" si="88"/>
        <v>-46.3</v>
      </c>
      <c r="E601" s="19">
        <f t="shared" si="89"/>
        <v>-20.65</v>
      </c>
      <c r="F601" s="20">
        <v>1342000000</v>
      </c>
      <c r="G601" s="20">
        <v>2431440</v>
      </c>
      <c r="H601" s="21">
        <v>22.520396392386239</v>
      </c>
      <c r="I601" s="4" t="s">
        <v>31</v>
      </c>
      <c r="J601" s="4" t="s">
        <v>53</v>
      </c>
      <c r="K601" s="22" t="s">
        <v>188</v>
      </c>
      <c r="L601" s="10">
        <v>7.0000000000000007E-2</v>
      </c>
      <c r="M601" s="13">
        <f t="shared" si="87"/>
        <v>5.2160953800298068E-11</v>
      </c>
      <c r="O601" s="5" t="s">
        <v>31</v>
      </c>
      <c r="P601" s="4">
        <v>0</v>
      </c>
      <c r="Q601" s="23" t="s">
        <v>194</v>
      </c>
      <c r="T601" s="24">
        <v>3.472222222222222E-3</v>
      </c>
      <c r="W601" s="17">
        <v>21.3</v>
      </c>
      <c r="Z601" s="16">
        <v>2</v>
      </c>
      <c r="AA601" s="16">
        <v>3.0152505446623099</v>
      </c>
      <c r="AB601" s="16">
        <v>1</v>
      </c>
      <c r="AD601" s="17">
        <f t="shared" si="90"/>
        <v>21.3</v>
      </c>
      <c r="AE601" s="57">
        <v>578.81331136609697</v>
      </c>
      <c r="AG601" s="16">
        <v>9.2592592592592506</v>
      </c>
      <c r="AH601" s="17">
        <v>9.26</v>
      </c>
    </row>
    <row r="602" spans="1:34" x14ac:dyDescent="0.35">
      <c r="A602" s="4" t="s">
        <v>185</v>
      </c>
      <c r="B602" s="36" t="s">
        <v>111</v>
      </c>
      <c r="C602" s="4" t="s">
        <v>191</v>
      </c>
      <c r="D602" s="19">
        <f t="shared" si="88"/>
        <v>-46.3</v>
      </c>
      <c r="E602" s="19">
        <f t="shared" si="89"/>
        <v>-20.65</v>
      </c>
      <c r="F602" s="20">
        <v>1342000000</v>
      </c>
      <c r="G602" s="20">
        <v>2431440</v>
      </c>
      <c r="H602" s="21">
        <v>22.520396392386239</v>
      </c>
      <c r="I602" s="4" t="s">
        <v>31</v>
      </c>
      <c r="J602" s="4" t="s">
        <v>53</v>
      </c>
      <c r="K602" s="22" t="s">
        <v>188</v>
      </c>
      <c r="L602" s="10">
        <v>7.0000000000000007E-2</v>
      </c>
      <c r="M602" s="13">
        <f t="shared" si="87"/>
        <v>5.2160953800298068E-11</v>
      </c>
      <c r="O602" s="5" t="s">
        <v>31</v>
      </c>
      <c r="P602" s="4">
        <v>0</v>
      </c>
      <c r="Q602" s="23" t="s">
        <v>194</v>
      </c>
      <c r="T602" s="24">
        <v>3.472222222222222E-3</v>
      </c>
      <c r="W602" s="17">
        <v>21.3</v>
      </c>
      <c r="Z602" s="16">
        <v>2</v>
      </c>
      <c r="AA602" s="16">
        <v>2.8493827160493801</v>
      </c>
      <c r="AB602" s="16">
        <v>1</v>
      </c>
      <c r="AD602" s="17">
        <f t="shared" si="90"/>
        <v>21.3</v>
      </c>
      <c r="AE602" s="57">
        <v>578.81331136609697</v>
      </c>
      <c r="AG602" s="16">
        <v>28.395061728395042</v>
      </c>
      <c r="AH602" s="17">
        <v>28.4</v>
      </c>
    </row>
    <row r="603" spans="1:34" x14ac:dyDescent="0.35">
      <c r="A603" s="4" t="s">
        <v>185</v>
      </c>
      <c r="B603" s="36" t="s">
        <v>111</v>
      </c>
      <c r="C603" s="4" t="s">
        <v>191</v>
      </c>
      <c r="D603" s="19">
        <f t="shared" si="88"/>
        <v>-46.3</v>
      </c>
      <c r="E603" s="19">
        <f t="shared" si="89"/>
        <v>-20.65</v>
      </c>
      <c r="F603" s="20">
        <v>1342000000</v>
      </c>
      <c r="G603" s="20">
        <v>2431440</v>
      </c>
      <c r="H603" s="21">
        <v>22.520396392386239</v>
      </c>
      <c r="I603" s="4" t="s">
        <v>31</v>
      </c>
      <c r="J603" s="4" t="s">
        <v>53</v>
      </c>
      <c r="K603" s="22" t="s">
        <v>188</v>
      </c>
      <c r="L603" s="10">
        <v>7.0000000000000007E-2</v>
      </c>
      <c r="M603" s="13">
        <f t="shared" si="87"/>
        <v>5.2160953800298068E-11</v>
      </c>
      <c r="O603" s="5" t="s">
        <v>31</v>
      </c>
      <c r="P603" s="4">
        <v>0</v>
      </c>
      <c r="Q603" s="23" t="s">
        <v>194</v>
      </c>
      <c r="T603" s="24">
        <v>3.472222222222222E-3</v>
      </c>
      <c r="W603" s="17">
        <v>21.3</v>
      </c>
      <c r="Z603" s="16">
        <v>2</v>
      </c>
      <c r="AA603" s="16">
        <v>1.6316630355846</v>
      </c>
      <c r="AB603" s="16">
        <v>1</v>
      </c>
      <c r="AD603" s="17">
        <f t="shared" si="90"/>
        <v>21.3</v>
      </c>
      <c r="AE603" s="57">
        <v>578.81331136609697</v>
      </c>
      <c r="AG603" s="16">
        <v>32.716049382716001</v>
      </c>
      <c r="AH603" s="17">
        <v>32.72</v>
      </c>
    </row>
    <row r="604" spans="1:34" x14ac:dyDescent="0.35">
      <c r="A604" s="4" t="s">
        <v>185</v>
      </c>
      <c r="B604" s="36" t="s">
        <v>111</v>
      </c>
      <c r="C604" s="4" t="s">
        <v>191</v>
      </c>
      <c r="D604" s="19">
        <f t="shared" si="88"/>
        <v>-46.3</v>
      </c>
      <c r="E604" s="19">
        <f t="shared" si="89"/>
        <v>-20.65</v>
      </c>
      <c r="F604" s="20">
        <v>1342000000</v>
      </c>
      <c r="G604" s="20">
        <v>2431440</v>
      </c>
      <c r="H604" s="21">
        <v>22.520396392386239</v>
      </c>
      <c r="I604" s="4" t="s">
        <v>31</v>
      </c>
      <c r="J604" s="4" t="s">
        <v>53</v>
      </c>
      <c r="K604" s="22" t="s">
        <v>188</v>
      </c>
      <c r="L604" s="10">
        <v>7.0000000000000007E-2</v>
      </c>
      <c r="M604" s="13">
        <f t="shared" si="87"/>
        <v>5.2160953800298068E-11</v>
      </c>
      <c r="O604" s="5" t="s">
        <v>31</v>
      </c>
      <c r="P604" s="4">
        <v>0</v>
      </c>
      <c r="Q604" s="23" t="s">
        <v>194</v>
      </c>
      <c r="T604" s="24">
        <v>3.472222222222222E-3</v>
      </c>
      <c r="W604" s="17">
        <v>21.3</v>
      </c>
      <c r="Z604" s="16">
        <v>2</v>
      </c>
      <c r="AA604" s="16">
        <v>2.0958605664487999</v>
      </c>
      <c r="AB604" s="16">
        <v>1</v>
      </c>
      <c r="AD604" s="17">
        <f t="shared" si="90"/>
        <v>21.3</v>
      </c>
      <c r="AE604" s="57">
        <v>578.81331136609697</v>
      </c>
      <c r="AG604" s="16">
        <v>46.296296296296255</v>
      </c>
      <c r="AH604" s="17">
        <v>46.3</v>
      </c>
    </row>
    <row r="605" spans="1:34" x14ac:dyDescent="0.35">
      <c r="A605" s="4" t="s">
        <v>245</v>
      </c>
      <c r="B605" s="36" t="s">
        <v>111</v>
      </c>
      <c r="C605" s="4" t="s">
        <v>195</v>
      </c>
      <c r="D605" s="19">
        <v>-58.25759</v>
      </c>
      <c r="E605" s="19">
        <v>-2.9756200000000002</v>
      </c>
      <c r="F605" s="20">
        <v>450000000</v>
      </c>
      <c r="G605" s="20">
        <v>713470</v>
      </c>
      <c r="H605" s="17">
        <v>10.527766186361587</v>
      </c>
      <c r="I605" s="4" t="s">
        <v>116</v>
      </c>
      <c r="J605" s="4" t="s">
        <v>51</v>
      </c>
      <c r="L605" s="10">
        <f t="shared" ref="L605:L640" si="91">3.14*(1500-500)/2*(1500-500)/4</f>
        <v>392500</v>
      </c>
      <c r="M605" s="13">
        <f t="shared" si="87"/>
        <v>8.7222222222222226E-4</v>
      </c>
      <c r="O605" s="5" t="s">
        <v>31</v>
      </c>
      <c r="P605" s="4">
        <v>0</v>
      </c>
      <c r="Q605" s="23" t="s">
        <v>196</v>
      </c>
      <c r="T605" s="24">
        <v>6.9444444444444441E-3</v>
      </c>
      <c r="W605" s="17">
        <v>31</v>
      </c>
      <c r="Z605" s="16">
        <v>4.5999999999999996</v>
      </c>
      <c r="AA605" s="16">
        <v>1.61172161172161</v>
      </c>
      <c r="AB605" s="16">
        <v>1</v>
      </c>
      <c r="AC605" s="16"/>
      <c r="AD605" s="17">
        <f t="shared" si="90"/>
        <v>31</v>
      </c>
      <c r="AE605" s="57">
        <v>349.89012864</v>
      </c>
      <c r="AF605" s="16"/>
      <c r="AG605" s="16">
        <v>1.8463953628788701</v>
      </c>
      <c r="AH605" s="17">
        <v>1.85</v>
      </c>
    </row>
    <row r="606" spans="1:34" x14ac:dyDescent="0.35">
      <c r="A606" s="4" t="s">
        <v>245</v>
      </c>
      <c r="B606" s="36" t="s">
        <v>111</v>
      </c>
      <c r="C606" s="4" t="s">
        <v>195</v>
      </c>
      <c r="D606" s="19">
        <v>-58.25759</v>
      </c>
      <c r="E606" s="19">
        <v>-2.9756200000000002</v>
      </c>
      <c r="F606" s="20">
        <v>450000000</v>
      </c>
      <c r="G606" s="20">
        <v>713470</v>
      </c>
      <c r="H606" s="17">
        <v>10.527766186361587</v>
      </c>
      <c r="I606" s="4" t="s">
        <v>116</v>
      </c>
      <c r="J606" s="4" t="s">
        <v>51</v>
      </c>
      <c r="L606" s="10">
        <f t="shared" si="91"/>
        <v>392500</v>
      </c>
      <c r="M606" s="13">
        <f t="shared" si="87"/>
        <v>8.7222222222222226E-4</v>
      </c>
      <c r="O606" s="5" t="s">
        <v>31</v>
      </c>
      <c r="P606" s="4">
        <v>0</v>
      </c>
      <c r="Q606" s="23" t="s">
        <v>196</v>
      </c>
      <c r="T606" s="24">
        <v>6.9444444444444441E-3</v>
      </c>
      <c r="W606" s="17">
        <v>31</v>
      </c>
      <c r="Z606" s="16">
        <v>4.5999999999999996</v>
      </c>
      <c r="AA606" s="16">
        <v>2.7545787545787501</v>
      </c>
      <c r="AB606" s="16">
        <v>1</v>
      </c>
      <c r="AC606" s="16"/>
      <c r="AD606" s="17">
        <f t="shared" si="90"/>
        <v>31</v>
      </c>
      <c r="AE606" s="57">
        <v>349.89012864</v>
      </c>
      <c r="AF606" s="16"/>
      <c r="AG606" s="16">
        <v>1.3754377490641101</v>
      </c>
      <c r="AH606" s="17">
        <v>1.38</v>
      </c>
    </row>
    <row r="607" spans="1:34" x14ac:dyDescent="0.35">
      <c r="A607" s="4" t="s">
        <v>245</v>
      </c>
      <c r="B607" s="36" t="s">
        <v>111</v>
      </c>
      <c r="C607" s="4" t="s">
        <v>195</v>
      </c>
      <c r="D607" s="19">
        <v>-58.25759</v>
      </c>
      <c r="E607" s="19">
        <v>-2.9756200000000002</v>
      </c>
      <c r="F607" s="20">
        <v>450000000</v>
      </c>
      <c r="G607" s="20">
        <v>713470</v>
      </c>
      <c r="H607" s="17">
        <v>10.5277661863616</v>
      </c>
      <c r="I607" s="4" t="s">
        <v>116</v>
      </c>
      <c r="J607" s="4" t="s">
        <v>51</v>
      </c>
      <c r="L607" s="10">
        <f t="shared" si="91"/>
        <v>392500</v>
      </c>
      <c r="M607" s="13">
        <f t="shared" si="87"/>
        <v>8.7222222222222226E-4</v>
      </c>
      <c r="O607" s="5" t="s">
        <v>31</v>
      </c>
      <c r="P607" s="4">
        <v>0</v>
      </c>
      <c r="Q607" s="23" t="s">
        <v>196</v>
      </c>
      <c r="T607" s="24">
        <v>6.9444444444444441E-3</v>
      </c>
      <c r="W607" s="17">
        <v>31</v>
      </c>
      <c r="Z607" s="16">
        <v>4.5999999999999996</v>
      </c>
      <c r="AA607" s="16">
        <v>1.6410256410256401</v>
      </c>
      <c r="AB607" s="16">
        <v>1</v>
      </c>
      <c r="AC607" s="16"/>
      <c r="AD607" s="17">
        <f t="shared" si="90"/>
        <v>31</v>
      </c>
      <c r="AE607" s="57">
        <v>349.89012864</v>
      </c>
      <c r="AF607" s="16"/>
      <c r="AG607" s="16">
        <v>10.583262890955099</v>
      </c>
      <c r="AH607" s="17">
        <v>10.58</v>
      </c>
    </row>
    <row r="608" spans="1:34" x14ac:dyDescent="0.35">
      <c r="A608" s="4" t="s">
        <v>245</v>
      </c>
      <c r="B608" s="36" t="s">
        <v>111</v>
      </c>
      <c r="C608" s="4" t="s">
        <v>195</v>
      </c>
      <c r="D608" s="19">
        <v>-58.25759</v>
      </c>
      <c r="E608" s="19">
        <v>-2.9756200000000002</v>
      </c>
      <c r="F608" s="20">
        <v>450000000</v>
      </c>
      <c r="G608" s="20">
        <v>713470</v>
      </c>
      <c r="H608" s="17">
        <v>10.5277661863616</v>
      </c>
      <c r="I608" s="4" t="s">
        <v>116</v>
      </c>
      <c r="J608" s="4" t="s">
        <v>51</v>
      </c>
      <c r="L608" s="10">
        <f t="shared" si="91"/>
        <v>392500</v>
      </c>
      <c r="M608" s="13">
        <f t="shared" si="87"/>
        <v>8.7222222222222226E-4</v>
      </c>
      <c r="O608" s="5" t="s">
        <v>31</v>
      </c>
      <c r="P608" s="4">
        <v>0</v>
      </c>
      <c r="Q608" s="23" t="s">
        <v>196</v>
      </c>
      <c r="T608" s="24">
        <v>6.9444444444444441E-3</v>
      </c>
      <c r="W608" s="17">
        <v>31</v>
      </c>
      <c r="Z608" s="16">
        <v>4.5999999999999996</v>
      </c>
      <c r="AA608" s="16">
        <v>2.9597069597069599</v>
      </c>
      <c r="AB608" s="16">
        <v>1</v>
      </c>
      <c r="AC608" s="16"/>
      <c r="AD608" s="17">
        <f t="shared" si="90"/>
        <v>31</v>
      </c>
      <c r="AE608" s="57">
        <v>349.89012864</v>
      </c>
      <c r="AF608" s="16"/>
      <c r="AG608" s="16">
        <v>11.104939017026901</v>
      </c>
      <c r="AH608" s="17">
        <v>11.1</v>
      </c>
    </row>
    <row r="609" spans="1:34" x14ac:dyDescent="0.35">
      <c r="A609" s="4" t="s">
        <v>245</v>
      </c>
      <c r="B609" s="36" t="s">
        <v>111</v>
      </c>
      <c r="C609" s="4" t="s">
        <v>195</v>
      </c>
      <c r="D609" s="19">
        <v>-58.25759</v>
      </c>
      <c r="E609" s="19">
        <v>-2.9756200000000002</v>
      </c>
      <c r="F609" s="20">
        <v>450000000</v>
      </c>
      <c r="G609" s="20">
        <v>713470</v>
      </c>
      <c r="H609" s="17">
        <v>10.5277661863616</v>
      </c>
      <c r="I609" s="4" t="s">
        <v>116</v>
      </c>
      <c r="J609" s="4" t="s">
        <v>51</v>
      </c>
      <c r="L609" s="10">
        <f t="shared" si="91"/>
        <v>392500</v>
      </c>
      <c r="M609" s="13">
        <f t="shared" si="87"/>
        <v>8.7222222222222226E-4</v>
      </c>
      <c r="O609" s="5" t="s">
        <v>31</v>
      </c>
      <c r="P609" s="4">
        <v>0</v>
      </c>
      <c r="Q609" s="23" t="s">
        <v>196</v>
      </c>
      <c r="T609" s="24">
        <v>6.9444444444444441E-3</v>
      </c>
      <c r="W609" s="17">
        <v>31</v>
      </c>
      <c r="Z609" s="16">
        <v>4.5999999999999996</v>
      </c>
      <c r="AA609" s="16">
        <v>4.2783882783882703</v>
      </c>
      <c r="AB609" s="16">
        <v>1</v>
      </c>
      <c r="AC609" s="16"/>
      <c r="AD609" s="17">
        <f t="shared" si="90"/>
        <v>31</v>
      </c>
      <c r="AE609" s="57">
        <v>349.89012864</v>
      </c>
      <c r="AF609" s="16"/>
      <c r="AG609" s="16">
        <v>5.3628788793623903</v>
      </c>
      <c r="AH609" s="17">
        <v>5.36</v>
      </c>
    </row>
    <row r="610" spans="1:34" x14ac:dyDescent="0.35">
      <c r="A610" s="4" t="s">
        <v>245</v>
      </c>
      <c r="B610" s="36" t="s">
        <v>111</v>
      </c>
      <c r="C610" s="4" t="s">
        <v>195</v>
      </c>
      <c r="D610" s="19">
        <v>-58.25759</v>
      </c>
      <c r="E610" s="19">
        <v>-2.9756200000000002</v>
      </c>
      <c r="F610" s="20">
        <v>450000000</v>
      </c>
      <c r="G610" s="20">
        <v>713470</v>
      </c>
      <c r="H610" s="17">
        <v>10.5277661863616</v>
      </c>
      <c r="I610" s="4" t="s">
        <v>116</v>
      </c>
      <c r="J610" s="4" t="s">
        <v>51</v>
      </c>
      <c r="L610" s="10">
        <f t="shared" si="91"/>
        <v>392500</v>
      </c>
      <c r="M610" s="13">
        <f t="shared" si="87"/>
        <v>8.7222222222222226E-4</v>
      </c>
      <c r="O610" s="5" t="s">
        <v>31</v>
      </c>
      <c r="P610" s="4">
        <v>0</v>
      </c>
      <c r="Q610" s="23" t="s">
        <v>196</v>
      </c>
      <c r="T610" s="24">
        <v>6.9444444444444441E-3</v>
      </c>
      <c r="W610" s="17">
        <v>31</v>
      </c>
      <c r="Z610" s="16">
        <v>4.5999999999999996</v>
      </c>
      <c r="AA610" s="16">
        <v>4.5128205128205101</v>
      </c>
      <c r="AB610" s="16">
        <v>1</v>
      </c>
      <c r="AC610" s="16"/>
      <c r="AD610" s="17">
        <f t="shared" si="90"/>
        <v>31</v>
      </c>
      <c r="AE610" s="57">
        <v>349.89012864</v>
      </c>
      <c r="AF610" s="16"/>
      <c r="AG610" s="16">
        <v>14.268808114961899</v>
      </c>
      <c r="AH610" s="17">
        <v>14.27</v>
      </c>
    </row>
    <row r="611" spans="1:34" x14ac:dyDescent="0.35">
      <c r="A611" s="4" t="s">
        <v>245</v>
      </c>
      <c r="B611" s="36" t="s">
        <v>111</v>
      </c>
      <c r="C611" s="4" t="s">
        <v>195</v>
      </c>
      <c r="D611" s="19">
        <v>-58.25759</v>
      </c>
      <c r="E611" s="19">
        <v>-2.9756200000000002</v>
      </c>
      <c r="F611" s="20">
        <v>450000000</v>
      </c>
      <c r="G611" s="20">
        <v>713470</v>
      </c>
      <c r="H611" s="17">
        <v>10.5277661863616</v>
      </c>
      <c r="I611" s="4" t="s">
        <v>116</v>
      </c>
      <c r="J611" s="4" t="s">
        <v>51</v>
      </c>
      <c r="L611" s="10">
        <f t="shared" si="91"/>
        <v>392500</v>
      </c>
      <c r="M611" s="13">
        <f t="shared" si="87"/>
        <v>8.7222222222222226E-4</v>
      </c>
      <c r="O611" s="5" t="s">
        <v>31</v>
      </c>
      <c r="P611" s="4">
        <v>0</v>
      </c>
      <c r="Q611" s="23" t="s">
        <v>196</v>
      </c>
      <c r="T611" s="24">
        <v>6.9444444444444441E-3</v>
      </c>
      <c r="W611" s="17">
        <v>31</v>
      </c>
      <c r="Z611" s="16">
        <v>4.5999999999999996</v>
      </c>
      <c r="AA611" s="16">
        <v>5.4212454212454197</v>
      </c>
      <c r="AB611" s="16">
        <v>1</v>
      </c>
      <c r="AC611" s="16"/>
      <c r="AD611" s="17">
        <f t="shared" si="90"/>
        <v>31</v>
      </c>
      <c r="AE611" s="57">
        <v>349.89012864</v>
      </c>
      <c r="AF611" s="16"/>
      <c r="AG611" s="16">
        <v>11.320492694119</v>
      </c>
      <c r="AH611" s="17">
        <v>11.32</v>
      </c>
    </row>
    <row r="612" spans="1:34" x14ac:dyDescent="0.35">
      <c r="A612" s="4" t="s">
        <v>245</v>
      </c>
      <c r="B612" s="36" t="s">
        <v>111</v>
      </c>
      <c r="C612" s="4" t="s">
        <v>195</v>
      </c>
      <c r="D612" s="19">
        <v>-58.25759</v>
      </c>
      <c r="E612" s="19">
        <v>-2.9756200000000002</v>
      </c>
      <c r="F612" s="20">
        <v>450000000</v>
      </c>
      <c r="G612" s="20">
        <v>713470</v>
      </c>
      <c r="H612" s="17">
        <v>10.5277661863616</v>
      </c>
      <c r="I612" s="4" t="s">
        <v>116</v>
      </c>
      <c r="J612" s="4" t="s">
        <v>51</v>
      </c>
      <c r="L612" s="10">
        <f t="shared" si="91"/>
        <v>392500</v>
      </c>
      <c r="M612" s="13">
        <f t="shared" si="87"/>
        <v>8.7222222222222226E-4</v>
      </c>
      <c r="O612" s="5" t="s">
        <v>31</v>
      </c>
      <c r="P612" s="4">
        <v>0</v>
      </c>
      <c r="Q612" s="23" t="s">
        <v>196</v>
      </c>
      <c r="T612" s="24">
        <v>6.9444444444444441E-3</v>
      </c>
      <c r="W612" s="17">
        <v>31</v>
      </c>
      <c r="Z612" s="16">
        <v>4.5999999999999996</v>
      </c>
      <c r="AA612" s="16">
        <v>5.9194139194139197</v>
      </c>
      <c r="AB612" s="16">
        <v>1</v>
      </c>
      <c r="AC612" s="16"/>
      <c r="AD612" s="17">
        <f t="shared" si="90"/>
        <v>31</v>
      </c>
      <c r="AE612" s="57">
        <v>349.89012864</v>
      </c>
      <c r="AF612" s="16"/>
      <c r="AG612" s="16">
        <v>14.2977901219659</v>
      </c>
      <c r="AH612" s="17">
        <v>14.3</v>
      </c>
    </row>
    <row r="613" spans="1:34" x14ac:dyDescent="0.35">
      <c r="A613" s="4" t="s">
        <v>245</v>
      </c>
      <c r="B613" s="36" t="s">
        <v>111</v>
      </c>
      <c r="C613" s="4" t="s">
        <v>195</v>
      </c>
      <c r="D613" s="19">
        <v>-58.25759</v>
      </c>
      <c r="E613" s="19">
        <v>-2.9756200000000002</v>
      </c>
      <c r="F613" s="20">
        <v>450000000</v>
      </c>
      <c r="G613" s="20">
        <v>713470</v>
      </c>
      <c r="H613" s="17">
        <v>10.5277661863616</v>
      </c>
      <c r="I613" s="4" t="s">
        <v>116</v>
      </c>
      <c r="J613" s="4" t="s">
        <v>51</v>
      </c>
      <c r="L613" s="10">
        <f t="shared" si="91"/>
        <v>392500</v>
      </c>
      <c r="M613" s="13">
        <f t="shared" si="87"/>
        <v>8.7222222222222226E-4</v>
      </c>
      <c r="O613" s="5" t="s">
        <v>31</v>
      </c>
      <c r="P613" s="4">
        <v>0</v>
      </c>
      <c r="Q613" s="23" t="s">
        <v>196</v>
      </c>
      <c r="T613" s="24">
        <v>6.9444444444444441E-3</v>
      </c>
      <c r="W613" s="17">
        <v>31</v>
      </c>
      <c r="Z613" s="16">
        <v>4.5999999999999996</v>
      </c>
      <c r="AA613" s="16">
        <v>5.71428571428571</v>
      </c>
      <c r="AB613" s="16">
        <v>1</v>
      </c>
      <c r="AC613" s="16"/>
      <c r="AD613" s="17">
        <f t="shared" si="90"/>
        <v>31</v>
      </c>
      <c r="AE613" s="57">
        <v>349.89012864</v>
      </c>
      <c r="AF613" s="16"/>
      <c r="AG613" s="16">
        <v>22.370486656200899</v>
      </c>
      <c r="AH613" s="17">
        <v>22.37</v>
      </c>
    </row>
    <row r="614" spans="1:34" x14ac:dyDescent="0.35">
      <c r="A614" s="4" t="s">
        <v>245</v>
      </c>
      <c r="B614" s="36" t="s">
        <v>111</v>
      </c>
      <c r="C614" s="4" t="s">
        <v>195</v>
      </c>
      <c r="D614" s="19">
        <v>-58.25759</v>
      </c>
      <c r="E614" s="19">
        <v>-2.9756200000000002</v>
      </c>
      <c r="F614" s="20">
        <v>450000000</v>
      </c>
      <c r="G614" s="20">
        <v>713470</v>
      </c>
      <c r="H614" s="17">
        <v>10.5277661863616</v>
      </c>
      <c r="I614" s="4" t="s">
        <v>116</v>
      </c>
      <c r="J614" s="4" t="s">
        <v>51</v>
      </c>
      <c r="L614" s="10">
        <f t="shared" si="91"/>
        <v>392500</v>
      </c>
      <c r="M614" s="13">
        <f t="shared" si="87"/>
        <v>8.7222222222222226E-4</v>
      </c>
      <c r="O614" s="5" t="s">
        <v>31</v>
      </c>
      <c r="P614" s="4">
        <v>0</v>
      </c>
      <c r="Q614" s="23" t="s">
        <v>196</v>
      </c>
      <c r="T614" s="24">
        <v>6.9444444444444441E-3</v>
      </c>
      <c r="W614" s="17">
        <v>31</v>
      </c>
      <c r="Z614" s="16">
        <v>4.5999999999999996</v>
      </c>
      <c r="AA614" s="16">
        <v>2.0219780219780201</v>
      </c>
      <c r="AB614" s="16">
        <v>1</v>
      </c>
      <c r="AC614" s="16"/>
      <c r="AD614" s="17">
        <f t="shared" si="90"/>
        <v>31</v>
      </c>
      <c r="AE614" s="57">
        <v>349.89012864</v>
      </c>
      <c r="AF614" s="16"/>
      <c r="AG614" s="16">
        <v>17.184518777925302</v>
      </c>
      <c r="AH614" s="17">
        <v>17.18</v>
      </c>
    </row>
    <row r="615" spans="1:34" x14ac:dyDescent="0.35">
      <c r="A615" s="4" t="s">
        <v>245</v>
      </c>
      <c r="B615" s="36" t="s">
        <v>111</v>
      </c>
      <c r="C615" s="4" t="s">
        <v>195</v>
      </c>
      <c r="D615" s="19">
        <v>-58.25759</v>
      </c>
      <c r="E615" s="19">
        <v>-2.9756200000000002</v>
      </c>
      <c r="F615" s="20">
        <v>450000000</v>
      </c>
      <c r="G615" s="20">
        <v>713470</v>
      </c>
      <c r="H615" s="17">
        <v>10.5277661863616</v>
      </c>
      <c r="I615" s="4" t="s">
        <v>116</v>
      </c>
      <c r="J615" s="4" t="s">
        <v>51</v>
      </c>
      <c r="L615" s="10">
        <f t="shared" si="91"/>
        <v>392500</v>
      </c>
      <c r="M615" s="13">
        <f t="shared" si="87"/>
        <v>8.7222222222222226E-4</v>
      </c>
      <c r="O615" s="5" t="s">
        <v>31</v>
      </c>
      <c r="P615" s="4">
        <v>0</v>
      </c>
      <c r="Q615" s="23" t="s">
        <v>196</v>
      </c>
      <c r="T615" s="24">
        <v>6.9444444444444441E-3</v>
      </c>
      <c r="W615" s="17">
        <v>31</v>
      </c>
      <c r="Z615" s="16">
        <v>4.5999999999999996</v>
      </c>
      <c r="AA615" s="16">
        <v>2.0805860805860799</v>
      </c>
      <c r="AB615" s="16">
        <v>1</v>
      </c>
      <c r="AC615" s="16"/>
      <c r="AD615" s="17">
        <f t="shared" si="90"/>
        <v>31</v>
      </c>
      <c r="AE615" s="57">
        <v>349.89012864</v>
      </c>
      <c r="AF615" s="16"/>
      <c r="AG615" s="16">
        <v>20.1527593285834</v>
      </c>
      <c r="AH615" s="17">
        <v>20.149999999999999</v>
      </c>
    </row>
    <row r="616" spans="1:34" x14ac:dyDescent="0.35">
      <c r="A616" s="4" t="s">
        <v>245</v>
      </c>
      <c r="B616" s="36" t="s">
        <v>111</v>
      </c>
      <c r="C616" s="4" t="s">
        <v>195</v>
      </c>
      <c r="D616" s="19">
        <v>-58.25759</v>
      </c>
      <c r="E616" s="19">
        <v>-2.9756200000000002</v>
      </c>
      <c r="F616" s="20">
        <v>450000000</v>
      </c>
      <c r="G616" s="20">
        <v>713470</v>
      </c>
      <c r="H616" s="17">
        <v>10.5277661863616</v>
      </c>
      <c r="I616" s="4" t="s">
        <v>116</v>
      </c>
      <c r="J616" s="4" t="s">
        <v>51</v>
      </c>
      <c r="L616" s="10">
        <f t="shared" si="91"/>
        <v>392500</v>
      </c>
      <c r="M616" s="13">
        <f t="shared" si="87"/>
        <v>8.7222222222222226E-4</v>
      </c>
      <c r="O616" s="5" t="s">
        <v>31</v>
      </c>
      <c r="P616" s="4">
        <v>0</v>
      </c>
      <c r="Q616" s="23" t="s">
        <v>196</v>
      </c>
      <c r="T616" s="24">
        <v>6.9444444444444441E-3</v>
      </c>
      <c r="W616" s="17">
        <v>31</v>
      </c>
      <c r="Z616" s="16">
        <v>4.5999999999999996</v>
      </c>
      <c r="AA616" s="16">
        <v>2.34432234432234</v>
      </c>
      <c r="AB616" s="16">
        <v>1</v>
      </c>
      <c r="AC616" s="16"/>
      <c r="AD616" s="17">
        <f t="shared" si="90"/>
        <v>31</v>
      </c>
      <c r="AE616" s="57">
        <v>349.89012864</v>
      </c>
      <c r="AF616" s="16"/>
      <c r="AG616" s="16">
        <v>17.850501147204401</v>
      </c>
      <c r="AH616" s="17">
        <v>17.850000000000001</v>
      </c>
    </row>
    <row r="617" spans="1:34" x14ac:dyDescent="0.35">
      <c r="A617" s="4" t="s">
        <v>245</v>
      </c>
      <c r="B617" s="36" t="s">
        <v>111</v>
      </c>
      <c r="C617" s="4" t="s">
        <v>195</v>
      </c>
      <c r="D617" s="19">
        <v>-58.25759</v>
      </c>
      <c r="E617" s="19">
        <v>-2.9756200000000002</v>
      </c>
      <c r="F617" s="20">
        <v>450000000</v>
      </c>
      <c r="G617" s="20">
        <v>713470</v>
      </c>
      <c r="H617" s="17">
        <v>10.5277661863616</v>
      </c>
      <c r="I617" s="4" t="s">
        <v>116</v>
      </c>
      <c r="J617" s="4" t="s">
        <v>51</v>
      </c>
      <c r="L617" s="10">
        <f t="shared" si="91"/>
        <v>392500</v>
      </c>
      <c r="M617" s="13">
        <f t="shared" si="87"/>
        <v>8.7222222222222226E-4</v>
      </c>
      <c r="O617" s="5" t="s">
        <v>31</v>
      </c>
      <c r="P617" s="4">
        <v>0</v>
      </c>
      <c r="Q617" s="23" t="s">
        <v>196</v>
      </c>
      <c r="T617" s="24">
        <v>6.9444444444444441E-3</v>
      </c>
      <c r="W617" s="17">
        <v>31</v>
      </c>
      <c r="Z617" s="16">
        <v>4.5999999999999996</v>
      </c>
      <c r="AA617" s="16">
        <v>2.49084249084249</v>
      </c>
      <c r="AB617" s="16">
        <v>1</v>
      </c>
      <c r="AC617" s="16"/>
      <c r="AD617" s="17">
        <f t="shared" si="90"/>
        <v>31</v>
      </c>
      <c r="AE617" s="57">
        <v>349.89012864</v>
      </c>
      <c r="AF617" s="16"/>
      <c r="AG617" s="16">
        <v>19.8315420842893</v>
      </c>
      <c r="AH617" s="17">
        <v>19.829999999999998</v>
      </c>
    </row>
    <row r="618" spans="1:34" x14ac:dyDescent="0.35">
      <c r="A618" s="4" t="s">
        <v>245</v>
      </c>
      <c r="B618" s="36" t="s">
        <v>111</v>
      </c>
      <c r="C618" s="4" t="s">
        <v>195</v>
      </c>
      <c r="D618" s="19">
        <v>-58.25759</v>
      </c>
      <c r="E618" s="19">
        <v>-2.9756200000000002</v>
      </c>
      <c r="F618" s="20">
        <v>450000000</v>
      </c>
      <c r="G618" s="20">
        <v>713470</v>
      </c>
      <c r="H618" s="17">
        <v>10.5277661863616</v>
      </c>
      <c r="I618" s="4" t="s">
        <v>116</v>
      </c>
      <c r="J618" s="4" t="s">
        <v>51</v>
      </c>
      <c r="L618" s="10">
        <f t="shared" si="91"/>
        <v>392500</v>
      </c>
      <c r="M618" s="13">
        <f t="shared" si="87"/>
        <v>8.7222222222222226E-4</v>
      </c>
      <c r="O618" s="5" t="s">
        <v>31</v>
      </c>
      <c r="P618" s="4">
        <v>0</v>
      </c>
      <c r="Q618" s="23" t="s">
        <v>196</v>
      </c>
      <c r="T618" s="24">
        <v>6.9444444444444441E-3</v>
      </c>
      <c r="W618" s="17">
        <v>31</v>
      </c>
      <c r="Z618" s="16">
        <v>4.5999999999999996</v>
      </c>
      <c r="AA618" s="16">
        <v>2.4322344322344298</v>
      </c>
      <c r="AB618" s="16">
        <v>1</v>
      </c>
      <c r="AC618" s="16"/>
      <c r="AD618" s="17">
        <f t="shared" si="90"/>
        <v>31</v>
      </c>
      <c r="AE618" s="57">
        <v>349.89012864</v>
      </c>
      <c r="AF618" s="16"/>
      <c r="AG618" s="16">
        <v>20.160004830334401</v>
      </c>
      <c r="AH618" s="17">
        <v>20.16</v>
      </c>
    </row>
    <row r="619" spans="1:34" x14ac:dyDescent="0.35">
      <c r="A619" s="4" t="s">
        <v>245</v>
      </c>
      <c r="B619" s="36" t="s">
        <v>111</v>
      </c>
      <c r="C619" s="4" t="s">
        <v>195</v>
      </c>
      <c r="D619" s="19">
        <v>-58.25759</v>
      </c>
      <c r="E619" s="19">
        <v>-2.9756200000000002</v>
      </c>
      <c r="F619" s="20">
        <v>450000000</v>
      </c>
      <c r="G619" s="20">
        <v>713470</v>
      </c>
      <c r="H619" s="17">
        <v>10.5277661863616</v>
      </c>
      <c r="I619" s="4" t="s">
        <v>116</v>
      </c>
      <c r="J619" s="4" t="s">
        <v>51</v>
      </c>
      <c r="L619" s="10">
        <f t="shared" si="91"/>
        <v>392500</v>
      </c>
      <c r="M619" s="13">
        <f t="shared" si="87"/>
        <v>8.7222222222222226E-4</v>
      </c>
      <c r="O619" s="5" t="s">
        <v>31</v>
      </c>
      <c r="P619" s="4">
        <v>0</v>
      </c>
      <c r="Q619" s="23" t="s">
        <v>196</v>
      </c>
      <c r="T619" s="24">
        <v>6.9444444444444441E-3</v>
      </c>
      <c r="W619" s="17">
        <v>31</v>
      </c>
      <c r="Z619" s="16">
        <v>4.5999999999999996</v>
      </c>
      <c r="AA619" s="16">
        <v>1.4358974358974299</v>
      </c>
      <c r="AB619" s="16">
        <v>1</v>
      </c>
      <c r="AC619" s="16"/>
      <c r="AD619" s="17">
        <f t="shared" si="90"/>
        <v>31</v>
      </c>
      <c r="AE619" s="57">
        <v>349.89012864</v>
      </c>
      <c r="AF619" s="16"/>
      <c r="AG619" s="16">
        <v>4.1504649196956702</v>
      </c>
      <c r="AH619" s="17">
        <v>4.1500000000000004</v>
      </c>
    </row>
    <row r="620" spans="1:34" x14ac:dyDescent="0.35">
      <c r="A620" s="4" t="s">
        <v>245</v>
      </c>
      <c r="B620" s="36" t="s">
        <v>111</v>
      </c>
      <c r="C620" s="4" t="s">
        <v>195</v>
      </c>
      <c r="D620" s="19">
        <v>-58.25759</v>
      </c>
      <c r="E620" s="19">
        <v>-2.9756200000000002</v>
      </c>
      <c r="F620" s="20">
        <v>450000000</v>
      </c>
      <c r="G620" s="20">
        <v>713470</v>
      </c>
      <c r="H620" s="17">
        <v>10.5277661863616</v>
      </c>
      <c r="I620" s="4" t="s">
        <v>116</v>
      </c>
      <c r="J620" s="4" t="s">
        <v>51</v>
      </c>
      <c r="L620" s="10">
        <f t="shared" si="91"/>
        <v>392500</v>
      </c>
      <c r="M620" s="13">
        <f t="shared" si="87"/>
        <v>8.7222222222222226E-4</v>
      </c>
      <c r="O620" s="5" t="s">
        <v>31</v>
      </c>
      <c r="P620" s="4">
        <v>0</v>
      </c>
      <c r="Q620" s="23" t="s">
        <v>196</v>
      </c>
      <c r="T620" s="24">
        <v>6.9444444444444441E-3</v>
      </c>
      <c r="W620" s="17">
        <v>31</v>
      </c>
      <c r="Z620" s="16">
        <v>4.5999999999999996</v>
      </c>
      <c r="AA620" s="16">
        <v>2.19780219780219</v>
      </c>
      <c r="AB620" s="16">
        <v>1</v>
      </c>
      <c r="AC620" s="16"/>
      <c r="AD620" s="17">
        <f t="shared" ref="AD620:AD640" si="92">W620</f>
        <v>31</v>
      </c>
      <c r="AE620" s="57">
        <v>349.89012864</v>
      </c>
      <c r="AF620" s="16"/>
      <c r="AG620" s="16">
        <v>2.68264702330635</v>
      </c>
      <c r="AH620" s="17">
        <v>2.68</v>
      </c>
    </row>
    <row r="621" spans="1:34" x14ac:dyDescent="0.35">
      <c r="A621" s="4" t="s">
        <v>245</v>
      </c>
      <c r="B621" s="36" t="s">
        <v>111</v>
      </c>
      <c r="C621" s="4" t="s">
        <v>195</v>
      </c>
      <c r="D621" s="19">
        <v>-58.25759</v>
      </c>
      <c r="E621" s="19">
        <v>-2.9756200000000002</v>
      </c>
      <c r="F621" s="20">
        <v>450000000</v>
      </c>
      <c r="G621" s="20">
        <v>713470</v>
      </c>
      <c r="H621" s="17">
        <v>10.5277661863616</v>
      </c>
      <c r="I621" s="4" t="s">
        <v>116</v>
      </c>
      <c r="J621" s="4" t="s">
        <v>51</v>
      </c>
      <c r="L621" s="10">
        <f t="shared" si="91"/>
        <v>392500</v>
      </c>
      <c r="M621" s="13">
        <f t="shared" si="87"/>
        <v>8.7222222222222226E-4</v>
      </c>
      <c r="O621" s="5" t="s">
        <v>31</v>
      </c>
      <c r="P621" s="4">
        <v>0</v>
      </c>
      <c r="Q621" s="23" t="s">
        <v>196</v>
      </c>
      <c r="T621" s="24">
        <v>6.9444444444444441E-3</v>
      </c>
      <c r="W621" s="17">
        <v>31</v>
      </c>
      <c r="Z621" s="16">
        <v>4.5999999999999996</v>
      </c>
      <c r="AA621" s="16">
        <v>2.6373626373626302</v>
      </c>
      <c r="AB621" s="16">
        <v>1</v>
      </c>
      <c r="AC621" s="16"/>
      <c r="AD621" s="17">
        <f t="shared" si="92"/>
        <v>31</v>
      </c>
      <c r="AE621" s="57">
        <v>349.89012864</v>
      </c>
      <c r="AF621" s="16"/>
      <c r="AG621" s="16">
        <v>2.85653906533026</v>
      </c>
      <c r="AH621" s="17">
        <v>2.86</v>
      </c>
    </row>
    <row r="622" spans="1:34" x14ac:dyDescent="0.35">
      <c r="A622" s="4" t="s">
        <v>245</v>
      </c>
      <c r="B622" s="36" t="s">
        <v>111</v>
      </c>
      <c r="C622" s="4" t="s">
        <v>195</v>
      </c>
      <c r="D622" s="19">
        <v>-58.25759</v>
      </c>
      <c r="E622" s="19">
        <v>-2.9756200000000002</v>
      </c>
      <c r="F622" s="20">
        <v>450000000</v>
      </c>
      <c r="G622" s="20">
        <v>713470</v>
      </c>
      <c r="H622" s="17">
        <v>10.5277661863616</v>
      </c>
      <c r="I622" s="4" t="s">
        <v>116</v>
      </c>
      <c r="J622" s="4" t="s">
        <v>51</v>
      </c>
      <c r="L622" s="10">
        <f t="shared" si="91"/>
        <v>392500</v>
      </c>
      <c r="M622" s="13">
        <f t="shared" si="87"/>
        <v>8.7222222222222226E-4</v>
      </c>
      <c r="O622" s="5" t="s">
        <v>31</v>
      </c>
      <c r="P622" s="4">
        <v>0</v>
      </c>
      <c r="Q622" s="23" t="s">
        <v>196</v>
      </c>
      <c r="T622" s="24">
        <v>6.9444444444444441E-3</v>
      </c>
      <c r="W622" s="17">
        <v>31</v>
      </c>
      <c r="Z622" s="16">
        <v>4.5999999999999996</v>
      </c>
      <c r="AA622" s="16">
        <v>2.6959706959706899</v>
      </c>
      <c r="AB622" s="16">
        <v>1</v>
      </c>
      <c r="AC622" s="16"/>
      <c r="AD622" s="17">
        <f t="shared" si="92"/>
        <v>31</v>
      </c>
      <c r="AE622" s="57">
        <v>349.89012864</v>
      </c>
      <c r="AF622" s="16"/>
      <c r="AG622" s="16">
        <v>3.8467576379664199</v>
      </c>
      <c r="AH622" s="17">
        <v>3.85</v>
      </c>
    </row>
    <row r="623" spans="1:34" x14ac:dyDescent="0.35">
      <c r="A623" s="4" t="s">
        <v>245</v>
      </c>
      <c r="B623" s="36" t="s">
        <v>111</v>
      </c>
      <c r="C623" s="4" t="s">
        <v>195</v>
      </c>
      <c r="D623" s="19">
        <v>-58.25759</v>
      </c>
      <c r="E623" s="19">
        <v>-2.9756200000000002</v>
      </c>
      <c r="F623" s="20">
        <v>450000000</v>
      </c>
      <c r="G623" s="20">
        <v>713470</v>
      </c>
      <c r="H623" s="17">
        <v>10.5277661863616</v>
      </c>
      <c r="I623" s="4" t="s">
        <v>116</v>
      </c>
      <c r="J623" s="4" t="s">
        <v>51</v>
      </c>
      <c r="L623" s="10">
        <f t="shared" si="91"/>
        <v>392500</v>
      </c>
      <c r="M623" s="13">
        <f t="shared" si="87"/>
        <v>8.7222222222222226E-4</v>
      </c>
      <c r="O623" s="5" t="s">
        <v>31</v>
      </c>
      <c r="P623" s="4">
        <v>0</v>
      </c>
      <c r="Q623" s="23" t="s">
        <v>196</v>
      </c>
      <c r="T623" s="24">
        <v>6.9444444444444441E-3</v>
      </c>
      <c r="W623" s="17">
        <v>31</v>
      </c>
      <c r="Z623" s="16">
        <v>4.5999999999999996</v>
      </c>
      <c r="AA623" s="16">
        <v>3.5457875457875399</v>
      </c>
      <c r="AB623" s="16">
        <v>1</v>
      </c>
      <c r="AC623" s="16"/>
      <c r="AD623" s="17">
        <f t="shared" si="92"/>
        <v>31</v>
      </c>
      <c r="AE623" s="57">
        <v>349.89012864</v>
      </c>
      <c r="AF623" s="16"/>
      <c r="AG623" s="16">
        <v>6.8313005675642904</v>
      </c>
      <c r="AH623" s="17">
        <v>6.83</v>
      </c>
    </row>
    <row r="624" spans="1:34" x14ac:dyDescent="0.35">
      <c r="A624" s="4" t="s">
        <v>245</v>
      </c>
      <c r="B624" s="36" t="s">
        <v>111</v>
      </c>
      <c r="C624" s="4" t="s">
        <v>195</v>
      </c>
      <c r="D624" s="19">
        <v>-58.25759</v>
      </c>
      <c r="E624" s="19">
        <v>-2.9756200000000002</v>
      </c>
      <c r="F624" s="20">
        <v>450000000</v>
      </c>
      <c r="G624" s="20">
        <v>713470</v>
      </c>
      <c r="H624" s="17">
        <v>10.5277661863616</v>
      </c>
      <c r="I624" s="4" t="s">
        <v>116</v>
      </c>
      <c r="J624" s="4" t="s">
        <v>51</v>
      </c>
      <c r="L624" s="10">
        <f t="shared" si="91"/>
        <v>392500</v>
      </c>
      <c r="M624" s="13">
        <f t="shared" si="87"/>
        <v>8.7222222222222226E-4</v>
      </c>
      <c r="O624" s="5" t="s">
        <v>31</v>
      </c>
      <c r="P624" s="4">
        <v>0</v>
      </c>
      <c r="Q624" s="23" t="s">
        <v>196</v>
      </c>
      <c r="T624" s="24">
        <v>6.9444444444444441E-3</v>
      </c>
      <c r="W624" s="17">
        <v>31</v>
      </c>
      <c r="Z624" s="16">
        <v>4.5999999999999996</v>
      </c>
      <c r="AA624" s="16">
        <v>3.5750915750915699</v>
      </c>
      <c r="AB624" s="16">
        <v>1</v>
      </c>
      <c r="AC624" s="16"/>
      <c r="AD624" s="17">
        <f t="shared" si="92"/>
        <v>31</v>
      </c>
      <c r="AE624" s="57">
        <v>349.89012864</v>
      </c>
      <c r="AF624" s="16"/>
      <c r="AG624" s="16">
        <v>6.9967395242120398</v>
      </c>
      <c r="AH624" s="17">
        <v>7</v>
      </c>
    </row>
    <row r="625" spans="1:34" x14ac:dyDescent="0.35">
      <c r="A625" s="4" t="s">
        <v>245</v>
      </c>
      <c r="B625" s="36" t="s">
        <v>111</v>
      </c>
      <c r="C625" s="4" t="s">
        <v>195</v>
      </c>
      <c r="D625" s="19">
        <v>-58.25759</v>
      </c>
      <c r="E625" s="19">
        <v>-2.9756200000000002</v>
      </c>
      <c r="F625" s="20">
        <v>450000000</v>
      </c>
      <c r="G625" s="20">
        <v>713470</v>
      </c>
      <c r="H625" s="17">
        <v>10.5277661863616</v>
      </c>
      <c r="I625" s="4" t="s">
        <v>116</v>
      </c>
      <c r="J625" s="4" t="s">
        <v>51</v>
      </c>
      <c r="L625" s="10">
        <f t="shared" si="91"/>
        <v>392500</v>
      </c>
      <c r="M625" s="13">
        <f t="shared" si="87"/>
        <v>8.7222222222222226E-4</v>
      </c>
      <c r="O625" s="5" t="s">
        <v>31</v>
      </c>
      <c r="P625" s="4">
        <v>0</v>
      </c>
      <c r="Q625" s="23" t="s">
        <v>196</v>
      </c>
      <c r="T625" s="24">
        <v>6.9444444444444441E-3</v>
      </c>
      <c r="W625" s="17">
        <v>31</v>
      </c>
      <c r="Z625" s="16">
        <v>4.5999999999999996</v>
      </c>
      <c r="AA625" s="16">
        <v>3.75091575091575</v>
      </c>
      <c r="AB625" s="16">
        <v>1</v>
      </c>
      <c r="AC625" s="16"/>
      <c r="AD625" s="17">
        <f t="shared" si="92"/>
        <v>31</v>
      </c>
      <c r="AE625" s="57">
        <v>349.89012864</v>
      </c>
      <c r="AF625" s="16"/>
      <c r="AG625" s="16">
        <v>7.9893732640985196</v>
      </c>
      <c r="AH625" s="17">
        <v>7.99</v>
      </c>
    </row>
    <row r="626" spans="1:34" x14ac:dyDescent="0.35">
      <c r="A626" s="4" t="s">
        <v>245</v>
      </c>
      <c r="B626" s="36" t="s">
        <v>111</v>
      </c>
      <c r="C626" s="4" t="s">
        <v>195</v>
      </c>
      <c r="D626" s="19">
        <v>-58.25759</v>
      </c>
      <c r="E626" s="19">
        <v>-2.9756200000000002</v>
      </c>
      <c r="F626" s="20">
        <v>450000000</v>
      </c>
      <c r="G626" s="20">
        <v>713470</v>
      </c>
      <c r="H626" s="17">
        <v>10.5277661863616</v>
      </c>
      <c r="I626" s="4" t="s">
        <v>116</v>
      </c>
      <c r="J626" s="4" t="s">
        <v>51</v>
      </c>
      <c r="L626" s="10">
        <f t="shared" si="91"/>
        <v>392500</v>
      </c>
      <c r="M626" s="13">
        <f t="shared" si="87"/>
        <v>8.7222222222222226E-4</v>
      </c>
      <c r="O626" s="5" t="s">
        <v>31</v>
      </c>
      <c r="P626" s="4">
        <v>0</v>
      </c>
      <c r="Q626" s="23" t="s">
        <v>196</v>
      </c>
      <c r="T626" s="24">
        <v>6.9444444444444441E-3</v>
      </c>
      <c r="W626" s="17">
        <v>31</v>
      </c>
      <c r="Z626" s="16">
        <v>4.5999999999999996</v>
      </c>
      <c r="AA626" s="16">
        <v>3.5164835164835102</v>
      </c>
      <c r="AB626" s="16">
        <v>1</v>
      </c>
      <c r="AC626" s="16"/>
      <c r="AD626" s="17">
        <f t="shared" si="92"/>
        <v>31</v>
      </c>
      <c r="AE626" s="57">
        <v>349.89012864</v>
      </c>
      <c r="AF626" s="16"/>
      <c r="AG626" s="16">
        <v>9.7977297427846803</v>
      </c>
      <c r="AH626" s="17">
        <v>9.8000000000000007</v>
      </c>
    </row>
    <row r="627" spans="1:34" x14ac:dyDescent="0.35">
      <c r="A627" s="4" t="s">
        <v>245</v>
      </c>
      <c r="B627" s="36" t="s">
        <v>111</v>
      </c>
      <c r="C627" s="4" t="s">
        <v>195</v>
      </c>
      <c r="D627" s="19">
        <v>-58.25759</v>
      </c>
      <c r="E627" s="19">
        <v>-2.9756200000000002</v>
      </c>
      <c r="F627" s="20">
        <v>450000000</v>
      </c>
      <c r="G627" s="20">
        <v>713470</v>
      </c>
      <c r="H627" s="17">
        <v>10.5277661863616</v>
      </c>
      <c r="I627" s="4" t="s">
        <v>116</v>
      </c>
      <c r="J627" s="4" t="s">
        <v>51</v>
      </c>
      <c r="L627" s="10">
        <f t="shared" si="91"/>
        <v>392500</v>
      </c>
      <c r="M627" s="13">
        <f t="shared" si="87"/>
        <v>8.7222222222222226E-4</v>
      </c>
      <c r="O627" s="5" t="s">
        <v>31</v>
      </c>
      <c r="P627" s="4">
        <v>0</v>
      </c>
      <c r="Q627" s="23" t="s">
        <v>196</v>
      </c>
      <c r="T627" s="24">
        <v>6.9444444444444441E-3</v>
      </c>
      <c r="W627" s="17">
        <v>31</v>
      </c>
      <c r="Z627" s="16">
        <v>4.5999999999999996</v>
      </c>
      <c r="AA627" s="16">
        <v>3.6923076923076898</v>
      </c>
      <c r="AB627" s="16">
        <v>1</v>
      </c>
      <c r="AC627" s="16"/>
      <c r="AD627" s="17">
        <f t="shared" si="92"/>
        <v>31</v>
      </c>
      <c r="AE627" s="57">
        <v>349.89012864</v>
      </c>
      <c r="AF627" s="16"/>
      <c r="AG627" s="16">
        <v>10.4606931530008</v>
      </c>
      <c r="AH627" s="17">
        <v>10.46</v>
      </c>
    </row>
    <row r="628" spans="1:34" x14ac:dyDescent="0.35">
      <c r="A628" s="4" t="s">
        <v>245</v>
      </c>
      <c r="B628" s="36" t="s">
        <v>111</v>
      </c>
      <c r="C628" s="4" t="s">
        <v>195</v>
      </c>
      <c r="D628" s="19">
        <v>-58.25759</v>
      </c>
      <c r="E628" s="19">
        <v>-2.9756200000000002</v>
      </c>
      <c r="F628" s="20">
        <v>450000000</v>
      </c>
      <c r="G628" s="20">
        <v>713470</v>
      </c>
      <c r="H628" s="17">
        <v>10.5277661863616</v>
      </c>
      <c r="I628" s="4" t="s">
        <v>116</v>
      </c>
      <c r="J628" s="4" t="s">
        <v>51</v>
      </c>
      <c r="L628" s="10">
        <f t="shared" si="91"/>
        <v>392500</v>
      </c>
      <c r="M628" s="13">
        <f t="shared" si="87"/>
        <v>8.7222222222222226E-4</v>
      </c>
      <c r="O628" s="5" t="s">
        <v>31</v>
      </c>
      <c r="P628" s="4">
        <v>0</v>
      </c>
      <c r="Q628" s="23" t="s">
        <v>196</v>
      </c>
      <c r="T628" s="24">
        <v>6.9444444444444441E-3</v>
      </c>
      <c r="W628" s="17">
        <v>31</v>
      </c>
      <c r="Z628" s="16">
        <v>4.5999999999999996</v>
      </c>
      <c r="AA628" s="16">
        <v>4.0732600732600703</v>
      </c>
      <c r="AB628" s="16">
        <v>1</v>
      </c>
      <c r="AC628" s="16"/>
      <c r="AD628" s="17">
        <f t="shared" si="92"/>
        <v>31</v>
      </c>
      <c r="AE628" s="57">
        <v>349.89012864</v>
      </c>
      <c r="AF628" s="16"/>
      <c r="AG628" s="16">
        <v>9.1498611278830992</v>
      </c>
      <c r="AH628" s="17">
        <v>9.15</v>
      </c>
    </row>
    <row r="629" spans="1:34" x14ac:dyDescent="0.35">
      <c r="A629" s="4" t="s">
        <v>245</v>
      </c>
      <c r="B629" s="36" t="s">
        <v>111</v>
      </c>
      <c r="C629" s="4" t="s">
        <v>195</v>
      </c>
      <c r="D629" s="19">
        <v>-58.25759</v>
      </c>
      <c r="E629" s="19">
        <v>-2.9756200000000002</v>
      </c>
      <c r="F629" s="20">
        <v>450000000</v>
      </c>
      <c r="G629" s="20">
        <v>713470</v>
      </c>
      <c r="H629" s="17">
        <v>10.5277661863616</v>
      </c>
      <c r="I629" s="4" t="s">
        <v>116</v>
      </c>
      <c r="J629" s="4" t="s">
        <v>51</v>
      </c>
      <c r="L629" s="10">
        <f t="shared" si="91"/>
        <v>392500</v>
      </c>
      <c r="M629" s="13">
        <f t="shared" si="87"/>
        <v>8.7222222222222226E-4</v>
      </c>
      <c r="O629" s="5" t="s">
        <v>31</v>
      </c>
      <c r="P629" s="4">
        <v>0</v>
      </c>
      <c r="Q629" s="23" t="s">
        <v>196</v>
      </c>
      <c r="T629" s="24">
        <v>6.9444444444444441E-3</v>
      </c>
      <c r="W629" s="17">
        <v>31</v>
      </c>
      <c r="Z629" s="16">
        <v>4.5999999999999996</v>
      </c>
      <c r="AA629" s="16">
        <v>4.1611721611721597</v>
      </c>
      <c r="AB629" s="16">
        <v>1</v>
      </c>
      <c r="AC629" s="16"/>
      <c r="AD629" s="17">
        <f t="shared" si="92"/>
        <v>31</v>
      </c>
      <c r="AE629" s="57">
        <v>349.89012864</v>
      </c>
      <c r="AF629" s="16"/>
      <c r="AG629" s="16">
        <v>11.789035140683399</v>
      </c>
      <c r="AH629" s="17">
        <v>11.79</v>
      </c>
    </row>
    <row r="630" spans="1:34" x14ac:dyDescent="0.35">
      <c r="A630" s="4" t="s">
        <v>245</v>
      </c>
      <c r="B630" s="36" t="s">
        <v>111</v>
      </c>
      <c r="C630" s="4" t="s">
        <v>195</v>
      </c>
      <c r="D630" s="19">
        <v>-58.25759</v>
      </c>
      <c r="E630" s="19">
        <v>-2.9756200000000002</v>
      </c>
      <c r="F630" s="20">
        <v>450000000</v>
      </c>
      <c r="G630" s="20">
        <v>713470</v>
      </c>
      <c r="H630" s="17">
        <v>10.5277661863616</v>
      </c>
      <c r="I630" s="4" t="s">
        <v>116</v>
      </c>
      <c r="J630" s="4" t="s">
        <v>51</v>
      </c>
      <c r="L630" s="10">
        <f t="shared" si="91"/>
        <v>392500</v>
      </c>
      <c r="M630" s="13">
        <f t="shared" si="87"/>
        <v>8.7222222222222226E-4</v>
      </c>
      <c r="O630" s="5" t="s">
        <v>31</v>
      </c>
      <c r="P630" s="4">
        <v>0</v>
      </c>
      <c r="Q630" s="23" t="s">
        <v>196</v>
      </c>
      <c r="T630" s="24">
        <v>6.9444444444444441E-3</v>
      </c>
      <c r="W630" s="17">
        <v>31</v>
      </c>
      <c r="Z630" s="16">
        <v>4.5999999999999996</v>
      </c>
      <c r="AA630" s="16">
        <v>4.1025641025641004</v>
      </c>
      <c r="AB630" s="16">
        <v>1</v>
      </c>
      <c r="AC630" s="16"/>
      <c r="AD630" s="17">
        <f t="shared" si="92"/>
        <v>31</v>
      </c>
      <c r="AE630" s="57">
        <v>349.89012864</v>
      </c>
      <c r="AF630" s="16"/>
      <c r="AG630" s="16">
        <v>12.2823330515638</v>
      </c>
      <c r="AH630" s="17">
        <v>12.28</v>
      </c>
    </row>
    <row r="631" spans="1:34" x14ac:dyDescent="0.35">
      <c r="A631" s="4" t="s">
        <v>245</v>
      </c>
      <c r="B631" s="36" t="s">
        <v>111</v>
      </c>
      <c r="C631" s="4" t="s">
        <v>195</v>
      </c>
      <c r="D631" s="19">
        <v>-58.25759</v>
      </c>
      <c r="E631" s="19">
        <v>-2.9756200000000002</v>
      </c>
      <c r="F631" s="20">
        <v>450000000</v>
      </c>
      <c r="G631" s="20">
        <v>713470</v>
      </c>
      <c r="H631" s="17">
        <v>10.5277661863616</v>
      </c>
      <c r="I631" s="4" t="s">
        <v>116</v>
      </c>
      <c r="J631" s="4" t="s">
        <v>51</v>
      </c>
      <c r="L631" s="10">
        <f t="shared" si="91"/>
        <v>392500</v>
      </c>
      <c r="M631" s="13">
        <f t="shared" si="87"/>
        <v>8.7222222222222226E-4</v>
      </c>
      <c r="O631" s="5" t="s">
        <v>31</v>
      </c>
      <c r="P631" s="4">
        <v>0</v>
      </c>
      <c r="Q631" s="23" t="s">
        <v>196</v>
      </c>
      <c r="T631" s="24">
        <v>6.9444444444444441E-3</v>
      </c>
      <c r="W631" s="17">
        <v>31</v>
      </c>
      <c r="Z631" s="16">
        <v>4.5999999999999996</v>
      </c>
      <c r="AA631" s="16">
        <v>5.21611721611721</v>
      </c>
      <c r="AB631" s="16">
        <v>1</v>
      </c>
      <c r="AC631" s="16"/>
      <c r="AD631" s="17">
        <f t="shared" si="92"/>
        <v>31</v>
      </c>
      <c r="AE631" s="57">
        <v>349.89012864</v>
      </c>
      <c r="AF631" s="16"/>
      <c r="AG631" s="16">
        <v>15.931650766815499</v>
      </c>
      <c r="AH631" s="17">
        <v>15.93</v>
      </c>
    </row>
    <row r="632" spans="1:34" x14ac:dyDescent="0.35">
      <c r="A632" s="4" t="s">
        <v>245</v>
      </c>
      <c r="B632" s="36" t="s">
        <v>111</v>
      </c>
      <c r="C632" s="4" t="s">
        <v>195</v>
      </c>
      <c r="D632" s="19">
        <v>-58.25759</v>
      </c>
      <c r="E632" s="19">
        <v>-2.9756200000000002</v>
      </c>
      <c r="F632" s="20">
        <v>450000000</v>
      </c>
      <c r="G632" s="20">
        <v>713470</v>
      </c>
      <c r="H632" s="17">
        <v>10.5277661863616</v>
      </c>
      <c r="I632" s="4" t="s">
        <v>116</v>
      </c>
      <c r="J632" s="4" t="s">
        <v>51</v>
      </c>
      <c r="L632" s="10">
        <f t="shared" si="91"/>
        <v>392500</v>
      </c>
      <c r="M632" s="13">
        <f t="shared" si="87"/>
        <v>8.7222222222222226E-4</v>
      </c>
      <c r="O632" s="5" t="s">
        <v>31</v>
      </c>
      <c r="P632" s="4">
        <v>0</v>
      </c>
      <c r="Q632" s="23" t="s">
        <v>196</v>
      </c>
      <c r="T632" s="24">
        <v>6.9444444444444441E-3</v>
      </c>
      <c r="W632" s="17">
        <v>31</v>
      </c>
      <c r="Z632" s="16">
        <v>4.5999999999999996</v>
      </c>
      <c r="AA632" s="16">
        <v>5.4505494505494498</v>
      </c>
      <c r="AB632" s="16">
        <v>1</v>
      </c>
      <c r="AC632" s="16"/>
      <c r="AD632" s="17">
        <f t="shared" si="92"/>
        <v>31</v>
      </c>
      <c r="AE632" s="57">
        <v>349.89012864</v>
      </c>
      <c r="AF632" s="16"/>
      <c r="AG632" s="16">
        <v>15.441975606810701</v>
      </c>
      <c r="AH632" s="17">
        <v>15.44</v>
      </c>
    </row>
    <row r="633" spans="1:34" x14ac:dyDescent="0.35">
      <c r="A633" s="4" t="s">
        <v>245</v>
      </c>
      <c r="B633" s="36" t="s">
        <v>111</v>
      </c>
      <c r="C633" s="4" t="s">
        <v>195</v>
      </c>
      <c r="D633" s="19">
        <v>-58.25759</v>
      </c>
      <c r="E633" s="19">
        <v>-2.9756200000000002</v>
      </c>
      <c r="F633" s="20">
        <v>450000000</v>
      </c>
      <c r="G633" s="20">
        <v>713470</v>
      </c>
      <c r="H633" s="17">
        <v>10.5277661863616</v>
      </c>
      <c r="I633" s="4" t="s">
        <v>116</v>
      </c>
      <c r="J633" s="4" t="s">
        <v>51</v>
      </c>
      <c r="L633" s="10">
        <f t="shared" si="91"/>
        <v>392500</v>
      </c>
      <c r="M633" s="13">
        <f t="shared" si="87"/>
        <v>8.7222222222222226E-4</v>
      </c>
      <c r="O633" s="5" t="s">
        <v>31</v>
      </c>
      <c r="P633" s="4">
        <v>0</v>
      </c>
      <c r="Q633" s="23" t="s">
        <v>196</v>
      </c>
      <c r="T633" s="24">
        <v>6.9444444444444441E-3</v>
      </c>
      <c r="W633" s="17">
        <v>31</v>
      </c>
      <c r="Z633" s="16">
        <v>4.5999999999999996</v>
      </c>
      <c r="AA633" s="16">
        <v>5.71428571428571</v>
      </c>
      <c r="AB633" s="16">
        <v>1</v>
      </c>
      <c r="AC633" s="16"/>
      <c r="AD633" s="17">
        <f t="shared" si="92"/>
        <v>31</v>
      </c>
      <c r="AE633" s="57">
        <v>349.89012864</v>
      </c>
      <c r="AF633" s="16"/>
      <c r="AG633" s="16">
        <v>13.1397174254317</v>
      </c>
      <c r="AH633" s="17">
        <v>13.14</v>
      </c>
    </row>
    <row r="634" spans="1:34" x14ac:dyDescent="0.35">
      <c r="A634" s="4" t="s">
        <v>245</v>
      </c>
      <c r="B634" s="36" t="s">
        <v>111</v>
      </c>
      <c r="C634" s="4" t="s">
        <v>195</v>
      </c>
      <c r="D634" s="19">
        <v>-58.25759</v>
      </c>
      <c r="E634" s="19">
        <v>-2.9756200000000002</v>
      </c>
      <c r="F634" s="20">
        <v>450000000</v>
      </c>
      <c r="G634" s="20">
        <v>713470</v>
      </c>
      <c r="H634" s="17">
        <v>10.5277661863616</v>
      </c>
      <c r="I634" s="4" t="s">
        <v>116</v>
      </c>
      <c r="J634" s="4" t="s">
        <v>51</v>
      </c>
      <c r="L634" s="10">
        <f t="shared" si="91"/>
        <v>392500</v>
      </c>
      <c r="M634" s="13">
        <f t="shared" si="87"/>
        <v>8.7222222222222226E-4</v>
      </c>
      <c r="O634" s="5" t="s">
        <v>31</v>
      </c>
      <c r="P634" s="4">
        <v>0</v>
      </c>
      <c r="Q634" s="23" t="s">
        <v>196</v>
      </c>
      <c r="T634" s="24">
        <v>6.9444444444444441E-3</v>
      </c>
      <c r="W634" s="17">
        <v>31</v>
      </c>
      <c r="Z634" s="16">
        <v>4.5999999999999996</v>
      </c>
      <c r="AA634" s="16">
        <v>6.4761904761904701</v>
      </c>
      <c r="AB634" s="16">
        <v>1</v>
      </c>
      <c r="AC634" s="16"/>
      <c r="AD634" s="17">
        <f t="shared" si="92"/>
        <v>31</v>
      </c>
      <c r="AE634" s="57">
        <v>349.89012864</v>
      </c>
      <c r="AF634" s="16"/>
      <c r="AG634" s="16">
        <v>12.825745682888501</v>
      </c>
      <c r="AH634" s="17">
        <v>12.83</v>
      </c>
    </row>
    <row r="635" spans="1:34" x14ac:dyDescent="0.35">
      <c r="A635" s="4" t="s">
        <v>245</v>
      </c>
      <c r="B635" s="36" t="s">
        <v>111</v>
      </c>
      <c r="C635" s="4" t="s">
        <v>195</v>
      </c>
      <c r="D635" s="19">
        <v>-58.25759</v>
      </c>
      <c r="E635" s="19">
        <v>-2.9756200000000002</v>
      </c>
      <c r="F635" s="20">
        <v>450000000</v>
      </c>
      <c r="G635" s="20">
        <v>713470</v>
      </c>
      <c r="H635" s="17">
        <v>10.5277661863616</v>
      </c>
      <c r="I635" s="4" t="s">
        <v>116</v>
      </c>
      <c r="J635" s="4" t="s">
        <v>51</v>
      </c>
      <c r="L635" s="10">
        <f t="shared" si="91"/>
        <v>392500</v>
      </c>
      <c r="M635" s="13">
        <f t="shared" si="87"/>
        <v>8.7222222222222226E-4</v>
      </c>
      <c r="O635" s="5" t="s">
        <v>31</v>
      </c>
      <c r="P635" s="4">
        <v>0</v>
      </c>
      <c r="Q635" s="23" t="s">
        <v>196</v>
      </c>
      <c r="T635" s="24">
        <v>6.9444444444444441E-3</v>
      </c>
      <c r="W635" s="17">
        <v>31</v>
      </c>
      <c r="Z635" s="16">
        <v>4.5999999999999996</v>
      </c>
      <c r="AA635" s="16">
        <v>5.5091575091575002</v>
      </c>
      <c r="AB635" s="16">
        <v>1</v>
      </c>
      <c r="AC635" s="16"/>
      <c r="AD635" s="17">
        <f t="shared" si="92"/>
        <v>31</v>
      </c>
      <c r="AE635" s="57">
        <v>349.89012864</v>
      </c>
      <c r="AF635" s="16"/>
      <c r="AG635" s="16">
        <v>17.421205168457899</v>
      </c>
      <c r="AH635" s="17">
        <v>17.420000000000002</v>
      </c>
    </row>
    <row r="636" spans="1:34" x14ac:dyDescent="0.35">
      <c r="A636" s="4" t="s">
        <v>245</v>
      </c>
      <c r="B636" s="36" t="s">
        <v>111</v>
      </c>
      <c r="C636" s="4" t="s">
        <v>195</v>
      </c>
      <c r="D636" s="19">
        <v>-58.25759</v>
      </c>
      <c r="E636" s="19">
        <v>-2.9756200000000002</v>
      </c>
      <c r="F636" s="20">
        <v>450000000</v>
      </c>
      <c r="G636" s="20">
        <v>713470</v>
      </c>
      <c r="H636" s="17">
        <v>10.5277661863616</v>
      </c>
      <c r="I636" s="4" t="s">
        <v>116</v>
      </c>
      <c r="J636" s="4" t="s">
        <v>51</v>
      </c>
      <c r="L636" s="10">
        <f t="shared" si="91"/>
        <v>392500</v>
      </c>
      <c r="M636" s="13">
        <f t="shared" si="87"/>
        <v>8.7222222222222226E-4</v>
      </c>
      <c r="O636" s="5" t="s">
        <v>31</v>
      </c>
      <c r="P636" s="4">
        <v>0</v>
      </c>
      <c r="Q636" s="23" t="s">
        <v>196</v>
      </c>
      <c r="T636" s="24">
        <v>6.9444444444444441E-3</v>
      </c>
      <c r="W636" s="17">
        <v>31</v>
      </c>
      <c r="Z636" s="16">
        <v>4.5999999999999996</v>
      </c>
      <c r="AA636" s="16">
        <v>5.7435897435897401</v>
      </c>
      <c r="AB636" s="16">
        <v>1</v>
      </c>
      <c r="AC636" s="16"/>
      <c r="AD636" s="17">
        <f t="shared" si="92"/>
        <v>31</v>
      </c>
      <c r="AE636" s="57">
        <v>349.89012864</v>
      </c>
      <c r="AF636" s="16"/>
      <c r="AG636" s="16">
        <v>17.261200338123398</v>
      </c>
      <c r="AH636" s="17">
        <v>17.260000000000002</v>
      </c>
    </row>
    <row r="637" spans="1:34" x14ac:dyDescent="0.35">
      <c r="A637" s="4" t="s">
        <v>245</v>
      </c>
      <c r="B637" s="36" t="s">
        <v>111</v>
      </c>
      <c r="C637" s="4" t="s">
        <v>195</v>
      </c>
      <c r="D637" s="19">
        <v>-58.25759</v>
      </c>
      <c r="E637" s="19">
        <v>-2.9756200000000002</v>
      </c>
      <c r="F637" s="20">
        <v>450000000</v>
      </c>
      <c r="G637" s="20">
        <v>713470</v>
      </c>
      <c r="H637" s="17">
        <v>10.5277661863616</v>
      </c>
      <c r="I637" s="4" t="s">
        <v>116</v>
      </c>
      <c r="J637" s="4" t="s">
        <v>51</v>
      </c>
      <c r="L637" s="10">
        <f t="shared" si="91"/>
        <v>392500</v>
      </c>
      <c r="M637" s="13">
        <f t="shared" si="87"/>
        <v>8.7222222222222226E-4</v>
      </c>
      <c r="O637" s="5" t="s">
        <v>31</v>
      </c>
      <c r="P637" s="4">
        <v>0</v>
      </c>
      <c r="Q637" s="23" t="s">
        <v>196</v>
      </c>
      <c r="T637" s="24">
        <v>6.9444444444444441E-3</v>
      </c>
      <c r="W637" s="17">
        <v>31</v>
      </c>
      <c r="Z637" s="16">
        <v>4.5999999999999996</v>
      </c>
      <c r="AA637" s="16">
        <v>5.94871794871794</v>
      </c>
      <c r="AB637" s="16">
        <v>1</v>
      </c>
      <c r="AC637" s="16"/>
      <c r="AD637" s="17">
        <f t="shared" si="92"/>
        <v>31</v>
      </c>
      <c r="AE637" s="57">
        <v>349.89012864</v>
      </c>
      <c r="AF637" s="16"/>
      <c r="AG637" s="16">
        <v>16.9357565511411</v>
      </c>
      <c r="AH637" s="17">
        <v>16.940000000000001</v>
      </c>
    </row>
    <row r="638" spans="1:34" x14ac:dyDescent="0.35">
      <c r="A638" s="4" t="s">
        <v>245</v>
      </c>
      <c r="B638" s="36" t="s">
        <v>111</v>
      </c>
      <c r="C638" s="4" t="s">
        <v>195</v>
      </c>
      <c r="D638" s="19">
        <v>-58.25759</v>
      </c>
      <c r="E638" s="19">
        <v>-2.9756200000000002</v>
      </c>
      <c r="F638" s="20">
        <v>450000000</v>
      </c>
      <c r="G638" s="20">
        <v>713470</v>
      </c>
      <c r="H638" s="17">
        <v>10.5277661863616</v>
      </c>
      <c r="I638" s="4" t="s">
        <v>116</v>
      </c>
      <c r="J638" s="4" t="s">
        <v>51</v>
      </c>
      <c r="L638" s="10">
        <f t="shared" si="91"/>
        <v>392500</v>
      </c>
      <c r="M638" s="13">
        <f t="shared" si="87"/>
        <v>8.7222222222222226E-4</v>
      </c>
      <c r="O638" s="5" t="s">
        <v>31</v>
      </c>
      <c r="P638" s="4">
        <v>0</v>
      </c>
      <c r="Q638" s="23" t="s">
        <v>196</v>
      </c>
      <c r="T638" s="24">
        <v>6.9444444444444441E-3</v>
      </c>
      <c r="W638" s="17">
        <v>31</v>
      </c>
      <c r="Z638" s="16">
        <v>4.5999999999999996</v>
      </c>
      <c r="AA638" s="16">
        <v>5.9780219780219701</v>
      </c>
      <c r="AB638" s="16">
        <v>1</v>
      </c>
      <c r="AC638" s="16"/>
      <c r="AD638" s="17">
        <f t="shared" si="92"/>
        <v>31</v>
      </c>
      <c r="AE638" s="57">
        <v>349.89012864</v>
      </c>
      <c r="AF638" s="16"/>
      <c r="AG638" s="16">
        <v>17.595701002294401</v>
      </c>
      <c r="AH638" s="17">
        <v>17.600000000000001</v>
      </c>
    </row>
    <row r="639" spans="1:34" x14ac:dyDescent="0.35">
      <c r="A639" s="4" t="s">
        <v>245</v>
      </c>
      <c r="B639" s="36" t="s">
        <v>111</v>
      </c>
      <c r="C639" s="4" t="s">
        <v>195</v>
      </c>
      <c r="D639" s="19">
        <v>-58.25759</v>
      </c>
      <c r="E639" s="19">
        <v>-2.9756200000000002</v>
      </c>
      <c r="F639" s="20">
        <v>450000000</v>
      </c>
      <c r="G639" s="20">
        <v>713470</v>
      </c>
      <c r="H639" s="17">
        <v>10.5277661863616</v>
      </c>
      <c r="I639" s="4" t="s">
        <v>116</v>
      </c>
      <c r="J639" s="4" t="s">
        <v>51</v>
      </c>
      <c r="L639" s="10">
        <f t="shared" si="91"/>
        <v>392500</v>
      </c>
      <c r="M639" s="13">
        <f t="shared" si="87"/>
        <v>8.7222222222222226E-4</v>
      </c>
      <c r="O639" s="5" t="s">
        <v>31</v>
      </c>
      <c r="P639" s="4">
        <v>0</v>
      </c>
      <c r="Q639" s="23" t="s">
        <v>196</v>
      </c>
      <c r="T639" s="24">
        <v>6.9444444444444441E-3</v>
      </c>
      <c r="W639" s="17">
        <v>31</v>
      </c>
      <c r="Z639" s="16">
        <v>4.5999999999999996</v>
      </c>
      <c r="AA639" s="16">
        <v>6.4175824175824099</v>
      </c>
      <c r="AB639" s="16">
        <v>1</v>
      </c>
      <c r="AC639" s="16"/>
      <c r="AD639" s="17">
        <f t="shared" si="92"/>
        <v>31</v>
      </c>
      <c r="AE639" s="57">
        <v>349.89012864</v>
      </c>
      <c r="AF639" s="16"/>
      <c r="AG639" s="16">
        <v>21.395966670691902</v>
      </c>
      <c r="AH639" s="17">
        <v>21.4</v>
      </c>
    </row>
    <row r="640" spans="1:34" x14ac:dyDescent="0.35">
      <c r="A640" s="4" t="s">
        <v>245</v>
      </c>
      <c r="B640" s="36" t="s">
        <v>111</v>
      </c>
      <c r="C640" s="4" t="s">
        <v>195</v>
      </c>
      <c r="D640" s="19">
        <v>-58.25759</v>
      </c>
      <c r="E640" s="19">
        <v>-2.9756200000000002</v>
      </c>
      <c r="F640" s="20">
        <v>450000000</v>
      </c>
      <c r="G640" s="20">
        <v>713470</v>
      </c>
      <c r="H640" s="17">
        <v>10.5277661863616</v>
      </c>
      <c r="I640" s="4" t="s">
        <v>116</v>
      </c>
      <c r="J640" s="4" t="s">
        <v>51</v>
      </c>
      <c r="L640" s="10">
        <f t="shared" si="91"/>
        <v>392500</v>
      </c>
      <c r="M640" s="13">
        <f t="shared" si="87"/>
        <v>8.7222222222222226E-4</v>
      </c>
      <c r="O640" s="5" t="s">
        <v>31</v>
      </c>
      <c r="P640" s="4">
        <v>0</v>
      </c>
      <c r="Q640" s="23" t="s">
        <v>196</v>
      </c>
      <c r="T640" s="24">
        <v>6.9444444444444441E-3</v>
      </c>
      <c r="W640" s="17">
        <v>31</v>
      </c>
      <c r="Z640" s="16">
        <v>4.5999999999999996</v>
      </c>
      <c r="AA640" s="16">
        <v>5.5091575091575002</v>
      </c>
      <c r="AB640" s="16">
        <v>1</v>
      </c>
      <c r="AC640" s="16"/>
      <c r="AD640" s="17">
        <f t="shared" si="92"/>
        <v>31</v>
      </c>
      <c r="AE640" s="57">
        <v>349.89012864</v>
      </c>
      <c r="AF640" s="16"/>
      <c r="AG640" s="16">
        <v>21.212413959666701</v>
      </c>
      <c r="AH640" s="17">
        <v>21.21</v>
      </c>
    </row>
    <row r="641" spans="1:34" x14ac:dyDescent="0.35">
      <c r="A641" s="4" t="s">
        <v>60</v>
      </c>
      <c r="B641" s="36" t="s">
        <v>264</v>
      </c>
      <c r="C641" s="4" t="s">
        <v>61</v>
      </c>
      <c r="D641" s="19">
        <f t="shared" ref="D641:D684" si="93">-(76+(52+26/60)/60)</f>
        <v>-76.873888888888885</v>
      </c>
      <c r="E641" s="19">
        <f t="shared" ref="E641:E684" si="94">52+(10+54/60)/60</f>
        <v>52.181666666666665</v>
      </c>
      <c r="F641" s="20">
        <v>602000000</v>
      </c>
      <c r="G641" s="20">
        <v>1264760</v>
      </c>
      <c r="H641" s="21">
        <v>15.66</v>
      </c>
      <c r="I641" s="4" t="s">
        <v>31</v>
      </c>
      <c r="J641" s="4" t="s">
        <v>51</v>
      </c>
      <c r="K641" s="22" t="s">
        <v>30</v>
      </c>
      <c r="L641" s="10">
        <v>0.1</v>
      </c>
      <c r="M641" s="13">
        <f t="shared" si="87"/>
        <v>1.6611295681063124E-10</v>
      </c>
      <c r="O641" s="4" t="s">
        <v>31</v>
      </c>
      <c r="P641" s="4">
        <v>0</v>
      </c>
      <c r="T641" s="24">
        <v>6.9444444444444441E-3</v>
      </c>
      <c r="W641" s="17">
        <v>17</v>
      </c>
      <c r="AA641" s="16">
        <v>4.2866999999999997</v>
      </c>
      <c r="AB641" s="16">
        <v>1</v>
      </c>
      <c r="AD641" s="17">
        <f>W641</f>
        <v>17</v>
      </c>
      <c r="AE641" s="57">
        <v>700.37084663999997</v>
      </c>
      <c r="AF641" s="17">
        <f t="shared" ref="AF641:AF672" si="95">IF(AA641&gt;3.7,-0.5,-0.67)</f>
        <v>-0.5</v>
      </c>
      <c r="AG641" s="17">
        <v>10.565138599999999</v>
      </c>
      <c r="AH641" s="17">
        <v>10.57</v>
      </c>
    </row>
    <row r="642" spans="1:34" x14ac:dyDescent="0.35">
      <c r="A642" s="4" t="s">
        <v>60</v>
      </c>
      <c r="B642" s="36" t="s">
        <v>264</v>
      </c>
      <c r="C642" s="4" t="s">
        <v>61</v>
      </c>
      <c r="D642" s="19">
        <f t="shared" si="93"/>
        <v>-76.873888888888885</v>
      </c>
      <c r="E642" s="19">
        <f t="shared" si="94"/>
        <v>52.181666666666665</v>
      </c>
      <c r="F642" s="20">
        <v>602000000</v>
      </c>
      <c r="G642" s="20">
        <v>1264760</v>
      </c>
      <c r="H642" s="21">
        <v>15.66</v>
      </c>
      <c r="I642" s="4" t="s">
        <v>31</v>
      </c>
      <c r="J642" s="4" t="s">
        <v>51</v>
      </c>
      <c r="K642" s="22" t="s">
        <v>30</v>
      </c>
      <c r="L642" s="10">
        <v>0.1</v>
      </c>
      <c r="M642" s="13">
        <f t="shared" si="87"/>
        <v>1.6611295681063124E-10</v>
      </c>
      <c r="O642" s="4" t="s">
        <v>31</v>
      </c>
      <c r="P642" s="4">
        <v>0</v>
      </c>
      <c r="T642" s="24">
        <v>6.9444444444444441E-3</v>
      </c>
      <c r="W642" s="17">
        <v>17</v>
      </c>
      <c r="AA642" s="16">
        <v>3.3897599999999999</v>
      </c>
      <c r="AB642" s="16">
        <v>1</v>
      </c>
      <c r="AD642" s="17">
        <f t="shared" ref="AD642:AD704" si="96">W642</f>
        <v>17</v>
      </c>
      <c r="AE642" s="57">
        <v>700.37084663999997</v>
      </c>
      <c r="AF642" s="17">
        <f t="shared" si="95"/>
        <v>-0.67</v>
      </c>
      <c r="AG642" s="17">
        <v>9.0033069999999995</v>
      </c>
      <c r="AH642" s="17">
        <v>9</v>
      </c>
    </row>
    <row r="643" spans="1:34" x14ac:dyDescent="0.35">
      <c r="A643" s="4" t="s">
        <v>60</v>
      </c>
      <c r="B643" s="36" t="s">
        <v>264</v>
      </c>
      <c r="C643" s="4" t="s">
        <v>61</v>
      </c>
      <c r="D643" s="19">
        <f t="shared" si="93"/>
        <v>-76.873888888888885</v>
      </c>
      <c r="E643" s="19">
        <f t="shared" si="94"/>
        <v>52.181666666666665</v>
      </c>
      <c r="F643" s="20">
        <v>602000000</v>
      </c>
      <c r="G643" s="20">
        <v>1264760</v>
      </c>
      <c r="H643" s="21">
        <v>15.66</v>
      </c>
      <c r="I643" s="4" t="s">
        <v>31</v>
      </c>
      <c r="J643" s="4" t="s">
        <v>51</v>
      </c>
      <c r="K643" s="22" t="s">
        <v>30</v>
      </c>
      <c r="L643" s="10">
        <v>0.1</v>
      </c>
      <c r="M643" s="13">
        <f t="shared" ref="M643:M706" si="97">L643/F643</f>
        <v>1.6611295681063124E-10</v>
      </c>
      <c r="O643" s="4" t="s">
        <v>31</v>
      </c>
      <c r="P643" s="4">
        <v>0</v>
      </c>
      <c r="T643" s="24">
        <v>6.9444444444444441E-3</v>
      </c>
      <c r="W643" s="17">
        <v>16.5</v>
      </c>
      <c r="AA643" s="16">
        <v>5.7489299999999997</v>
      </c>
      <c r="AB643" s="16">
        <v>1</v>
      </c>
      <c r="AD643" s="17">
        <f t="shared" si="96"/>
        <v>16.5</v>
      </c>
      <c r="AE643" s="57">
        <v>719.03470760250002</v>
      </c>
      <c r="AF643" s="17">
        <f t="shared" si="95"/>
        <v>-0.5</v>
      </c>
      <c r="AG643" s="17">
        <v>16.638359000000001</v>
      </c>
      <c r="AH643" s="17">
        <v>16.64</v>
      </c>
    </row>
    <row r="644" spans="1:34" x14ac:dyDescent="0.35">
      <c r="A644" s="4" t="s">
        <v>60</v>
      </c>
      <c r="B644" s="36" t="s">
        <v>264</v>
      </c>
      <c r="C644" s="4" t="s">
        <v>61</v>
      </c>
      <c r="D644" s="19">
        <f t="shared" si="93"/>
        <v>-76.873888888888885</v>
      </c>
      <c r="E644" s="19">
        <f t="shared" si="94"/>
        <v>52.181666666666665</v>
      </c>
      <c r="F644" s="20">
        <v>602000000</v>
      </c>
      <c r="G644" s="20">
        <v>1264760</v>
      </c>
      <c r="H644" s="21">
        <v>15.66</v>
      </c>
      <c r="I644" s="4" t="s">
        <v>31</v>
      </c>
      <c r="J644" s="4" t="s">
        <v>51</v>
      </c>
      <c r="K644" s="22" t="s">
        <v>30</v>
      </c>
      <c r="L644" s="10">
        <v>0.1</v>
      </c>
      <c r="M644" s="13">
        <f t="shared" si="97"/>
        <v>1.6611295681063124E-10</v>
      </c>
      <c r="O644" s="4" t="s">
        <v>31</v>
      </c>
      <c r="P644" s="4">
        <v>0</v>
      </c>
      <c r="T644" s="24">
        <v>6.9444444444444441E-3</v>
      </c>
      <c r="W644" s="17">
        <v>16.5</v>
      </c>
      <c r="AA644" s="16">
        <v>4.4312399999999998</v>
      </c>
      <c r="AB644" s="16">
        <v>1</v>
      </c>
      <c r="AD644" s="17">
        <f t="shared" si="96"/>
        <v>16.5</v>
      </c>
      <c r="AE644" s="57">
        <v>719.03470760250002</v>
      </c>
      <c r="AF644" s="17">
        <f t="shared" si="95"/>
        <v>-0.5</v>
      </c>
      <c r="AG644" s="17">
        <v>12.3109111</v>
      </c>
      <c r="AH644" s="17">
        <v>12.31</v>
      </c>
    </row>
    <row r="645" spans="1:34" x14ac:dyDescent="0.35">
      <c r="A645" s="4" t="s">
        <v>60</v>
      </c>
      <c r="B645" s="36" t="s">
        <v>264</v>
      </c>
      <c r="C645" s="4" t="s">
        <v>61</v>
      </c>
      <c r="D645" s="19">
        <f t="shared" si="93"/>
        <v>-76.873888888888885</v>
      </c>
      <c r="E645" s="19">
        <f t="shared" si="94"/>
        <v>52.181666666666665</v>
      </c>
      <c r="F645" s="20">
        <v>602000000</v>
      </c>
      <c r="G645" s="20">
        <v>1264760</v>
      </c>
      <c r="H645" s="21">
        <v>15.66</v>
      </c>
      <c r="I645" s="4" t="s">
        <v>31</v>
      </c>
      <c r="J645" s="4" t="s">
        <v>51</v>
      </c>
      <c r="K645" s="22" t="s">
        <v>30</v>
      </c>
      <c r="L645" s="10">
        <v>0.1</v>
      </c>
      <c r="M645" s="13">
        <f t="shared" si="97"/>
        <v>1.6611295681063124E-10</v>
      </c>
      <c r="O645" s="4" t="s">
        <v>31</v>
      </c>
      <c r="P645" s="4">
        <v>0</v>
      </c>
      <c r="T645" s="24">
        <v>6.9444444444444441E-3</v>
      </c>
      <c r="W645" s="17">
        <v>16.5</v>
      </c>
      <c r="AA645" s="16">
        <v>1.6226100000000001</v>
      </c>
      <c r="AB645" s="16">
        <v>1</v>
      </c>
      <c r="AD645" s="17">
        <f t="shared" si="96"/>
        <v>16.5</v>
      </c>
      <c r="AE645" s="57">
        <v>719.03470760250002</v>
      </c>
      <c r="AF645" s="17">
        <f t="shared" si="95"/>
        <v>-0.67</v>
      </c>
      <c r="AG645" s="17">
        <v>11.717501800000001</v>
      </c>
      <c r="AH645" s="17">
        <v>11.72</v>
      </c>
    </row>
    <row r="646" spans="1:34" x14ac:dyDescent="0.35">
      <c r="A646" s="4" t="s">
        <v>60</v>
      </c>
      <c r="B646" s="36" t="s">
        <v>264</v>
      </c>
      <c r="C646" s="4" t="s">
        <v>61</v>
      </c>
      <c r="D646" s="19">
        <f t="shared" si="93"/>
        <v>-76.873888888888885</v>
      </c>
      <c r="E646" s="19">
        <f t="shared" si="94"/>
        <v>52.181666666666665</v>
      </c>
      <c r="F646" s="20">
        <v>602000000</v>
      </c>
      <c r="G646" s="20">
        <v>1264760</v>
      </c>
      <c r="H646" s="21">
        <v>15.66</v>
      </c>
      <c r="I646" s="4" t="s">
        <v>31</v>
      </c>
      <c r="J646" s="4" t="s">
        <v>51</v>
      </c>
      <c r="K646" s="22" t="s">
        <v>30</v>
      </c>
      <c r="L646" s="10">
        <v>0.1</v>
      </c>
      <c r="M646" s="13">
        <f t="shared" si="97"/>
        <v>1.6611295681063124E-10</v>
      </c>
      <c r="O646" s="4" t="s">
        <v>31</v>
      </c>
      <c r="P646" s="4">
        <v>0</v>
      </c>
      <c r="T646" s="24">
        <v>6.9444444444444441E-3</v>
      </c>
      <c r="W646" s="17">
        <v>18.5</v>
      </c>
      <c r="AA646" s="16">
        <v>5.5044000000000004</v>
      </c>
      <c r="AB646" s="16">
        <v>1</v>
      </c>
      <c r="AD646" s="17">
        <f t="shared" si="96"/>
        <v>18.5</v>
      </c>
      <c r="AE646" s="57">
        <v>647.94817070249997</v>
      </c>
      <c r="AF646" s="17">
        <f t="shared" si="95"/>
        <v>-0.5</v>
      </c>
      <c r="AG646" s="17">
        <v>17.800484999999998</v>
      </c>
      <c r="AH646" s="17">
        <v>17.8</v>
      </c>
    </row>
    <row r="647" spans="1:34" x14ac:dyDescent="0.35">
      <c r="A647" s="4" t="s">
        <v>60</v>
      </c>
      <c r="B647" s="36" t="s">
        <v>264</v>
      </c>
      <c r="C647" s="4" t="s">
        <v>61</v>
      </c>
      <c r="D647" s="19">
        <f t="shared" si="93"/>
        <v>-76.873888888888885</v>
      </c>
      <c r="E647" s="19">
        <f t="shared" si="94"/>
        <v>52.181666666666665</v>
      </c>
      <c r="F647" s="20">
        <v>602000000</v>
      </c>
      <c r="G647" s="20">
        <v>1264760</v>
      </c>
      <c r="H647" s="21">
        <v>15.66</v>
      </c>
      <c r="I647" s="4" t="s">
        <v>31</v>
      </c>
      <c r="J647" s="4" t="s">
        <v>51</v>
      </c>
      <c r="K647" s="22" t="s">
        <v>30</v>
      </c>
      <c r="L647" s="10">
        <v>0.1</v>
      </c>
      <c r="M647" s="13">
        <f t="shared" si="97"/>
        <v>1.6611295681063124E-10</v>
      </c>
      <c r="O647" s="4" t="s">
        <v>31</v>
      </c>
      <c r="P647" s="4">
        <v>0</v>
      </c>
      <c r="T647" s="24">
        <v>6.9444444444444441E-3</v>
      </c>
      <c r="W647" s="17">
        <v>18.75</v>
      </c>
      <c r="AA647" s="16">
        <v>5.2875899999999998</v>
      </c>
      <c r="AB647" s="16">
        <v>1</v>
      </c>
      <c r="AD647" s="17">
        <f t="shared" si="96"/>
        <v>18.75</v>
      </c>
      <c r="AE647" s="57">
        <v>639.696130371094</v>
      </c>
      <c r="AF647" s="17">
        <f t="shared" si="95"/>
        <v>-0.5</v>
      </c>
      <c r="AG647" s="17">
        <v>17.7958873</v>
      </c>
      <c r="AH647" s="17">
        <v>17.8</v>
      </c>
    </row>
    <row r="648" spans="1:34" x14ac:dyDescent="0.35">
      <c r="A648" s="4" t="s">
        <v>60</v>
      </c>
      <c r="B648" s="36" t="s">
        <v>264</v>
      </c>
      <c r="C648" s="4" t="s">
        <v>61</v>
      </c>
      <c r="D648" s="19">
        <f t="shared" si="93"/>
        <v>-76.873888888888885</v>
      </c>
      <c r="E648" s="19">
        <f t="shared" si="94"/>
        <v>52.181666666666665</v>
      </c>
      <c r="F648" s="20">
        <v>602000000</v>
      </c>
      <c r="G648" s="20">
        <v>1264760</v>
      </c>
      <c r="H648" s="21">
        <v>15.66</v>
      </c>
      <c r="I648" s="4" t="s">
        <v>31</v>
      </c>
      <c r="J648" s="4" t="s">
        <v>51</v>
      </c>
      <c r="K648" s="22" t="s">
        <v>30</v>
      </c>
      <c r="L648" s="10">
        <v>0.1</v>
      </c>
      <c r="M648" s="13">
        <f t="shared" si="97"/>
        <v>1.6611295681063124E-10</v>
      </c>
      <c r="O648" s="4" t="s">
        <v>31</v>
      </c>
      <c r="P648" s="4">
        <v>0</v>
      </c>
      <c r="T648" s="24">
        <v>6.9444444444444441E-3</v>
      </c>
      <c r="W648" s="17">
        <v>18.75</v>
      </c>
      <c r="AA648" s="16">
        <v>5.3004600000000002</v>
      </c>
      <c r="AB648" s="16">
        <v>1</v>
      </c>
      <c r="AD648" s="17">
        <f t="shared" si="96"/>
        <v>18.75</v>
      </c>
      <c r="AE648" s="57">
        <v>639.696130371094</v>
      </c>
      <c r="AF648" s="17">
        <f t="shared" si="95"/>
        <v>-0.5</v>
      </c>
      <c r="AG648" s="17">
        <v>16.0586728</v>
      </c>
      <c r="AH648" s="17">
        <v>16.059999999999999</v>
      </c>
    </row>
    <row r="649" spans="1:34" x14ac:dyDescent="0.35">
      <c r="A649" s="4" t="s">
        <v>60</v>
      </c>
      <c r="B649" s="36" t="s">
        <v>264</v>
      </c>
      <c r="C649" s="4" t="s">
        <v>61</v>
      </c>
      <c r="D649" s="19">
        <f t="shared" si="93"/>
        <v>-76.873888888888885</v>
      </c>
      <c r="E649" s="19">
        <f t="shared" si="94"/>
        <v>52.181666666666665</v>
      </c>
      <c r="F649" s="20">
        <v>602000000</v>
      </c>
      <c r="G649" s="20">
        <v>1264760</v>
      </c>
      <c r="H649" s="21">
        <v>15.66</v>
      </c>
      <c r="I649" s="4" t="s">
        <v>31</v>
      </c>
      <c r="J649" s="4" t="s">
        <v>51</v>
      </c>
      <c r="K649" s="22" t="s">
        <v>30</v>
      </c>
      <c r="L649" s="10">
        <v>0.1</v>
      </c>
      <c r="M649" s="13">
        <f t="shared" si="97"/>
        <v>1.6611295681063124E-10</v>
      </c>
      <c r="O649" s="4" t="s">
        <v>31</v>
      </c>
      <c r="P649" s="4">
        <v>0</v>
      </c>
      <c r="T649" s="24">
        <v>6.9444444444444441E-3</v>
      </c>
      <c r="W649" s="17">
        <v>18</v>
      </c>
      <c r="AA649" s="16">
        <v>3.9154499999999999</v>
      </c>
      <c r="AB649" s="16">
        <v>1</v>
      </c>
      <c r="AD649" s="17">
        <f t="shared" si="96"/>
        <v>18</v>
      </c>
      <c r="AE649" s="57">
        <v>664.85493984000004</v>
      </c>
      <c r="AF649" s="17">
        <f t="shared" si="95"/>
        <v>-0.5</v>
      </c>
      <c r="AG649" s="17">
        <v>10.710513300000001</v>
      </c>
      <c r="AH649" s="17">
        <v>10.71</v>
      </c>
    </row>
    <row r="650" spans="1:34" x14ac:dyDescent="0.35">
      <c r="A650" s="4" t="s">
        <v>60</v>
      </c>
      <c r="B650" s="36" t="s">
        <v>264</v>
      </c>
      <c r="C650" s="4" t="s">
        <v>61</v>
      </c>
      <c r="D650" s="19">
        <f t="shared" si="93"/>
        <v>-76.873888888888885</v>
      </c>
      <c r="E650" s="19">
        <f t="shared" si="94"/>
        <v>52.181666666666665</v>
      </c>
      <c r="F650" s="20">
        <v>602000000</v>
      </c>
      <c r="G650" s="20">
        <v>1264760</v>
      </c>
      <c r="H650" s="21">
        <v>15.66</v>
      </c>
      <c r="I650" s="4" t="s">
        <v>31</v>
      </c>
      <c r="J650" s="4" t="s">
        <v>51</v>
      </c>
      <c r="K650" s="22" t="s">
        <v>30</v>
      </c>
      <c r="L650" s="10">
        <v>0.1</v>
      </c>
      <c r="M650" s="13">
        <f t="shared" si="97"/>
        <v>1.6611295681063124E-10</v>
      </c>
      <c r="O650" s="4" t="s">
        <v>31</v>
      </c>
      <c r="P650" s="4">
        <v>0</v>
      </c>
      <c r="T650" s="24">
        <v>6.9444444444444441E-3</v>
      </c>
      <c r="W650" s="17">
        <v>18</v>
      </c>
      <c r="AA650" s="16">
        <v>4.7242800000000003</v>
      </c>
      <c r="AB650" s="16">
        <v>1</v>
      </c>
      <c r="AD650" s="17">
        <f t="shared" si="96"/>
        <v>18</v>
      </c>
      <c r="AE650" s="57">
        <v>664.85493984000004</v>
      </c>
      <c r="AF650" s="17">
        <f t="shared" si="95"/>
        <v>-0.5</v>
      </c>
      <c r="AG650" s="17">
        <v>12.945812699999999</v>
      </c>
      <c r="AH650" s="17">
        <v>12.95</v>
      </c>
    </row>
    <row r="651" spans="1:34" x14ac:dyDescent="0.35">
      <c r="A651" s="4" t="s">
        <v>60</v>
      </c>
      <c r="B651" s="36" t="s">
        <v>264</v>
      </c>
      <c r="C651" s="4" t="s">
        <v>61</v>
      </c>
      <c r="D651" s="19">
        <f t="shared" si="93"/>
        <v>-76.873888888888885</v>
      </c>
      <c r="E651" s="19">
        <f t="shared" si="94"/>
        <v>52.181666666666665</v>
      </c>
      <c r="F651" s="20">
        <v>602000000</v>
      </c>
      <c r="G651" s="20">
        <v>1264760</v>
      </c>
      <c r="H651" s="21">
        <v>15.66</v>
      </c>
      <c r="I651" s="4" t="s">
        <v>31</v>
      </c>
      <c r="J651" s="4" t="s">
        <v>51</v>
      </c>
      <c r="K651" s="22" t="s">
        <v>30</v>
      </c>
      <c r="L651" s="10">
        <v>0.1</v>
      </c>
      <c r="M651" s="13">
        <f t="shared" si="97"/>
        <v>1.6611295681063124E-10</v>
      </c>
      <c r="O651" s="4" t="s">
        <v>31</v>
      </c>
      <c r="P651" s="4">
        <v>0</v>
      </c>
      <c r="T651" s="24">
        <v>6.9444444444444441E-3</v>
      </c>
      <c r="W651" s="17">
        <v>18</v>
      </c>
      <c r="AA651" s="16">
        <v>4.2847200000000001</v>
      </c>
      <c r="AB651" s="16">
        <v>1</v>
      </c>
      <c r="AD651" s="17">
        <f t="shared" si="96"/>
        <v>18</v>
      </c>
      <c r="AE651" s="57">
        <v>664.85493984000004</v>
      </c>
      <c r="AF651" s="17">
        <f t="shared" si="95"/>
        <v>-0.5</v>
      </c>
      <c r="AG651" s="17">
        <v>12.9690016</v>
      </c>
      <c r="AH651" s="17">
        <v>12.97</v>
      </c>
    </row>
    <row r="652" spans="1:34" x14ac:dyDescent="0.35">
      <c r="A652" s="4" t="s">
        <v>60</v>
      </c>
      <c r="B652" s="36" t="s">
        <v>264</v>
      </c>
      <c r="C652" s="4" t="s">
        <v>61</v>
      </c>
      <c r="D652" s="19">
        <f t="shared" si="93"/>
        <v>-76.873888888888885</v>
      </c>
      <c r="E652" s="19">
        <f t="shared" si="94"/>
        <v>52.181666666666665</v>
      </c>
      <c r="F652" s="20">
        <v>602000000</v>
      </c>
      <c r="G652" s="20">
        <v>1264760</v>
      </c>
      <c r="H652" s="21">
        <v>15.66</v>
      </c>
      <c r="I652" s="4" t="s">
        <v>31</v>
      </c>
      <c r="J652" s="4" t="s">
        <v>51</v>
      </c>
      <c r="K652" s="22" t="s">
        <v>30</v>
      </c>
      <c r="L652" s="10">
        <v>0.1</v>
      </c>
      <c r="M652" s="13">
        <f t="shared" si="97"/>
        <v>1.6611295681063124E-10</v>
      </c>
      <c r="O652" s="4" t="s">
        <v>31</v>
      </c>
      <c r="P652" s="4">
        <v>0</v>
      </c>
      <c r="T652" s="24">
        <v>6.9444444444444441E-3</v>
      </c>
      <c r="W652" s="17">
        <v>18.100000000000001</v>
      </c>
      <c r="AA652" s="16">
        <v>4.7401200000000001</v>
      </c>
      <c r="AB652" s="16">
        <v>1</v>
      </c>
      <c r="AD652" s="17">
        <f t="shared" si="96"/>
        <v>18.100000000000001</v>
      </c>
      <c r="AE652" s="57">
        <v>661.42974525536397</v>
      </c>
      <c r="AF652" s="17">
        <f t="shared" si="95"/>
        <v>-0.5</v>
      </c>
      <c r="AG652" s="17">
        <v>14.4795797</v>
      </c>
      <c r="AH652" s="17">
        <v>14.48</v>
      </c>
    </row>
    <row r="653" spans="1:34" x14ac:dyDescent="0.35">
      <c r="A653" s="4" t="s">
        <v>60</v>
      </c>
      <c r="B653" s="36" t="s">
        <v>264</v>
      </c>
      <c r="C653" s="4" t="s">
        <v>61</v>
      </c>
      <c r="D653" s="19">
        <f t="shared" si="93"/>
        <v>-76.873888888888885</v>
      </c>
      <c r="E653" s="19">
        <f t="shared" si="94"/>
        <v>52.181666666666665</v>
      </c>
      <c r="F653" s="20">
        <v>602000000</v>
      </c>
      <c r="G653" s="20">
        <v>1264760</v>
      </c>
      <c r="H653" s="21">
        <v>15.66</v>
      </c>
      <c r="I653" s="4" t="s">
        <v>31</v>
      </c>
      <c r="J653" s="4" t="s">
        <v>51</v>
      </c>
      <c r="K653" s="22" t="s">
        <v>30</v>
      </c>
      <c r="L653" s="10">
        <v>0.1</v>
      </c>
      <c r="M653" s="13">
        <f t="shared" si="97"/>
        <v>1.6611295681063124E-10</v>
      </c>
      <c r="O653" s="4" t="s">
        <v>31</v>
      </c>
      <c r="P653" s="4">
        <v>0</v>
      </c>
      <c r="T653" s="24">
        <v>6.9444444444444441E-3</v>
      </c>
      <c r="W653" s="17">
        <v>18.100000000000001</v>
      </c>
      <c r="AA653" s="16">
        <v>4.4183700000000004</v>
      </c>
      <c r="AB653" s="16">
        <v>1</v>
      </c>
      <c r="AD653" s="17">
        <f t="shared" si="96"/>
        <v>18.100000000000001</v>
      </c>
      <c r="AE653" s="57">
        <v>661.42974525536397</v>
      </c>
      <c r="AF653" s="17">
        <f t="shared" si="95"/>
        <v>-0.5</v>
      </c>
      <c r="AG653" s="17">
        <v>14.204019799999999</v>
      </c>
      <c r="AH653" s="17">
        <v>14.2</v>
      </c>
    </row>
    <row r="654" spans="1:34" x14ac:dyDescent="0.35">
      <c r="A654" s="4" t="s">
        <v>60</v>
      </c>
      <c r="B654" s="36" t="s">
        <v>264</v>
      </c>
      <c r="C654" s="4" t="s">
        <v>61</v>
      </c>
      <c r="D654" s="19">
        <f t="shared" si="93"/>
        <v>-76.873888888888885</v>
      </c>
      <c r="E654" s="19">
        <f t="shared" si="94"/>
        <v>52.181666666666665</v>
      </c>
      <c r="F654" s="20">
        <v>602000000</v>
      </c>
      <c r="G654" s="20">
        <v>1264760</v>
      </c>
      <c r="H654" s="21">
        <v>15.66</v>
      </c>
      <c r="I654" s="4" t="s">
        <v>31</v>
      </c>
      <c r="J654" s="4" t="s">
        <v>51</v>
      </c>
      <c r="K654" s="22" t="s">
        <v>30</v>
      </c>
      <c r="L654" s="10">
        <v>0.1</v>
      </c>
      <c r="M654" s="13">
        <f t="shared" si="97"/>
        <v>1.6611295681063124E-10</v>
      </c>
      <c r="O654" s="4" t="s">
        <v>31</v>
      </c>
      <c r="P654" s="4">
        <v>0</v>
      </c>
      <c r="T654" s="24">
        <v>6.9444444444444441E-3</v>
      </c>
      <c r="W654" s="17">
        <v>18.25</v>
      </c>
      <c r="AA654" s="16">
        <v>4.06989</v>
      </c>
      <c r="AB654" s="16">
        <v>1</v>
      </c>
      <c r="AD654" s="17">
        <f t="shared" si="96"/>
        <v>18.25</v>
      </c>
      <c r="AE654" s="57">
        <v>656.33337732984296</v>
      </c>
      <c r="AF654" s="17">
        <f t="shared" si="95"/>
        <v>-0.5</v>
      </c>
      <c r="AG654" s="17">
        <v>13.2948676</v>
      </c>
      <c r="AH654" s="17">
        <v>13.29</v>
      </c>
    </row>
    <row r="655" spans="1:34" x14ac:dyDescent="0.35">
      <c r="A655" s="4" t="s">
        <v>60</v>
      </c>
      <c r="B655" s="36" t="s">
        <v>264</v>
      </c>
      <c r="C655" s="4" t="s">
        <v>61</v>
      </c>
      <c r="D655" s="19">
        <f t="shared" si="93"/>
        <v>-76.873888888888885</v>
      </c>
      <c r="E655" s="19">
        <f t="shared" si="94"/>
        <v>52.181666666666665</v>
      </c>
      <c r="F655" s="20">
        <v>602000000</v>
      </c>
      <c r="G655" s="20">
        <v>1264760</v>
      </c>
      <c r="H655" s="21">
        <v>15.66</v>
      </c>
      <c r="I655" s="4" t="s">
        <v>31</v>
      </c>
      <c r="J655" s="4" t="s">
        <v>51</v>
      </c>
      <c r="K655" s="22" t="s">
        <v>30</v>
      </c>
      <c r="L655" s="10">
        <v>0.1</v>
      </c>
      <c r="M655" s="13">
        <f t="shared" si="97"/>
        <v>1.6611295681063124E-10</v>
      </c>
      <c r="O655" s="4" t="s">
        <v>31</v>
      </c>
      <c r="P655" s="4">
        <v>0</v>
      </c>
      <c r="T655" s="24">
        <v>6.9444444444444441E-3</v>
      </c>
      <c r="W655" s="17">
        <v>18.25</v>
      </c>
      <c r="AA655" s="16">
        <v>3.76695</v>
      </c>
      <c r="AB655" s="16">
        <v>1</v>
      </c>
      <c r="AD655" s="17">
        <f t="shared" si="96"/>
        <v>18.25</v>
      </c>
      <c r="AE655" s="57">
        <v>656.33337732984296</v>
      </c>
      <c r="AF655" s="17">
        <f t="shared" si="95"/>
        <v>-0.5</v>
      </c>
      <c r="AG655" s="17">
        <v>12.739202000000001</v>
      </c>
      <c r="AH655" s="17">
        <v>12.74</v>
      </c>
    </row>
    <row r="656" spans="1:34" x14ac:dyDescent="0.35">
      <c r="A656" s="4" t="s">
        <v>60</v>
      </c>
      <c r="B656" s="36" t="s">
        <v>264</v>
      </c>
      <c r="C656" s="4" t="s">
        <v>61</v>
      </c>
      <c r="D656" s="19">
        <f t="shared" si="93"/>
        <v>-76.873888888888885</v>
      </c>
      <c r="E656" s="19">
        <f t="shared" si="94"/>
        <v>52.181666666666665</v>
      </c>
      <c r="F656" s="20">
        <v>602000000</v>
      </c>
      <c r="G656" s="20">
        <v>1264760</v>
      </c>
      <c r="H656" s="21">
        <v>15.66</v>
      </c>
      <c r="I656" s="4" t="s">
        <v>31</v>
      </c>
      <c r="J656" s="4" t="s">
        <v>51</v>
      </c>
      <c r="K656" s="22" t="s">
        <v>30</v>
      </c>
      <c r="L656" s="10">
        <v>0.1</v>
      </c>
      <c r="M656" s="13">
        <f t="shared" si="97"/>
        <v>1.6611295681063124E-10</v>
      </c>
      <c r="O656" s="4" t="s">
        <v>31</v>
      </c>
      <c r="P656" s="4">
        <v>0</v>
      </c>
      <c r="T656" s="24">
        <v>6.9444444444444441E-3</v>
      </c>
      <c r="W656" s="17">
        <v>18.399999999999999</v>
      </c>
      <c r="AA656" s="16">
        <v>3.77685</v>
      </c>
      <c r="AB656" s="16">
        <v>1</v>
      </c>
      <c r="AD656" s="17">
        <f t="shared" si="96"/>
        <v>18.399999999999999</v>
      </c>
      <c r="AE656" s="57">
        <v>651.28609625702404</v>
      </c>
      <c r="AF656" s="17">
        <f t="shared" si="95"/>
        <v>-0.5</v>
      </c>
      <c r="AG656" s="17">
        <v>13.059032999999999</v>
      </c>
      <c r="AH656" s="17">
        <v>13.06</v>
      </c>
    </row>
    <row r="657" spans="1:34" x14ac:dyDescent="0.35">
      <c r="A657" s="4" t="s">
        <v>60</v>
      </c>
      <c r="B657" s="36" t="s">
        <v>264</v>
      </c>
      <c r="C657" s="4" t="s">
        <v>61</v>
      </c>
      <c r="D657" s="19">
        <f t="shared" si="93"/>
        <v>-76.873888888888885</v>
      </c>
      <c r="E657" s="19">
        <f t="shared" si="94"/>
        <v>52.181666666666665</v>
      </c>
      <c r="F657" s="20">
        <v>602000000</v>
      </c>
      <c r="G657" s="20">
        <v>1264760</v>
      </c>
      <c r="H657" s="21">
        <v>15.66</v>
      </c>
      <c r="I657" s="4" t="s">
        <v>31</v>
      </c>
      <c r="J657" s="4" t="s">
        <v>51</v>
      </c>
      <c r="K657" s="22" t="s">
        <v>30</v>
      </c>
      <c r="L657" s="10">
        <v>0.1</v>
      </c>
      <c r="M657" s="13">
        <f t="shared" si="97"/>
        <v>1.6611295681063124E-10</v>
      </c>
      <c r="O657" s="4" t="s">
        <v>31</v>
      </c>
      <c r="P657" s="4">
        <v>0</v>
      </c>
      <c r="T657" s="24">
        <v>6.9444444444444441E-3</v>
      </c>
      <c r="W657" s="17">
        <v>18.8</v>
      </c>
      <c r="AA657" s="16">
        <v>3.0759300000000001</v>
      </c>
      <c r="AB657" s="16">
        <v>1</v>
      </c>
      <c r="AD657" s="17">
        <f t="shared" si="96"/>
        <v>18.8</v>
      </c>
      <c r="AE657" s="57">
        <v>638.06142621542404</v>
      </c>
      <c r="AF657" s="17">
        <f t="shared" si="95"/>
        <v>-0.67</v>
      </c>
      <c r="AG657" s="17">
        <v>9.7554091599999992</v>
      </c>
      <c r="AH657" s="17">
        <v>9.76</v>
      </c>
    </row>
    <row r="658" spans="1:34" x14ac:dyDescent="0.35">
      <c r="A658" s="4" t="s">
        <v>60</v>
      </c>
      <c r="B658" s="36" t="s">
        <v>264</v>
      </c>
      <c r="C658" s="4" t="s">
        <v>61</v>
      </c>
      <c r="D658" s="19">
        <f t="shared" si="93"/>
        <v>-76.873888888888885</v>
      </c>
      <c r="E658" s="19">
        <f t="shared" si="94"/>
        <v>52.181666666666665</v>
      </c>
      <c r="F658" s="20">
        <v>602000000</v>
      </c>
      <c r="G658" s="20">
        <v>1264760</v>
      </c>
      <c r="H658" s="21">
        <v>15.66</v>
      </c>
      <c r="I658" s="4" t="s">
        <v>31</v>
      </c>
      <c r="J658" s="4" t="s">
        <v>51</v>
      </c>
      <c r="K658" s="22" t="s">
        <v>30</v>
      </c>
      <c r="L658" s="10">
        <v>0.1</v>
      </c>
      <c r="M658" s="13">
        <f t="shared" si="97"/>
        <v>1.6611295681063124E-10</v>
      </c>
      <c r="O658" s="4" t="s">
        <v>31</v>
      </c>
      <c r="P658" s="4">
        <v>0</v>
      </c>
      <c r="T658" s="24">
        <v>6.9444444444444441E-3</v>
      </c>
      <c r="W658" s="17">
        <v>19.3</v>
      </c>
      <c r="AA658" s="16">
        <v>2.6314199999999999</v>
      </c>
      <c r="AB658" s="16">
        <v>1</v>
      </c>
      <c r="AD658" s="17">
        <f t="shared" si="96"/>
        <v>19.3</v>
      </c>
      <c r="AE658" s="57">
        <v>621.99509084528404</v>
      </c>
      <c r="AF658" s="17">
        <f t="shared" si="95"/>
        <v>-0.67</v>
      </c>
      <c r="AG658" s="17">
        <v>1.6083219799999999</v>
      </c>
      <c r="AH658" s="17">
        <v>1.61</v>
      </c>
    </row>
    <row r="659" spans="1:34" x14ac:dyDescent="0.35">
      <c r="A659" s="4" t="s">
        <v>60</v>
      </c>
      <c r="B659" s="36" t="s">
        <v>264</v>
      </c>
      <c r="C659" s="4" t="s">
        <v>61</v>
      </c>
      <c r="D659" s="19">
        <f t="shared" si="93"/>
        <v>-76.873888888888885</v>
      </c>
      <c r="E659" s="19">
        <f t="shared" si="94"/>
        <v>52.181666666666665</v>
      </c>
      <c r="F659" s="20">
        <v>602000000</v>
      </c>
      <c r="G659" s="20">
        <v>1264760</v>
      </c>
      <c r="H659" s="21">
        <v>15.66</v>
      </c>
      <c r="I659" s="4" t="s">
        <v>31</v>
      </c>
      <c r="J659" s="4" t="s">
        <v>51</v>
      </c>
      <c r="K659" s="22" t="s">
        <v>30</v>
      </c>
      <c r="L659" s="10">
        <v>0.1</v>
      </c>
      <c r="M659" s="13">
        <f t="shared" si="97"/>
        <v>1.6611295681063124E-10</v>
      </c>
      <c r="O659" s="4" t="s">
        <v>31</v>
      </c>
      <c r="P659" s="4">
        <v>0</v>
      </c>
      <c r="T659" s="24">
        <v>6.9444444444444441E-3</v>
      </c>
      <c r="W659" s="17">
        <v>19.3</v>
      </c>
      <c r="AA659" s="16">
        <v>2.2077</v>
      </c>
      <c r="AB659" s="16">
        <v>1</v>
      </c>
      <c r="AD659" s="17">
        <f t="shared" si="96"/>
        <v>19.3</v>
      </c>
      <c r="AE659" s="57">
        <v>621.99509084528404</v>
      </c>
      <c r="AF659" s="17">
        <f t="shared" si="95"/>
        <v>-0.67</v>
      </c>
      <c r="AG659" s="17">
        <v>3.5326816499999998</v>
      </c>
      <c r="AH659" s="17">
        <v>3.53</v>
      </c>
    </row>
    <row r="660" spans="1:34" x14ac:dyDescent="0.35">
      <c r="A660" s="4" t="s">
        <v>60</v>
      </c>
      <c r="B660" s="36" t="s">
        <v>264</v>
      </c>
      <c r="C660" s="4" t="s">
        <v>61</v>
      </c>
      <c r="D660" s="19">
        <f t="shared" si="93"/>
        <v>-76.873888888888885</v>
      </c>
      <c r="E660" s="19">
        <f t="shared" si="94"/>
        <v>52.181666666666665</v>
      </c>
      <c r="F660" s="20">
        <v>602000000</v>
      </c>
      <c r="G660" s="20">
        <v>1264760</v>
      </c>
      <c r="H660" s="21">
        <v>15.66</v>
      </c>
      <c r="I660" s="4" t="s">
        <v>31</v>
      </c>
      <c r="J660" s="4" t="s">
        <v>51</v>
      </c>
      <c r="K660" s="22" t="s">
        <v>30</v>
      </c>
      <c r="L660" s="10">
        <v>0.1</v>
      </c>
      <c r="M660" s="13">
        <f t="shared" si="97"/>
        <v>1.6611295681063124E-10</v>
      </c>
      <c r="O660" s="4" t="s">
        <v>31</v>
      </c>
      <c r="P660" s="4">
        <v>0</v>
      </c>
      <c r="T660" s="24">
        <v>6.9444444444444441E-3</v>
      </c>
      <c r="W660" s="17">
        <v>19.3</v>
      </c>
      <c r="AA660" s="16">
        <v>2.9452500000000001</v>
      </c>
      <c r="AB660" s="16">
        <v>1</v>
      </c>
      <c r="AD660" s="17">
        <f t="shared" si="96"/>
        <v>19.3</v>
      </c>
      <c r="AE660" s="57">
        <v>621.99509084528404</v>
      </c>
      <c r="AF660" s="17">
        <f t="shared" si="95"/>
        <v>-0.67</v>
      </c>
      <c r="AG660" s="17">
        <v>10.4670852</v>
      </c>
      <c r="AH660" s="17">
        <v>10.47</v>
      </c>
    </row>
    <row r="661" spans="1:34" x14ac:dyDescent="0.35">
      <c r="A661" s="4" t="s">
        <v>60</v>
      </c>
      <c r="B661" s="36" t="s">
        <v>264</v>
      </c>
      <c r="C661" s="4" t="s">
        <v>61</v>
      </c>
      <c r="D661" s="19">
        <f t="shared" si="93"/>
        <v>-76.873888888888885</v>
      </c>
      <c r="E661" s="19">
        <f t="shared" si="94"/>
        <v>52.181666666666665</v>
      </c>
      <c r="F661" s="20">
        <v>602000000</v>
      </c>
      <c r="G661" s="20">
        <v>1264760</v>
      </c>
      <c r="H661" s="21">
        <v>15.66</v>
      </c>
      <c r="I661" s="4" t="s">
        <v>31</v>
      </c>
      <c r="J661" s="4" t="s">
        <v>51</v>
      </c>
      <c r="K661" s="22" t="s">
        <v>30</v>
      </c>
      <c r="L661" s="10">
        <v>0.1</v>
      </c>
      <c r="M661" s="13">
        <f t="shared" si="97"/>
        <v>1.6611295681063124E-10</v>
      </c>
      <c r="O661" s="4" t="s">
        <v>31</v>
      </c>
      <c r="P661" s="4">
        <v>0</v>
      </c>
      <c r="T661" s="24">
        <v>6.9444444444444441E-3</v>
      </c>
      <c r="W661" s="17">
        <v>19.3</v>
      </c>
      <c r="AA661" s="16">
        <v>2.7462599999999999</v>
      </c>
      <c r="AB661" s="16">
        <v>1</v>
      </c>
      <c r="AD661" s="17">
        <f t="shared" si="96"/>
        <v>19.3</v>
      </c>
      <c r="AE661" s="57">
        <v>621.99509084528404</v>
      </c>
      <c r="AF661" s="17">
        <f t="shared" si="95"/>
        <v>-0.67</v>
      </c>
      <c r="AG661" s="17">
        <v>11.757240700000001</v>
      </c>
      <c r="AH661" s="17">
        <v>11.76</v>
      </c>
    </row>
    <row r="662" spans="1:34" x14ac:dyDescent="0.35">
      <c r="A662" s="4" t="s">
        <v>60</v>
      </c>
      <c r="B662" s="36" t="s">
        <v>264</v>
      </c>
      <c r="C662" s="4" t="s">
        <v>61</v>
      </c>
      <c r="D662" s="19">
        <f t="shared" si="93"/>
        <v>-76.873888888888885</v>
      </c>
      <c r="E662" s="19">
        <f t="shared" si="94"/>
        <v>52.181666666666665</v>
      </c>
      <c r="F662" s="20">
        <v>602000000</v>
      </c>
      <c r="G662" s="20">
        <v>1264760</v>
      </c>
      <c r="H662" s="21">
        <v>15.66</v>
      </c>
      <c r="I662" s="4" t="s">
        <v>31</v>
      </c>
      <c r="J662" s="4" t="s">
        <v>51</v>
      </c>
      <c r="K662" s="22" t="s">
        <v>30</v>
      </c>
      <c r="L662" s="10">
        <v>0.1</v>
      </c>
      <c r="M662" s="13">
        <f t="shared" si="97"/>
        <v>1.6611295681063124E-10</v>
      </c>
      <c r="O662" s="4" t="s">
        <v>31</v>
      </c>
      <c r="P662" s="4">
        <v>0</v>
      </c>
      <c r="T662" s="24">
        <v>6.9444444444444441E-3</v>
      </c>
      <c r="W662" s="17">
        <v>19.3</v>
      </c>
      <c r="AA662" s="16">
        <v>2.6631</v>
      </c>
      <c r="AB662" s="16">
        <v>1</v>
      </c>
      <c r="AD662" s="17">
        <f t="shared" si="96"/>
        <v>19.3</v>
      </c>
      <c r="AE662" s="57">
        <v>621.99509084528404</v>
      </c>
      <c r="AF662" s="17">
        <f t="shared" si="95"/>
        <v>-0.67</v>
      </c>
      <c r="AG662" s="17">
        <v>9.7188573799999993</v>
      </c>
      <c r="AH662" s="17">
        <v>9.7200000000000006</v>
      </c>
    </row>
    <row r="663" spans="1:34" x14ac:dyDescent="0.35">
      <c r="A663" s="4" t="s">
        <v>60</v>
      </c>
      <c r="B663" s="36" t="s">
        <v>264</v>
      </c>
      <c r="C663" s="4" t="s">
        <v>61</v>
      </c>
      <c r="D663" s="19">
        <f t="shared" si="93"/>
        <v>-76.873888888888885</v>
      </c>
      <c r="E663" s="19">
        <f t="shared" si="94"/>
        <v>52.181666666666665</v>
      </c>
      <c r="F663" s="20">
        <v>602000000</v>
      </c>
      <c r="G663" s="20">
        <v>1264760</v>
      </c>
      <c r="H663" s="21">
        <v>15.66</v>
      </c>
      <c r="I663" s="4" t="s">
        <v>31</v>
      </c>
      <c r="J663" s="4" t="s">
        <v>51</v>
      </c>
      <c r="K663" s="22" t="s">
        <v>30</v>
      </c>
      <c r="L663" s="10">
        <v>0.1</v>
      </c>
      <c r="M663" s="13">
        <f t="shared" si="97"/>
        <v>1.6611295681063124E-10</v>
      </c>
      <c r="O663" s="4" t="s">
        <v>31</v>
      </c>
      <c r="P663" s="4">
        <v>0</v>
      </c>
      <c r="T663" s="24">
        <v>6.9444444444444441E-3</v>
      </c>
      <c r="W663" s="17">
        <v>19.3</v>
      </c>
      <c r="AA663" s="16">
        <v>2.6591399999999998</v>
      </c>
      <c r="AB663" s="16">
        <v>1</v>
      </c>
      <c r="AD663" s="17">
        <f t="shared" si="96"/>
        <v>19.3</v>
      </c>
      <c r="AE663" s="57">
        <v>621.99509084528404</v>
      </c>
      <c r="AF663" s="17">
        <f t="shared" si="95"/>
        <v>-0.67</v>
      </c>
      <c r="AG663" s="17">
        <v>5.9401579</v>
      </c>
      <c r="AH663" s="17">
        <v>5.94</v>
      </c>
    </row>
    <row r="664" spans="1:34" x14ac:dyDescent="0.35">
      <c r="A664" s="4" t="s">
        <v>60</v>
      </c>
      <c r="B664" s="36" t="s">
        <v>264</v>
      </c>
      <c r="C664" s="4" t="s">
        <v>61</v>
      </c>
      <c r="D664" s="19">
        <f t="shared" si="93"/>
        <v>-76.873888888888885</v>
      </c>
      <c r="E664" s="19">
        <f t="shared" si="94"/>
        <v>52.181666666666665</v>
      </c>
      <c r="F664" s="20">
        <v>602000000</v>
      </c>
      <c r="G664" s="20">
        <v>1264760</v>
      </c>
      <c r="H664" s="21">
        <v>15.66</v>
      </c>
      <c r="I664" s="4" t="s">
        <v>31</v>
      </c>
      <c r="J664" s="4" t="s">
        <v>51</v>
      </c>
      <c r="K664" s="22" t="s">
        <v>30</v>
      </c>
      <c r="L664" s="10">
        <v>0.1</v>
      </c>
      <c r="M664" s="13">
        <f t="shared" si="97"/>
        <v>1.6611295681063124E-10</v>
      </c>
      <c r="O664" s="4" t="s">
        <v>31</v>
      </c>
      <c r="P664" s="4">
        <v>0</v>
      </c>
      <c r="T664" s="24">
        <v>6.9444444444444441E-3</v>
      </c>
      <c r="W664" s="17">
        <v>19.3</v>
      </c>
      <c r="AA664" s="16">
        <v>0.82269000000000003</v>
      </c>
      <c r="AB664" s="16">
        <v>1</v>
      </c>
      <c r="AD664" s="17">
        <f t="shared" si="96"/>
        <v>19.3</v>
      </c>
      <c r="AE664" s="57">
        <v>621.99509084528404</v>
      </c>
      <c r="AF664" s="17">
        <f t="shared" si="95"/>
        <v>-0.67</v>
      </c>
      <c r="AG664" s="17">
        <v>4.5925880899999996</v>
      </c>
      <c r="AH664" s="17">
        <v>4.59</v>
      </c>
    </row>
    <row r="665" spans="1:34" x14ac:dyDescent="0.35">
      <c r="A665" s="4" t="s">
        <v>60</v>
      </c>
      <c r="B665" s="36" t="s">
        <v>264</v>
      </c>
      <c r="C665" s="4" t="s">
        <v>61</v>
      </c>
      <c r="D665" s="19">
        <f t="shared" si="93"/>
        <v>-76.873888888888885</v>
      </c>
      <c r="E665" s="19">
        <f t="shared" si="94"/>
        <v>52.181666666666665</v>
      </c>
      <c r="F665" s="20">
        <v>602000000</v>
      </c>
      <c r="G665" s="20">
        <v>1264760</v>
      </c>
      <c r="H665" s="21">
        <v>15.66</v>
      </c>
      <c r="I665" s="4" t="s">
        <v>31</v>
      </c>
      <c r="J665" s="4" t="s">
        <v>51</v>
      </c>
      <c r="K665" s="22" t="s">
        <v>30</v>
      </c>
      <c r="L665" s="10">
        <v>0.1</v>
      </c>
      <c r="M665" s="13">
        <f t="shared" si="97"/>
        <v>1.6611295681063124E-10</v>
      </c>
      <c r="O665" s="4" t="s">
        <v>31</v>
      </c>
      <c r="P665" s="4">
        <v>0</v>
      </c>
      <c r="T665" s="24">
        <v>6.9444444444444441E-3</v>
      </c>
      <c r="W665" s="17">
        <v>19.3</v>
      </c>
      <c r="AA665" s="16">
        <v>2.673</v>
      </c>
      <c r="AB665" s="16">
        <v>1</v>
      </c>
      <c r="AD665" s="17">
        <f t="shared" si="96"/>
        <v>19.3</v>
      </c>
      <c r="AE665" s="57">
        <v>621.99509084528404</v>
      </c>
      <c r="AF665" s="17">
        <f t="shared" si="95"/>
        <v>-0.67</v>
      </c>
      <c r="AG665" s="17">
        <v>6.07715915</v>
      </c>
      <c r="AH665" s="17">
        <v>6.08</v>
      </c>
    </row>
    <row r="666" spans="1:34" x14ac:dyDescent="0.35">
      <c r="A666" s="4" t="s">
        <v>60</v>
      </c>
      <c r="B666" s="36" t="s">
        <v>264</v>
      </c>
      <c r="C666" s="4" t="s">
        <v>61</v>
      </c>
      <c r="D666" s="19">
        <f t="shared" si="93"/>
        <v>-76.873888888888885</v>
      </c>
      <c r="E666" s="19">
        <f t="shared" si="94"/>
        <v>52.181666666666665</v>
      </c>
      <c r="F666" s="20">
        <v>602000000</v>
      </c>
      <c r="G666" s="20">
        <v>1264760</v>
      </c>
      <c r="H666" s="21">
        <v>15.66</v>
      </c>
      <c r="I666" s="4" t="s">
        <v>31</v>
      </c>
      <c r="J666" s="4" t="s">
        <v>51</v>
      </c>
      <c r="K666" s="22" t="s">
        <v>30</v>
      </c>
      <c r="L666" s="10">
        <v>0.1</v>
      </c>
      <c r="M666" s="13">
        <f t="shared" si="97"/>
        <v>1.6611295681063124E-10</v>
      </c>
      <c r="O666" s="4" t="s">
        <v>31</v>
      </c>
      <c r="P666" s="4">
        <v>0</v>
      </c>
      <c r="T666" s="24">
        <v>6.9444444444444441E-3</v>
      </c>
      <c r="W666" s="17">
        <v>16.8</v>
      </c>
      <c r="AA666" s="16">
        <v>4.51539</v>
      </c>
      <c r="AB666" s="16">
        <v>1</v>
      </c>
      <c r="AD666" s="17">
        <f t="shared" si="96"/>
        <v>16.8</v>
      </c>
      <c r="AE666" s="57">
        <v>707.76120567398402</v>
      </c>
      <c r="AF666" s="17">
        <f t="shared" si="95"/>
        <v>-0.5</v>
      </c>
      <c r="AG666" s="17">
        <v>14.0470513</v>
      </c>
      <c r="AH666" s="17">
        <v>14.05</v>
      </c>
    </row>
    <row r="667" spans="1:34" x14ac:dyDescent="0.35">
      <c r="A667" s="4" t="s">
        <v>60</v>
      </c>
      <c r="B667" s="36" t="s">
        <v>264</v>
      </c>
      <c r="C667" s="4" t="s">
        <v>61</v>
      </c>
      <c r="D667" s="19">
        <f t="shared" si="93"/>
        <v>-76.873888888888885</v>
      </c>
      <c r="E667" s="19">
        <f t="shared" si="94"/>
        <v>52.181666666666665</v>
      </c>
      <c r="F667" s="20">
        <v>602000000</v>
      </c>
      <c r="G667" s="20">
        <v>1264760</v>
      </c>
      <c r="H667" s="21">
        <v>15.66</v>
      </c>
      <c r="I667" s="4" t="s">
        <v>31</v>
      </c>
      <c r="J667" s="4" t="s">
        <v>51</v>
      </c>
      <c r="K667" s="22" t="s">
        <v>30</v>
      </c>
      <c r="L667" s="10">
        <v>0.1</v>
      </c>
      <c r="M667" s="13">
        <f t="shared" si="97"/>
        <v>1.6611295681063124E-10</v>
      </c>
      <c r="O667" s="4" t="s">
        <v>31</v>
      </c>
      <c r="P667" s="4">
        <v>0</v>
      </c>
      <c r="T667" s="24">
        <v>6.9444444444444441E-3</v>
      </c>
      <c r="W667" s="17">
        <v>16.8</v>
      </c>
      <c r="AA667" s="16">
        <v>1.9641599999999999</v>
      </c>
      <c r="AB667" s="16">
        <v>1</v>
      </c>
      <c r="AD667" s="17">
        <f t="shared" si="96"/>
        <v>16.8</v>
      </c>
      <c r="AE667" s="57">
        <v>707.76120567398402</v>
      </c>
      <c r="AF667" s="17">
        <f t="shared" si="95"/>
        <v>-0.67</v>
      </c>
      <c r="AG667" s="17">
        <v>10.102358799999999</v>
      </c>
      <c r="AH667" s="17">
        <v>10.1</v>
      </c>
    </row>
    <row r="668" spans="1:34" x14ac:dyDescent="0.35">
      <c r="A668" s="4" t="s">
        <v>60</v>
      </c>
      <c r="B668" s="36" t="s">
        <v>264</v>
      </c>
      <c r="C668" s="4" t="s">
        <v>61</v>
      </c>
      <c r="D668" s="19">
        <f t="shared" si="93"/>
        <v>-76.873888888888885</v>
      </c>
      <c r="E668" s="19">
        <f t="shared" si="94"/>
        <v>52.181666666666665</v>
      </c>
      <c r="F668" s="20">
        <v>602000000</v>
      </c>
      <c r="G668" s="20">
        <v>1264760</v>
      </c>
      <c r="H668" s="21">
        <v>15.66</v>
      </c>
      <c r="I668" s="4" t="s">
        <v>31</v>
      </c>
      <c r="J668" s="4" t="s">
        <v>51</v>
      </c>
      <c r="K668" s="22" t="s">
        <v>30</v>
      </c>
      <c r="L668" s="10">
        <v>0.1</v>
      </c>
      <c r="M668" s="13">
        <f t="shared" si="97"/>
        <v>1.6611295681063124E-10</v>
      </c>
      <c r="O668" s="4" t="s">
        <v>31</v>
      </c>
      <c r="P668" s="4">
        <v>0</v>
      </c>
      <c r="T668" s="24">
        <v>6.9444444444444441E-3</v>
      </c>
      <c r="W668" s="17">
        <v>16.5</v>
      </c>
      <c r="AA668" s="16">
        <v>1.8027899999999999</v>
      </c>
      <c r="AB668" s="16">
        <v>1</v>
      </c>
      <c r="AD668" s="17">
        <f t="shared" si="96"/>
        <v>16.5</v>
      </c>
      <c r="AE668" s="57">
        <v>719.03470760250002</v>
      </c>
      <c r="AF668" s="17">
        <f t="shared" si="95"/>
        <v>-0.67</v>
      </c>
      <c r="AG668" s="17">
        <v>4.6234501799999999</v>
      </c>
      <c r="AH668" s="17">
        <v>4.62</v>
      </c>
    </row>
    <row r="669" spans="1:34" x14ac:dyDescent="0.35">
      <c r="A669" s="4" t="s">
        <v>60</v>
      </c>
      <c r="B669" s="36" t="s">
        <v>264</v>
      </c>
      <c r="C669" s="4" t="s">
        <v>61</v>
      </c>
      <c r="D669" s="19">
        <f t="shared" si="93"/>
        <v>-76.873888888888885</v>
      </c>
      <c r="E669" s="19">
        <f t="shared" si="94"/>
        <v>52.181666666666665</v>
      </c>
      <c r="F669" s="20">
        <v>602000000</v>
      </c>
      <c r="G669" s="20">
        <v>1264760</v>
      </c>
      <c r="H669" s="21">
        <v>15.66</v>
      </c>
      <c r="I669" s="4" t="s">
        <v>31</v>
      </c>
      <c r="J669" s="4" t="s">
        <v>51</v>
      </c>
      <c r="K669" s="22" t="s">
        <v>30</v>
      </c>
      <c r="L669" s="10">
        <v>0.1</v>
      </c>
      <c r="M669" s="13">
        <f t="shared" si="97"/>
        <v>1.6611295681063124E-10</v>
      </c>
      <c r="O669" s="4" t="s">
        <v>31</v>
      </c>
      <c r="P669" s="4">
        <v>0</v>
      </c>
      <c r="T669" s="24">
        <v>6.9444444444444441E-3</v>
      </c>
      <c r="W669" s="17">
        <v>16.5</v>
      </c>
      <c r="AA669" s="16">
        <v>1.81962</v>
      </c>
      <c r="AB669" s="16">
        <v>1</v>
      </c>
      <c r="AD669" s="17">
        <f t="shared" si="96"/>
        <v>16.5</v>
      </c>
      <c r="AE669" s="57">
        <v>719.03470760250002</v>
      </c>
      <c r="AF669" s="17">
        <f t="shared" si="95"/>
        <v>-0.67</v>
      </c>
      <c r="AG669" s="17">
        <v>1.67742244</v>
      </c>
      <c r="AH669" s="17">
        <v>1.68</v>
      </c>
    </row>
    <row r="670" spans="1:34" x14ac:dyDescent="0.35">
      <c r="A670" s="4" t="s">
        <v>60</v>
      </c>
      <c r="B670" s="36" t="s">
        <v>264</v>
      </c>
      <c r="C670" s="4" t="s">
        <v>61</v>
      </c>
      <c r="D670" s="19">
        <f t="shared" si="93"/>
        <v>-76.873888888888885</v>
      </c>
      <c r="E670" s="19">
        <f t="shared" si="94"/>
        <v>52.181666666666665</v>
      </c>
      <c r="F670" s="20">
        <v>602000000</v>
      </c>
      <c r="G670" s="20">
        <v>1264760</v>
      </c>
      <c r="H670" s="21">
        <v>15.66</v>
      </c>
      <c r="I670" s="4" t="s">
        <v>31</v>
      </c>
      <c r="J670" s="4" t="s">
        <v>51</v>
      </c>
      <c r="K670" s="22" t="s">
        <v>30</v>
      </c>
      <c r="L670" s="10">
        <v>0.1</v>
      </c>
      <c r="M670" s="13">
        <f t="shared" si="97"/>
        <v>1.6611295681063124E-10</v>
      </c>
      <c r="O670" s="4" t="s">
        <v>31</v>
      </c>
      <c r="P670" s="4">
        <v>0</v>
      </c>
      <c r="T670" s="24">
        <v>6.9444444444444441E-3</v>
      </c>
      <c r="W670" s="17">
        <v>18.5</v>
      </c>
      <c r="AA670" s="16">
        <v>1.6077600000000001</v>
      </c>
      <c r="AB670" s="16">
        <v>1</v>
      </c>
      <c r="AD670" s="17">
        <f t="shared" si="96"/>
        <v>18.5</v>
      </c>
      <c r="AE670" s="57">
        <v>647.94817070249997</v>
      </c>
      <c r="AF670" s="17">
        <f t="shared" si="95"/>
        <v>-0.67</v>
      </c>
      <c r="AG670" s="17">
        <v>8.2550583500000005</v>
      </c>
      <c r="AH670" s="17">
        <v>8.26</v>
      </c>
    </row>
    <row r="671" spans="1:34" x14ac:dyDescent="0.35">
      <c r="A671" s="4" t="s">
        <v>60</v>
      </c>
      <c r="B671" s="36" t="s">
        <v>264</v>
      </c>
      <c r="C671" s="4" t="s">
        <v>61</v>
      </c>
      <c r="D671" s="19">
        <f t="shared" si="93"/>
        <v>-76.873888888888885</v>
      </c>
      <c r="E671" s="19">
        <f t="shared" si="94"/>
        <v>52.181666666666665</v>
      </c>
      <c r="F671" s="20">
        <v>602000000</v>
      </c>
      <c r="G671" s="20">
        <v>1264760</v>
      </c>
      <c r="H671" s="21">
        <v>15.66</v>
      </c>
      <c r="I671" s="4" t="s">
        <v>31</v>
      </c>
      <c r="J671" s="4" t="s">
        <v>51</v>
      </c>
      <c r="K671" s="22" t="s">
        <v>30</v>
      </c>
      <c r="L671" s="10">
        <v>0.1</v>
      </c>
      <c r="M671" s="13">
        <f t="shared" si="97"/>
        <v>1.6611295681063124E-10</v>
      </c>
      <c r="O671" s="4" t="s">
        <v>31</v>
      </c>
      <c r="P671" s="4">
        <v>0</v>
      </c>
      <c r="T671" s="24">
        <v>6.9444444444444441E-3</v>
      </c>
      <c r="W671" s="17">
        <v>17</v>
      </c>
      <c r="AA671" s="16">
        <v>6.3389699999999998</v>
      </c>
      <c r="AB671" s="16">
        <v>1</v>
      </c>
      <c r="AD671" s="17">
        <f t="shared" si="96"/>
        <v>17</v>
      </c>
      <c r="AE671" s="57">
        <v>700.37084663999997</v>
      </c>
      <c r="AF671" s="17">
        <f t="shared" si="95"/>
        <v>-0.5</v>
      </c>
      <c r="AG671" s="17">
        <v>16.1352011</v>
      </c>
      <c r="AH671" s="17">
        <v>16.14</v>
      </c>
    </row>
    <row r="672" spans="1:34" x14ac:dyDescent="0.35">
      <c r="A672" s="4" t="s">
        <v>60</v>
      </c>
      <c r="B672" s="36" t="s">
        <v>264</v>
      </c>
      <c r="C672" s="4" t="s">
        <v>61</v>
      </c>
      <c r="D672" s="19">
        <f t="shared" si="93"/>
        <v>-76.873888888888885</v>
      </c>
      <c r="E672" s="19">
        <f t="shared" si="94"/>
        <v>52.181666666666665</v>
      </c>
      <c r="F672" s="20">
        <v>602000000</v>
      </c>
      <c r="G672" s="20">
        <v>1264760</v>
      </c>
      <c r="H672" s="21">
        <v>15.66</v>
      </c>
      <c r="I672" s="4" t="s">
        <v>31</v>
      </c>
      <c r="J672" s="4" t="s">
        <v>51</v>
      </c>
      <c r="K672" s="22" t="s">
        <v>30</v>
      </c>
      <c r="L672" s="10">
        <v>0.1</v>
      </c>
      <c r="M672" s="13">
        <f t="shared" si="97"/>
        <v>1.6611295681063124E-10</v>
      </c>
      <c r="O672" s="4" t="s">
        <v>31</v>
      </c>
      <c r="P672" s="4">
        <v>0</v>
      </c>
      <c r="T672" s="24">
        <v>6.9444444444444441E-3</v>
      </c>
      <c r="W672" s="17">
        <v>17</v>
      </c>
      <c r="AA672" s="16">
        <v>6.2201700000000004</v>
      </c>
      <c r="AB672" s="16">
        <v>1</v>
      </c>
      <c r="AD672" s="17">
        <f t="shared" si="96"/>
        <v>17</v>
      </c>
      <c r="AE672" s="57">
        <v>700.37084663999997</v>
      </c>
      <c r="AF672" s="17">
        <f t="shared" si="95"/>
        <v>-0.5</v>
      </c>
      <c r="AG672" s="17">
        <v>17.837416600000001</v>
      </c>
      <c r="AH672" s="17">
        <v>17.84</v>
      </c>
    </row>
    <row r="673" spans="1:34" x14ac:dyDescent="0.35">
      <c r="A673" s="4" t="s">
        <v>60</v>
      </c>
      <c r="B673" s="36" t="s">
        <v>264</v>
      </c>
      <c r="C673" s="4" t="s">
        <v>61</v>
      </c>
      <c r="D673" s="19">
        <f t="shared" si="93"/>
        <v>-76.873888888888885</v>
      </c>
      <c r="E673" s="19">
        <f t="shared" si="94"/>
        <v>52.181666666666665</v>
      </c>
      <c r="F673" s="20">
        <v>602000000</v>
      </c>
      <c r="G673" s="20">
        <v>1264760</v>
      </c>
      <c r="H673" s="21">
        <v>15.66</v>
      </c>
      <c r="I673" s="4" t="s">
        <v>31</v>
      </c>
      <c r="J673" s="4" t="s">
        <v>51</v>
      </c>
      <c r="K673" s="22" t="s">
        <v>30</v>
      </c>
      <c r="L673" s="10">
        <v>0.1</v>
      </c>
      <c r="M673" s="13">
        <f t="shared" si="97"/>
        <v>1.6611295681063124E-10</v>
      </c>
      <c r="O673" s="4" t="s">
        <v>31</v>
      </c>
      <c r="P673" s="4">
        <v>0</v>
      </c>
      <c r="T673" s="24">
        <v>6.9444444444444441E-3</v>
      </c>
      <c r="W673" s="17">
        <v>17</v>
      </c>
      <c r="AA673" s="16">
        <v>7.0289999999999999</v>
      </c>
      <c r="AB673" s="16">
        <v>1</v>
      </c>
      <c r="AD673" s="17">
        <f t="shared" si="96"/>
        <v>17</v>
      </c>
      <c r="AE673" s="57">
        <v>700.37084663999997</v>
      </c>
      <c r="AF673" s="17">
        <f t="shared" ref="AF673:AF704" si="98">IF(AA673&gt;3.7,-0.5,-0.67)</f>
        <v>-0.5</v>
      </c>
      <c r="AG673" s="17">
        <v>18.500579900000002</v>
      </c>
      <c r="AH673" s="17">
        <v>18.5</v>
      </c>
    </row>
    <row r="674" spans="1:34" x14ac:dyDescent="0.35">
      <c r="A674" s="4" t="s">
        <v>60</v>
      </c>
      <c r="B674" s="36" t="s">
        <v>264</v>
      </c>
      <c r="C674" s="4" t="s">
        <v>61</v>
      </c>
      <c r="D674" s="19">
        <f t="shared" si="93"/>
        <v>-76.873888888888885</v>
      </c>
      <c r="E674" s="19">
        <f t="shared" si="94"/>
        <v>52.181666666666665</v>
      </c>
      <c r="F674" s="20">
        <v>602000000</v>
      </c>
      <c r="G674" s="20">
        <v>1264760</v>
      </c>
      <c r="H674" s="21">
        <v>15.66</v>
      </c>
      <c r="I674" s="4" t="s">
        <v>31</v>
      </c>
      <c r="J674" s="4" t="s">
        <v>51</v>
      </c>
      <c r="K674" s="22" t="s">
        <v>30</v>
      </c>
      <c r="L674" s="10">
        <v>0.1</v>
      </c>
      <c r="M674" s="13">
        <f t="shared" si="97"/>
        <v>1.6611295681063124E-10</v>
      </c>
      <c r="O674" s="4" t="s">
        <v>31</v>
      </c>
      <c r="P674" s="4">
        <v>0</v>
      </c>
      <c r="T674" s="24">
        <v>6.9444444444444441E-3</v>
      </c>
      <c r="W674" s="17">
        <v>17</v>
      </c>
      <c r="AA674" s="16">
        <v>7.1775000000000002</v>
      </c>
      <c r="AB674" s="16">
        <v>1</v>
      </c>
      <c r="AD674" s="17">
        <f t="shared" si="96"/>
        <v>17</v>
      </c>
      <c r="AE674" s="57">
        <v>700.37084663999997</v>
      </c>
      <c r="AF674" s="17">
        <f t="shared" si="98"/>
        <v>-0.5</v>
      </c>
      <c r="AG674" s="17">
        <v>18.052815599999999</v>
      </c>
      <c r="AH674" s="17">
        <v>18.05</v>
      </c>
    </row>
    <row r="675" spans="1:34" x14ac:dyDescent="0.35">
      <c r="A675" s="4" t="s">
        <v>60</v>
      </c>
      <c r="B675" s="36" t="s">
        <v>264</v>
      </c>
      <c r="C675" s="4" t="s">
        <v>61</v>
      </c>
      <c r="D675" s="19">
        <f t="shared" si="93"/>
        <v>-76.873888888888885</v>
      </c>
      <c r="E675" s="19">
        <f t="shared" si="94"/>
        <v>52.181666666666665</v>
      </c>
      <c r="F675" s="20">
        <v>602000000</v>
      </c>
      <c r="G675" s="20">
        <v>1264760</v>
      </c>
      <c r="H675" s="21">
        <v>15.66</v>
      </c>
      <c r="I675" s="4" t="s">
        <v>31</v>
      </c>
      <c r="J675" s="4" t="s">
        <v>51</v>
      </c>
      <c r="K675" s="22" t="s">
        <v>30</v>
      </c>
      <c r="L675" s="10">
        <v>0.1</v>
      </c>
      <c r="M675" s="13">
        <f t="shared" si="97"/>
        <v>1.6611295681063124E-10</v>
      </c>
      <c r="O675" s="4" t="s">
        <v>31</v>
      </c>
      <c r="P675" s="4">
        <v>0</v>
      </c>
      <c r="T675" s="24">
        <v>6.9444444444444441E-3</v>
      </c>
      <c r="W675" s="17">
        <v>16</v>
      </c>
      <c r="AA675" s="16">
        <v>5.7083399999999997</v>
      </c>
      <c r="AB675" s="16">
        <v>1</v>
      </c>
      <c r="AD675" s="17">
        <f t="shared" si="96"/>
        <v>16</v>
      </c>
      <c r="AE675" s="57">
        <v>738.34074624000004</v>
      </c>
      <c r="AF675" s="17">
        <f t="shared" si="98"/>
        <v>-0.5</v>
      </c>
      <c r="AG675" s="17">
        <v>18.721487499999999</v>
      </c>
      <c r="AH675" s="17">
        <v>18.72</v>
      </c>
    </row>
    <row r="676" spans="1:34" x14ac:dyDescent="0.35">
      <c r="A676" s="4" t="s">
        <v>60</v>
      </c>
      <c r="B676" s="36" t="s">
        <v>264</v>
      </c>
      <c r="C676" s="4" t="s">
        <v>61</v>
      </c>
      <c r="D676" s="19">
        <f t="shared" si="93"/>
        <v>-76.873888888888885</v>
      </c>
      <c r="E676" s="19">
        <f t="shared" si="94"/>
        <v>52.181666666666665</v>
      </c>
      <c r="F676" s="20">
        <v>602000000</v>
      </c>
      <c r="G676" s="20">
        <v>1264760</v>
      </c>
      <c r="H676" s="21">
        <v>15.66</v>
      </c>
      <c r="I676" s="4" t="s">
        <v>31</v>
      </c>
      <c r="J676" s="4" t="s">
        <v>51</v>
      </c>
      <c r="K676" s="22" t="s">
        <v>30</v>
      </c>
      <c r="L676" s="10">
        <v>0.1</v>
      </c>
      <c r="M676" s="13">
        <f t="shared" si="97"/>
        <v>1.6611295681063124E-10</v>
      </c>
      <c r="O676" s="4" t="s">
        <v>31</v>
      </c>
      <c r="P676" s="4">
        <v>0</v>
      </c>
      <c r="T676" s="24">
        <v>6.9444444444444441E-3</v>
      </c>
      <c r="W676" s="17">
        <v>16</v>
      </c>
      <c r="AA676" s="16">
        <v>4.4342100000000002</v>
      </c>
      <c r="AB676" s="16">
        <v>1</v>
      </c>
      <c r="AD676" s="17">
        <f t="shared" si="96"/>
        <v>16</v>
      </c>
      <c r="AE676" s="57">
        <v>738.34074624000004</v>
      </c>
      <c r="AF676" s="17">
        <f t="shared" si="98"/>
        <v>-0.5</v>
      </c>
      <c r="AG676" s="17">
        <v>15.089723899999999</v>
      </c>
      <c r="AH676" s="17">
        <v>15.09</v>
      </c>
    </row>
    <row r="677" spans="1:34" x14ac:dyDescent="0.35">
      <c r="A677" s="4" t="s">
        <v>60</v>
      </c>
      <c r="B677" s="36" t="s">
        <v>264</v>
      </c>
      <c r="C677" s="4" t="s">
        <v>61</v>
      </c>
      <c r="D677" s="19">
        <f t="shared" si="93"/>
        <v>-76.873888888888885</v>
      </c>
      <c r="E677" s="19">
        <f t="shared" si="94"/>
        <v>52.181666666666665</v>
      </c>
      <c r="F677" s="20">
        <v>602000000</v>
      </c>
      <c r="G677" s="20">
        <v>1264760</v>
      </c>
      <c r="H677" s="21">
        <v>15.66</v>
      </c>
      <c r="I677" s="4" t="s">
        <v>31</v>
      </c>
      <c r="J677" s="4" t="s">
        <v>51</v>
      </c>
      <c r="K677" s="22" t="s">
        <v>30</v>
      </c>
      <c r="L677" s="10">
        <v>0.1</v>
      </c>
      <c r="M677" s="13">
        <f t="shared" si="97"/>
        <v>1.6611295681063124E-10</v>
      </c>
      <c r="O677" s="4" t="s">
        <v>31</v>
      </c>
      <c r="P677" s="4">
        <v>0</v>
      </c>
      <c r="T677" s="24">
        <v>6.9444444444444441E-3</v>
      </c>
      <c r="W677" s="17">
        <v>16</v>
      </c>
      <c r="AA677" s="16">
        <v>4.5015299999999998</v>
      </c>
      <c r="AB677" s="16">
        <v>1</v>
      </c>
      <c r="AD677" s="17">
        <f t="shared" si="96"/>
        <v>16</v>
      </c>
      <c r="AE677" s="57">
        <v>738.34074624000004</v>
      </c>
      <c r="AF677" s="17">
        <f t="shared" si="98"/>
        <v>-0.5</v>
      </c>
      <c r="AG677" s="17">
        <v>7.8308852199999999</v>
      </c>
      <c r="AH677" s="17">
        <v>7.83</v>
      </c>
    </row>
    <row r="678" spans="1:34" x14ac:dyDescent="0.35">
      <c r="A678" s="4" t="s">
        <v>60</v>
      </c>
      <c r="B678" s="36" t="s">
        <v>264</v>
      </c>
      <c r="C678" s="4" t="s">
        <v>61</v>
      </c>
      <c r="D678" s="19">
        <f t="shared" si="93"/>
        <v>-76.873888888888885</v>
      </c>
      <c r="E678" s="19">
        <f t="shared" si="94"/>
        <v>52.181666666666665</v>
      </c>
      <c r="F678" s="20">
        <v>602000000</v>
      </c>
      <c r="G678" s="20">
        <v>1264760</v>
      </c>
      <c r="H678" s="21">
        <v>15.66</v>
      </c>
      <c r="I678" s="4" t="s">
        <v>31</v>
      </c>
      <c r="J678" s="4" t="s">
        <v>51</v>
      </c>
      <c r="K678" s="22" t="s">
        <v>30</v>
      </c>
      <c r="L678" s="10">
        <v>0.1</v>
      </c>
      <c r="M678" s="13">
        <f t="shared" si="97"/>
        <v>1.6611295681063124E-10</v>
      </c>
      <c r="O678" s="4" t="s">
        <v>31</v>
      </c>
      <c r="P678" s="4">
        <v>0</v>
      </c>
      <c r="T678" s="24">
        <v>6.9444444444444441E-3</v>
      </c>
      <c r="W678" s="17">
        <v>16</v>
      </c>
      <c r="AA678" s="16">
        <v>4.7341800000000003</v>
      </c>
      <c r="AB678" s="16">
        <v>1</v>
      </c>
      <c r="AD678" s="17">
        <f t="shared" si="96"/>
        <v>16</v>
      </c>
      <c r="AE678" s="57">
        <v>738.34074624000004</v>
      </c>
      <c r="AF678" s="17">
        <f t="shared" si="98"/>
        <v>-0.5</v>
      </c>
      <c r="AG678" s="17">
        <v>16.364128399999998</v>
      </c>
      <c r="AH678" s="17">
        <v>16.36</v>
      </c>
    </row>
    <row r="679" spans="1:34" x14ac:dyDescent="0.35">
      <c r="A679" s="4" t="s">
        <v>60</v>
      </c>
      <c r="B679" s="36" t="s">
        <v>264</v>
      </c>
      <c r="C679" s="4" t="s">
        <v>61</v>
      </c>
      <c r="D679" s="19">
        <f t="shared" si="93"/>
        <v>-76.873888888888885</v>
      </c>
      <c r="E679" s="19">
        <f t="shared" si="94"/>
        <v>52.181666666666665</v>
      </c>
      <c r="F679" s="20">
        <v>602000000</v>
      </c>
      <c r="G679" s="20">
        <v>1264760</v>
      </c>
      <c r="H679" s="21">
        <v>15.66</v>
      </c>
      <c r="I679" s="4" t="s">
        <v>31</v>
      </c>
      <c r="J679" s="4" t="s">
        <v>51</v>
      </c>
      <c r="K679" s="22" t="s">
        <v>30</v>
      </c>
      <c r="L679" s="10">
        <v>0.1</v>
      </c>
      <c r="M679" s="13">
        <f t="shared" si="97"/>
        <v>1.6611295681063124E-10</v>
      </c>
      <c r="O679" s="4" t="s">
        <v>31</v>
      </c>
      <c r="P679" s="4">
        <v>0</v>
      </c>
      <c r="T679" s="24">
        <v>6.9444444444444441E-3</v>
      </c>
      <c r="W679" s="17">
        <v>16</v>
      </c>
      <c r="AA679" s="16">
        <v>3.4976699999999998</v>
      </c>
      <c r="AB679" s="16">
        <v>1</v>
      </c>
      <c r="AD679" s="17">
        <f t="shared" si="96"/>
        <v>16</v>
      </c>
      <c r="AE679" s="57">
        <v>738.34074624000004</v>
      </c>
      <c r="AF679" s="17">
        <f t="shared" si="98"/>
        <v>-0.67</v>
      </c>
      <c r="AG679" s="17">
        <v>12.4188844</v>
      </c>
      <c r="AH679" s="17">
        <v>12.42</v>
      </c>
    </row>
    <row r="680" spans="1:34" x14ac:dyDescent="0.35">
      <c r="A680" s="4" t="s">
        <v>60</v>
      </c>
      <c r="B680" s="36" t="s">
        <v>264</v>
      </c>
      <c r="C680" s="4" t="s">
        <v>61</v>
      </c>
      <c r="D680" s="19">
        <f t="shared" si="93"/>
        <v>-76.873888888888885</v>
      </c>
      <c r="E680" s="19">
        <f t="shared" si="94"/>
        <v>52.181666666666665</v>
      </c>
      <c r="F680" s="20">
        <v>602000000</v>
      </c>
      <c r="G680" s="20">
        <v>1264760</v>
      </c>
      <c r="H680" s="21">
        <v>15.66</v>
      </c>
      <c r="I680" s="4" t="s">
        <v>31</v>
      </c>
      <c r="J680" s="4" t="s">
        <v>51</v>
      </c>
      <c r="K680" s="22" t="s">
        <v>30</v>
      </c>
      <c r="L680" s="10">
        <v>0.1</v>
      </c>
      <c r="M680" s="13">
        <f t="shared" si="97"/>
        <v>1.6611295681063124E-10</v>
      </c>
      <c r="O680" s="4" t="s">
        <v>31</v>
      </c>
      <c r="P680" s="4">
        <v>0</v>
      </c>
      <c r="T680" s="24">
        <v>6.9444444444444441E-3</v>
      </c>
      <c r="W680" s="17">
        <v>16</v>
      </c>
      <c r="AA680" s="16">
        <v>4.7688300000000003</v>
      </c>
      <c r="AB680" s="16">
        <v>1</v>
      </c>
      <c r="AD680" s="17">
        <f t="shared" si="96"/>
        <v>16</v>
      </c>
      <c r="AE680" s="57">
        <v>738.34074624000004</v>
      </c>
      <c r="AF680" s="17">
        <f t="shared" si="98"/>
        <v>-0.5</v>
      </c>
      <c r="AG680" s="17">
        <v>14.0063148</v>
      </c>
      <c r="AH680" s="17">
        <v>14.01</v>
      </c>
    </row>
    <row r="681" spans="1:34" x14ac:dyDescent="0.35">
      <c r="A681" s="4" t="s">
        <v>60</v>
      </c>
      <c r="B681" s="36" t="s">
        <v>264</v>
      </c>
      <c r="C681" s="4" t="s">
        <v>61</v>
      </c>
      <c r="D681" s="19">
        <f t="shared" si="93"/>
        <v>-76.873888888888885</v>
      </c>
      <c r="E681" s="19">
        <f t="shared" si="94"/>
        <v>52.181666666666665</v>
      </c>
      <c r="F681" s="20">
        <v>602000000</v>
      </c>
      <c r="G681" s="20">
        <v>1264760</v>
      </c>
      <c r="H681" s="21">
        <v>15.66</v>
      </c>
      <c r="I681" s="4" t="s">
        <v>31</v>
      </c>
      <c r="J681" s="4" t="s">
        <v>51</v>
      </c>
      <c r="K681" s="22" t="s">
        <v>30</v>
      </c>
      <c r="L681" s="10">
        <v>0.1</v>
      </c>
      <c r="M681" s="13">
        <f t="shared" si="97"/>
        <v>1.6611295681063124E-10</v>
      </c>
      <c r="O681" s="4" t="s">
        <v>31</v>
      </c>
      <c r="P681" s="4">
        <v>0</v>
      </c>
      <c r="T681" s="24">
        <v>6.9444444444444441E-3</v>
      </c>
      <c r="W681" s="17">
        <v>15</v>
      </c>
      <c r="AA681" s="16">
        <v>5.3163</v>
      </c>
      <c r="AB681" s="16">
        <v>1</v>
      </c>
      <c r="AD681" s="17">
        <f t="shared" si="96"/>
        <v>15</v>
      </c>
      <c r="AE681" s="57">
        <v>779.00040000000001</v>
      </c>
      <c r="AF681" s="17">
        <f t="shared" si="98"/>
        <v>-0.5</v>
      </c>
      <c r="AG681" s="17">
        <v>19.3913546</v>
      </c>
      <c r="AH681" s="17">
        <v>19.39</v>
      </c>
    </row>
    <row r="682" spans="1:34" x14ac:dyDescent="0.35">
      <c r="A682" s="4" t="s">
        <v>60</v>
      </c>
      <c r="B682" s="36" t="s">
        <v>264</v>
      </c>
      <c r="C682" s="4" t="s">
        <v>61</v>
      </c>
      <c r="D682" s="19">
        <f t="shared" si="93"/>
        <v>-76.873888888888885</v>
      </c>
      <c r="E682" s="19">
        <f t="shared" si="94"/>
        <v>52.181666666666665</v>
      </c>
      <c r="F682" s="20">
        <v>602000000</v>
      </c>
      <c r="G682" s="20">
        <v>1264760</v>
      </c>
      <c r="H682" s="21">
        <v>15.66</v>
      </c>
      <c r="I682" s="4" t="s">
        <v>31</v>
      </c>
      <c r="J682" s="4" t="s">
        <v>51</v>
      </c>
      <c r="K682" s="22" t="s">
        <v>30</v>
      </c>
      <c r="L682" s="10">
        <v>0.1</v>
      </c>
      <c r="M682" s="13">
        <f t="shared" si="97"/>
        <v>1.6611295681063124E-10</v>
      </c>
      <c r="O682" s="4" t="s">
        <v>31</v>
      </c>
      <c r="P682" s="4">
        <v>0</v>
      </c>
      <c r="T682" s="24">
        <v>6.9444444444444441E-3</v>
      </c>
      <c r="W682" s="17">
        <v>15</v>
      </c>
      <c r="AA682" s="16">
        <v>5.3974799999999998</v>
      </c>
      <c r="AB682" s="16">
        <v>1</v>
      </c>
      <c r="AD682" s="17">
        <f t="shared" si="96"/>
        <v>15</v>
      </c>
      <c r="AE682" s="57">
        <v>779.00040000000001</v>
      </c>
      <c r="AF682" s="17">
        <f t="shared" si="98"/>
        <v>-0.5</v>
      </c>
      <c r="AG682" s="17">
        <v>11.6206519</v>
      </c>
      <c r="AH682" s="17">
        <v>11.62</v>
      </c>
    </row>
    <row r="683" spans="1:34" x14ac:dyDescent="0.35">
      <c r="A683" s="4" t="s">
        <v>60</v>
      </c>
      <c r="B683" s="36" t="s">
        <v>264</v>
      </c>
      <c r="C683" s="4" t="s">
        <v>61</v>
      </c>
      <c r="D683" s="19">
        <f t="shared" si="93"/>
        <v>-76.873888888888885</v>
      </c>
      <c r="E683" s="19">
        <f t="shared" si="94"/>
        <v>52.181666666666665</v>
      </c>
      <c r="F683" s="20">
        <v>602000000</v>
      </c>
      <c r="G683" s="20">
        <v>1264760</v>
      </c>
      <c r="H683" s="21">
        <v>15.66</v>
      </c>
      <c r="I683" s="4" t="s">
        <v>31</v>
      </c>
      <c r="J683" s="4" t="s">
        <v>51</v>
      </c>
      <c r="K683" s="22" t="s">
        <v>30</v>
      </c>
      <c r="L683" s="10">
        <v>0.1</v>
      </c>
      <c r="M683" s="13">
        <f t="shared" si="97"/>
        <v>1.6611295681063124E-10</v>
      </c>
      <c r="O683" s="4" t="s">
        <v>31</v>
      </c>
      <c r="P683" s="4">
        <v>0</v>
      </c>
      <c r="T683" s="24">
        <v>6.9444444444444441E-3</v>
      </c>
      <c r="W683" s="17">
        <v>15</v>
      </c>
      <c r="AA683" s="16">
        <v>5.8806000000000003</v>
      </c>
      <c r="AB683" s="16">
        <v>1</v>
      </c>
      <c r="AD683" s="17">
        <f t="shared" si="96"/>
        <v>15</v>
      </c>
      <c r="AE683" s="57">
        <v>779.00040000000001</v>
      </c>
      <c r="AF683" s="17">
        <f t="shared" si="98"/>
        <v>-0.5</v>
      </c>
      <c r="AG683" s="17">
        <v>13.6060313</v>
      </c>
      <c r="AH683" s="17">
        <v>13.61</v>
      </c>
    </row>
    <row r="684" spans="1:34" x14ac:dyDescent="0.35">
      <c r="A684" s="4" t="s">
        <v>60</v>
      </c>
      <c r="B684" s="36" t="s">
        <v>264</v>
      </c>
      <c r="C684" s="4" t="s">
        <v>61</v>
      </c>
      <c r="D684" s="19">
        <f t="shared" si="93"/>
        <v>-76.873888888888885</v>
      </c>
      <c r="E684" s="19">
        <f t="shared" si="94"/>
        <v>52.181666666666665</v>
      </c>
      <c r="F684" s="20">
        <v>602000000</v>
      </c>
      <c r="G684" s="20">
        <v>1264760</v>
      </c>
      <c r="H684" s="21">
        <v>15.66</v>
      </c>
      <c r="I684" s="4" t="s">
        <v>31</v>
      </c>
      <c r="J684" s="4" t="s">
        <v>51</v>
      </c>
      <c r="K684" s="22" t="s">
        <v>30</v>
      </c>
      <c r="L684" s="10">
        <v>0.1</v>
      </c>
      <c r="M684" s="13">
        <f t="shared" si="97"/>
        <v>1.6611295681063124E-10</v>
      </c>
      <c r="O684" s="4" t="s">
        <v>31</v>
      </c>
      <c r="P684" s="4">
        <v>0</v>
      </c>
      <c r="T684" s="24">
        <v>6.9444444444444441E-3</v>
      </c>
      <c r="W684" s="17">
        <v>15</v>
      </c>
      <c r="AA684" s="16">
        <v>5.8142699999999996</v>
      </c>
      <c r="AB684" s="16">
        <v>1</v>
      </c>
      <c r="AD684" s="17">
        <f t="shared" si="96"/>
        <v>15</v>
      </c>
      <c r="AE684" s="57">
        <v>779.00040000000001</v>
      </c>
      <c r="AF684" s="17">
        <f t="shared" si="98"/>
        <v>-0.5</v>
      </c>
      <c r="AG684" s="17">
        <v>18.439316699999999</v>
      </c>
      <c r="AH684" s="17">
        <v>18.440000000000001</v>
      </c>
    </row>
    <row r="685" spans="1:34" x14ac:dyDescent="0.35">
      <c r="A685" s="4" t="s">
        <v>60</v>
      </c>
      <c r="B685" s="36" t="s">
        <v>264</v>
      </c>
      <c r="C685" s="4" t="s">
        <v>62</v>
      </c>
      <c r="D685" s="19">
        <v>-72.519279999999995</v>
      </c>
      <c r="E685" s="19">
        <v>45.335016000000003</v>
      </c>
      <c r="F685" s="20">
        <v>1500000</v>
      </c>
      <c r="G685" s="20">
        <v>9290</v>
      </c>
      <c r="H685" s="21">
        <v>2.17</v>
      </c>
      <c r="I685" s="4" t="s">
        <v>31</v>
      </c>
      <c r="J685" s="4" t="s">
        <v>51</v>
      </c>
      <c r="K685" s="22" t="s">
        <v>30</v>
      </c>
      <c r="L685" s="10">
        <v>0.1</v>
      </c>
      <c r="M685" s="13">
        <f t="shared" si="97"/>
        <v>6.6666666666666668E-8</v>
      </c>
      <c r="O685" s="4" t="s">
        <v>31</v>
      </c>
      <c r="P685" s="4">
        <v>0</v>
      </c>
      <c r="T685" s="24">
        <v>6.9444444444444441E-3</v>
      </c>
      <c r="W685" s="17">
        <v>21.42</v>
      </c>
      <c r="AA685" s="16">
        <v>3.9689999999999999</v>
      </c>
      <c r="AB685" s="16">
        <v>1</v>
      </c>
      <c r="AD685" s="17">
        <f t="shared" si="96"/>
        <v>21.42</v>
      </c>
      <c r="AE685" s="57">
        <v>559.08864194164505</v>
      </c>
      <c r="AF685" s="17">
        <f t="shared" si="98"/>
        <v>-0.5</v>
      </c>
      <c r="AG685" s="17">
        <v>6.7493226499999999</v>
      </c>
      <c r="AH685" s="17">
        <v>6.75</v>
      </c>
    </row>
    <row r="686" spans="1:34" x14ac:dyDescent="0.35">
      <c r="A686" s="4" t="s">
        <v>60</v>
      </c>
      <c r="B686" s="36" t="s">
        <v>264</v>
      </c>
      <c r="C686" s="4" t="s">
        <v>63</v>
      </c>
      <c r="D686" s="19">
        <v>-72.653833000000006</v>
      </c>
      <c r="E686" s="19">
        <v>45.466625000000001</v>
      </c>
      <c r="F686" s="20">
        <v>1790000</v>
      </c>
      <c r="G686" s="20">
        <v>6880</v>
      </c>
      <c r="H686" s="21">
        <v>1.39</v>
      </c>
      <c r="I686" s="4" t="s">
        <v>31</v>
      </c>
      <c r="J686" s="4" t="s">
        <v>51</v>
      </c>
      <c r="K686" s="22" t="s">
        <v>30</v>
      </c>
      <c r="L686" s="10">
        <v>0.1</v>
      </c>
      <c r="M686" s="13">
        <f t="shared" si="97"/>
        <v>5.5865921787709503E-8</v>
      </c>
      <c r="O686" s="4" t="s">
        <v>31</v>
      </c>
      <c r="P686" s="4">
        <v>0</v>
      </c>
      <c r="T686" s="24">
        <v>6.9444444444444441E-3</v>
      </c>
      <c r="W686" s="17">
        <v>22</v>
      </c>
      <c r="AA686" s="16">
        <v>2.9609999999999999</v>
      </c>
      <c r="AB686" s="16">
        <v>1</v>
      </c>
      <c r="AD686" s="17">
        <f t="shared" si="96"/>
        <v>22</v>
      </c>
      <c r="AE686" s="57">
        <v>543.20639903999904</v>
      </c>
      <c r="AF686" s="17">
        <f t="shared" si="98"/>
        <v>-0.67</v>
      </c>
      <c r="AG686" s="17">
        <v>2.7825795599999998</v>
      </c>
      <c r="AH686" s="17">
        <v>2.78</v>
      </c>
    </row>
    <row r="687" spans="1:34" x14ac:dyDescent="0.35">
      <c r="A687" s="4" t="s">
        <v>60</v>
      </c>
      <c r="B687" s="36" t="s">
        <v>264</v>
      </c>
      <c r="C687" s="4" t="s">
        <v>296</v>
      </c>
      <c r="D687" s="19">
        <v>-72.312685999999999</v>
      </c>
      <c r="E687" s="19">
        <v>45.310110000000002</v>
      </c>
      <c r="F687" s="20">
        <v>960000</v>
      </c>
      <c r="G687" s="20">
        <v>4930</v>
      </c>
      <c r="H687" s="21">
        <v>1.36</v>
      </c>
      <c r="I687" s="4" t="s">
        <v>31</v>
      </c>
      <c r="J687" s="4" t="s">
        <v>51</v>
      </c>
      <c r="K687" s="22" t="s">
        <v>30</v>
      </c>
      <c r="L687" s="10">
        <v>0.1</v>
      </c>
      <c r="M687" s="13">
        <f t="shared" si="97"/>
        <v>1.0416666666666667E-7</v>
      </c>
      <c r="O687" s="4" t="s">
        <v>31</v>
      </c>
      <c r="P687" s="4">
        <v>0</v>
      </c>
      <c r="T687" s="24">
        <v>6.9444444444444441E-3</v>
      </c>
      <c r="W687" s="17">
        <v>20.34</v>
      </c>
      <c r="AA687" s="16">
        <v>4.7880000000000003</v>
      </c>
      <c r="AB687" s="16">
        <v>1</v>
      </c>
      <c r="AD687" s="17">
        <f t="shared" si="96"/>
        <v>20.34</v>
      </c>
      <c r="AE687" s="57">
        <v>590.13191133374903</v>
      </c>
      <c r="AF687" s="17">
        <f t="shared" si="98"/>
        <v>-0.5</v>
      </c>
      <c r="AG687" s="17">
        <v>8.4719098200000005</v>
      </c>
      <c r="AH687" s="17">
        <v>8.4700000000000006</v>
      </c>
    </row>
    <row r="688" spans="1:34" x14ac:dyDescent="0.35">
      <c r="A688" s="4" t="s">
        <v>60</v>
      </c>
      <c r="B688" s="36" t="s">
        <v>264</v>
      </c>
      <c r="C688" s="4" t="s">
        <v>296</v>
      </c>
      <c r="D688" s="19">
        <v>-72.312685999999999</v>
      </c>
      <c r="E688" s="19">
        <v>45.310110000000002</v>
      </c>
      <c r="F688" s="20">
        <v>960000</v>
      </c>
      <c r="G688" s="20">
        <v>4930</v>
      </c>
      <c r="H688" s="21">
        <v>1.36</v>
      </c>
      <c r="I688" s="4" t="s">
        <v>31</v>
      </c>
      <c r="J688" s="4" t="s">
        <v>51</v>
      </c>
      <c r="K688" s="22" t="s">
        <v>30</v>
      </c>
      <c r="L688" s="10">
        <v>0.1</v>
      </c>
      <c r="M688" s="13">
        <f t="shared" si="97"/>
        <v>1.0416666666666667E-7</v>
      </c>
      <c r="O688" s="4" t="s">
        <v>31</v>
      </c>
      <c r="P688" s="4">
        <v>0</v>
      </c>
      <c r="T688" s="24">
        <v>6.9444444444444441E-3</v>
      </c>
      <c r="W688" s="17">
        <v>20.34</v>
      </c>
      <c r="AA688" s="16">
        <v>4.851</v>
      </c>
      <c r="AB688" s="16">
        <v>1</v>
      </c>
      <c r="AD688" s="17">
        <f t="shared" si="96"/>
        <v>20.34</v>
      </c>
      <c r="AE688" s="57">
        <v>590.13191133374903</v>
      </c>
      <c r="AF688" s="17">
        <f t="shared" si="98"/>
        <v>-0.5</v>
      </c>
      <c r="AG688" s="17">
        <v>7.4495075899999996</v>
      </c>
      <c r="AH688" s="17">
        <v>7.45</v>
      </c>
    </row>
    <row r="689" spans="1:34" x14ac:dyDescent="0.35">
      <c r="A689" s="4" t="s">
        <v>60</v>
      </c>
      <c r="B689" s="36" t="s">
        <v>264</v>
      </c>
      <c r="C689" s="4" t="s">
        <v>64</v>
      </c>
      <c r="D689" s="19">
        <v>-72.268873999999997</v>
      </c>
      <c r="E689" s="19">
        <v>45.293824999999998</v>
      </c>
      <c r="F689" s="20">
        <v>4000000</v>
      </c>
      <c r="G689" s="20">
        <v>9060</v>
      </c>
      <c r="H689" s="21">
        <v>2.2599999999999998</v>
      </c>
      <c r="I689" s="4" t="s">
        <v>31</v>
      </c>
      <c r="J689" s="4" t="s">
        <v>51</v>
      </c>
      <c r="K689" s="22" t="s">
        <v>30</v>
      </c>
      <c r="L689" s="10">
        <v>0.1</v>
      </c>
      <c r="M689" s="13">
        <f t="shared" si="97"/>
        <v>2.5000000000000002E-8</v>
      </c>
      <c r="O689" s="4" t="s">
        <v>31</v>
      </c>
      <c r="P689" s="4">
        <v>0</v>
      </c>
      <c r="T689" s="24">
        <v>6.9444444444444441E-3</v>
      </c>
      <c r="W689" s="17">
        <v>21.09</v>
      </c>
      <c r="AA689" s="16">
        <v>3.4649999999999999</v>
      </c>
      <c r="AB689" s="16">
        <v>1</v>
      </c>
      <c r="AD689" s="17">
        <f t="shared" si="96"/>
        <v>21.09</v>
      </c>
      <c r="AE689" s="57">
        <v>568.36536024445797</v>
      </c>
      <c r="AF689" s="17">
        <f t="shared" si="98"/>
        <v>-0.67</v>
      </c>
      <c r="AG689" s="17">
        <v>9.8572930900000006</v>
      </c>
      <c r="AH689" s="17">
        <v>9.86</v>
      </c>
    </row>
    <row r="690" spans="1:34" x14ac:dyDescent="0.35">
      <c r="A690" s="4" t="s">
        <v>60</v>
      </c>
      <c r="B690" s="36" t="s">
        <v>264</v>
      </c>
      <c r="C690" s="4" t="s">
        <v>62</v>
      </c>
      <c r="D690" s="19">
        <v>-72.519279999999995</v>
      </c>
      <c r="E690" s="19">
        <v>45.335016000000003</v>
      </c>
      <c r="F690" s="20">
        <v>1500000</v>
      </c>
      <c r="G690" s="20">
        <v>9290</v>
      </c>
      <c r="H690" s="21">
        <v>2.17</v>
      </c>
      <c r="I690" s="4" t="s">
        <v>31</v>
      </c>
      <c r="J690" s="4" t="s">
        <v>51</v>
      </c>
      <c r="K690" s="22" t="s">
        <v>30</v>
      </c>
      <c r="L690" s="10">
        <v>0.1</v>
      </c>
      <c r="M690" s="13">
        <f t="shared" si="97"/>
        <v>6.6666666666666668E-8</v>
      </c>
      <c r="O690" s="4" t="s">
        <v>31</v>
      </c>
      <c r="P690" s="4">
        <v>0</v>
      </c>
      <c r="T690" s="24">
        <v>6.9444444444444441E-3</v>
      </c>
      <c r="W690" s="17">
        <v>21.42</v>
      </c>
      <c r="AA690" s="16">
        <v>4.3470000000000004</v>
      </c>
      <c r="AB690" s="16">
        <v>1</v>
      </c>
      <c r="AD690" s="17">
        <f t="shared" si="96"/>
        <v>21.42</v>
      </c>
      <c r="AE690" s="57">
        <v>559.08864194164505</v>
      </c>
      <c r="AF690" s="17">
        <f t="shared" si="98"/>
        <v>-0.5</v>
      </c>
      <c r="AG690" s="17">
        <v>3.5929090299999999</v>
      </c>
      <c r="AH690" s="17">
        <v>3.59</v>
      </c>
    </row>
    <row r="691" spans="1:34" x14ac:dyDescent="0.35">
      <c r="A691" s="4" t="s">
        <v>60</v>
      </c>
      <c r="B691" s="36" t="s">
        <v>264</v>
      </c>
      <c r="C691" s="4" t="s">
        <v>64</v>
      </c>
      <c r="D691" s="19">
        <v>-72.268873999999997</v>
      </c>
      <c r="E691" s="19">
        <v>45.293824999999998</v>
      </c>
      <c r="F691" s="20">
        <v>4000000</v>
      </c>
      <c r="G691" s="20">
        <v>9060</v>
      </c>
      <c r="H691" s="21">
        <v>2.2599999999999998</v>
      </c>
      <c r="I691" s="4" t="s">
        <v>31</v>
      </c>
      <c r="J691" s="4" t="s">
        <v>51</v>
      </c>
      <c r="K691" s="22" t="s">
        <v>30</v>
      </c>
      <c r="L691" s="10">
        <v>0.1</v>
      </c>
      <c r="M691" s="13">
        <f t="shared" si="97"/>
        <v>2.5000000000000002E-8</v>
      </c>
      <c r="O691" s="4" t="s">
        <v>31</v>
      </c>
      <c r="P691" s="4">
        <v>0</v>
      </c>
      <c r="T691" s="24">
        <v>6.9444444444444441E-3</v>
      </c>
      <c r="W691" s="17">
        <v>21.09</v>
      </c>
      <c r="AA691" s="16">
        <v>3.4020000000000001</v>
      </c>
      <c r="AB691" s="16">
        <v>1</v>
      </c>
      <c r="AD691" s="17">
        <f t="shared" si="96"/>
        <v>21.09</v>
      </c>
      <c r="AE691" s="57">
        <v>568.36536024445797</v>
      </c>
      <c r="AF691" s="17">
        <f t="shared" si="98"/>
        <v>-0.67</v>
      </c>
      <c r="AG691" s="17">
        <v>8.6552452899999999</v>
      </c>
      <c r="AH691" s="17">
        <v>8.66</v>
      </c>
    </row>
    <row r="692" spans="1:34" x14ac:dyDescent="0.35">
      <c r="A692" s="4" t="s">
        <v>60</v>
      </c>
      <c r="B692" s="36" t="s">
        <v>264</v>
      </c>
      <c r="C692" s="4" t="s">
        <v>65</v>
      </c>
      <c r="D692" s="19">
        <v>-72.313640000000007</v>
      </c>
      <c r="E692" s="19">
        <v>45.327123</v>
      </c>
      <c r="F692" s="20">
        <v>200000</v>
      </c>
      <c r="G692" s="20">
        <v>2090</v>
      </c>
      <c r="H692" s="21">
        <v>1.23</v>
      </c>
      <c r="I692" s="4" t="s">
        <v>31</v>
      </c>
      <c r="J692" s="4" t="s">
        <v>51</v>
      </c>
      <c r="K692" s="22" t="s">
        <v>30</v>
      </c>
      <c r="L692" s="10">
        <v>0.1</v>
      </c>
      <c r="M692" s="13">
        <f t="shared" si="97"/>
        <v>4.9999999999999998E-7</v>
      </c>
      <c r="O692" s="4" t="s">
        <v>31</v>
      </c>
      <c r="P692" s="4">
        <v>0</v>
      </c>
      <c r="T692" s="24">
        <v>6.9444444444444441E-3</v>
      </c>
      <c r="W692" s="17">
        <v>20.059999999999999</v>
      </c>
      <c r="AA692" s="16">
        <v>3.024</v>
      </c>
      <c r="AB692" s="16">
        <v>1</v>
      </c>
      <c r="AD692" s="17">
        <f t="shared" si="96"/>
        <v>20.059999999999999</v>
      </c>
      <c r="AE692" s="57">
        <v>598.51205816868799</v>
      </c>
      <c r="AF692" s="17">
        <f t="shared" si="98"/>
        <v>-0.67</v>
      </c>
      <c r="AG692" s="17">
        <v>7.3218261399999998</v>
      </c>
      <c r="AH692" s="17">
        <v>7.32</v>
      </c>
    </row>
    <row r="693" spans="1:34" x14ac:dyDescent="0.35">
      <c r="A693" s="4" t="s">
        <v>60</v>
      </c>
      <c r="B693" s="36" t="s">
        <v>264</v>
      </c>
      <c r="C693" s="4" t="s">
        <v>66</v>
      </c>
      <c r="D693" s="19">
        <v>-72.175728000000007</v>
      </c>
      <c r="E693" s="19">
        <v>45.385285000000003</v>
      </c>
      <c r="F693" s="20">
        <v>1620000</v>
      </c>
      <c r="G693" s="20">
        <v>5910</v>
      </c>
      <c r="H693" s="21">
        <v>1.31</v>
      </c>
      <c r="I693" s="4" t="s">
        <v>31</v>
      </c>
      <c r="J693" s="4" t="s">
        <v>51</v>
      </c>
      <c r="K693" s="22" t="s">
        <v>30</v>
      </c>
      <c r="L693" s="10">
        <v>0.1</v>
      </c>
      <c r="M693" s="13">
        <f t="shared" si="97"/>
        <v>6.1728395061728398E-8</v>
      </c>
      <c r="O693" s="4" t="s">
        <v>31</v>
      </c>
      <c r="P693" s="4">
        <v>0</v>
      </c>
      <c r="T693" s="24">
        <v>6.9444444444444441E-3</v>
      </c>
      <c r="W693" s="17">
        <v>19.88</v>
      </c>
      <c r="AA693" s="16">
        <v>5.1660000000000004</v>
      </c>
      <c r="AB693" s="16">
        <v>1</v>
      </c>
      <c r="AD693" s="17">
        <f t="shared" si="96"/>
        <v>19.88</v>
      </c>
      <c r="AE693" s="57">
        <v>603.97506432830698</v>
      </c>
      <c r="AF693" s="17">
        <f t="shared" si="98"/>
        <v>-0.5</v>
      </c>
      <c r="AG693" s="17">
        <v>14.106488499999999</v>
      </c>
      <c r="AH693" s="17">
        <v>14.11</v>
      </c>
    </row>
    <row r="694" spans="1:34" x14ac:dyDescent="0.35">
      <c r="A694" s="4" t="s">
        <v>60</v>
      </c>
      <c r="B694" s="36" t="s">
        <v>264</v>
      </c>
      <c r="C694" s="4" t="s">
        <v>66</v>
      </c>
      <c r="D694" s="19">
        <v>-72.175728000000007</v>
      </c>
      <c r="E694" s="19">
        <v>45.385285000000003</v>
      </c>
      <c r="F694" s="20">
        <v>1620000</v>
      </c>
      <c r="G694" s="20">
        <v>5910</v>
      </c>
      <c r="H694" s="21">
        <v>1.31</v>
      </c>
      <c r="I694" s="4" t="s">
        <v>31</v>
      </c>
      <c r="J694" s="4" t="s">
        <v>51</v>
      </c>
      <c r="K694" s="22" t="s">
        <v>30</v>
      </c>
      <c r="L694" s="10">
        <v>0.1</v>
      </c>
      <c r="M694" s="13">
        <f t="shared" si="97"/>
        <v>6.1728395061728398E-8</v>
      </c>
      <c r="O694" s="4" t="s">
        <v>31</v>
      </c>
      <c r="P694" s="4">
        <v>0</v>
      </c>
      <c r="T694" s="24">
        <v>6.9444444444444441E-3</v>
      </c>
      <c r="W694" s="17">
        <v>19.88</v>
      </c>
      <c r="AA694" s="16">
        <v>5.9850000000000003</v>
      </c>
      <c r="AB694" s="16">
        <v>1</v>
      </c>
      <c r="AD694" s="17">
        <f t="shared" si="96"/>
        <v>19.88</v>
      </c>
      <c r="AE694" s="57">
        <v>603.97506432830698</v>
      </c>
      <c r="AF694" s="17">
        <f t="shared" si="98"/>
        <v>-0.5</v>
      </c>
      <c r="AG694" s="17">
        <v>14.471014500000001</v>
      </c>
      <c r="AH694" s="17">
        <v>14.47</v>
      </c>
    </row>
    <row r="695" spans="1:34" x14ac:dyDescent="0.35">
      <c r="A695" s="4" t="s">
        <v>60</v>
      </c>
      <c r="B695" s="36" t="s">
        <v>264</v>
      </c>
      <c r="C695" s="4" t="s">
        <v>67</v>
      </c>
      <c r="D695" s="19">
        <v>-72.188659000000001</v>
      </c>
      <c r="E695" s="19">
        <v>45.412109000000001</v>
      </c>
      <c r="F695" s="20">
        <v>500000</v>
      </c>
      <c r="G695" s="20">
        <v>11090</v>
      </c>
      <c r="H695" s="21">
        <v>3.28</v>
      </c>
      <c r="I695" s="4" t="s">
        <v>31</v>
      </c>
      <c r="J695" s="4" t="s">
        <v>51</v>
      </c>
      <c r="K695" s="22" t="s">
        <v>30</v>
      </c>
      <c r="L695" s="10">
        <v>0.1</v>
      </c>
      <c r="M695" s="13">
        <f t="shared" si="97"/>
        <v>2.0000000000000002E-7</v>
      </c>
      <c r="O695" s="4" t="s">
        <v>31</v>
      </c>
      <c r="P695" s="4">
        <v>0</v>
      </c>
      <c r="T695" s="24">
        <v>6.9444444444444441E-3</v>
      </c>
      <c r="W695" s="17">
        <v>20.68</v>
      </c>
      <c r="AA695" s="16">
        <v>1.827</v>
      </c>
      <c r="AB695" s="16">
        <v>1</v>
      </c>
      <c r="AD695" s="17">
        <f t="shared" si="96"/>
        <v>20.68</v>
      </c>
      <c r="AE695" s="57">
        <v>580.14406503402097</v>
      </c>
      <c r="AF695" s="17">
        <f t="shared" si="98"/>
        <v>-0.67</v>
      </c>
      <c r="AG695" s="17">
        <v>6.9019845200000001</v>
      </c>
      <c r="AH695" s="17">
        <v>6.9</v>
      </c>
    </row>
    <row r="696" spans="1:34" x14ac:dyDescent="0.35">
      <c r="A696" s="4" t="s">
        <v>60</v>
      </c>
      <c r="B696" s="36" t="s">
        <v>264</v>
      </c>
      <c r="C696" s="4" t="s">
        <v>68</v>
      </c>
      <c r="D696" s="40">
        <v>-74.005139999999997</v>
      </c>
      <c r="E696" s="40">
        <v>45.992100000000001</v>
      </c>
      <c r="F696" s="20">
        <v>190000</v>
      </c>
      <c r="G696" s="20">
        <v>3460</v>
      </c>
      <c r="H696" s="21">
        <v>2.2400000000000002</v>
      </c>
      <c r="I696" s="4" t="s">
        <v>31</v>
      </c>
      <c r="J696" s="4" t="s">
        <v>51</v>
      </c>
      <c r="K696" s="22" t="s">
        <v>30</v>
      </c>
      <c r="L696" s="10">
        <v>0.1</v>
      </c>
      <c r="M696" s="13">
        <f t="shared" si="97"/>
        <v>5.2631578947368426E-7</v>
      </c>
      <c r="O696" s="4" t="s">
        <v>31</v>
      </c>
      <c r="P696" s="4">
        <v>0</v>
      </c>
      <c r="T696" s="24">
        <v>6.9444444444444441E-3</v>
      </c>
      <c r="W696" s="17">
        <v>16.100000000000001</v>
      </c>
      <c r="AA696" s="16">
        <v>1.26</v>
      </c>
      <c r="AB696" s="16">
        <v>1</v>
      </c>
      <c r="AD696" s="17">
        <f t="shared" si="96"/>
        <v>16.100000000000001</v>
      </c>
      <c r="AE696" s="57">
        <v>734.42673960944398</v>
      </c>
      <c r="AF696" s="17">
        <f t="shared" si="98"/>
        <v>-0.67</v>
      </c>
      <c r="AG696" s="17">
        <v>4.9385071500000004</v>
      </c>
      <c r="AH696" s="17">
        <v>4.9400000000000004</v>
      </c>
    </row>
    <row r="697" spans="1:34" x14ac:dyDescent="0.35">
      <c r="A697" s="4" t="s">
        <v>60</v>
      </c>
      <c r="B697" s="36" t="s">
        <v>264</v>
      </c>
      <c r="C697" s="4" t="s">
        <v>68</v>
      </c>
      <c r="D697" s="40">
        <v>-74.005139999999997</v>
      </c>
      <c r="E697" s="40">
        <v>45.992100000000001</v>
      </c>
      <c r="F697" s="20">
        <v>190000</v>
      </c>
      <c r="G697" s="20">
        <v>3460</v>
      </c>
      <c r="H697" s="21">
        <v>2.2400000000000002</v>
      </c>
      <c r="I697" s="4" t="s">
        <v>31</v>
      </c>
      <c r="J697" s="4" t="s">
        <v>51</v>
      </c>
      <c r="K697" s="22" t="s">
        <v>30</v>
      </c>
      <c r="L697" s="10">
        <v>0.1</v>
      </c>
      <c r="M697" s="13">
        <f t="shared" si="97"/>
        <v>5.2631578947368426E-7</v>
      </c>
      <c r="O697" s="4" t="s">
        <v>31</v>
      </c>
      <c r="P697" s="4">
        <v>0</v>
      </c>
      <c r="T697" s="24">
        <v>6.9444444444444441E-3</v>
      </c>
      <c r="W697" s="17">
        <v>16.100000000000001</v>
      </c>
      <c r="AA697" s="16">
        <v>0.88200000000000001</v>
      </c>
      <c r="AB697" s="16">
        <v>1</v>
      </c>
      <c r="AD697" s="17">
        <f t="shared" si="96"/>
        <v>16.100000000000001</v>
      </c>
      <c r="AE697" s="57">
        <v>734.42673960944398</v>
      </c>
      <c r="AF697" s="17">
        <f t="shared" si="98"/>
        <v>-0.67</v>
      </c>
      <c r="AG697" s="17">
        <v>1.8955684799999999</v>
      </c>
      <c r="AH697" s="17">
        <v>1.9</v>
      </c>
    </row>
    <row r="698" spans="1:34" x14ac:dyDescent="0.35">
      <c r="A698" s="4" t="s">
        <v>60</v>
      </c>
      <c r="B698" s="36" t="s">
        <v>264</v>
      </c>
      <c r="C698" s="4" t="s">
        <v>68</v>
      </c>
      <c r="D698" s="40">
        <v>-74.005139999999997</v>
      </c>
      <c r="E698" s="40">
        <v>45.992100000000001</v>
      </c>
      <c r="F698" s="20">
        <v>190000</v>
      </c>
      <c r="G698" s="20">
        <v>3460</v>
      </c>
      <c r="H698" s="21">
        <v>2.2400000000000002</v>
      </c>
      <c r="I698" s="4" t="s">
        <v>31</v>
      </c>
      <c r="J698" s="4" t="s">
        <v>51</v>
      </c>
      <c r="K698" s="22" t="s">
        <v>30</v>
      </c>
      <c r="L698" s="10">
        <v>0.1</v>
      </c>
      <c r="M698" s="13">
        <f t="shared" si="97"/>
        <v>5.2631578947368426E-7</v>
      </c>
      <c r="O698" s="4" t="s">
        <v>31</v>
      </c>
      <c r="P698" s="4">
        <v>0</v>
      </c>
      <c r="T698" s="24">
        <v>6.9444444444444441E-3</v>
      </c>
      <c r="W698" s="17">
        <v>16.899999999999999</v>
      </c>
      <c r="AA698" s="16">
        <v>1.1339999999999999</v>
      </c>
      <c r="AB698" s="16">
        <v>1</v>
      </c>
      <c r="AD698" s="17">
        <f t="shared" si="96"/>
        <v>16.899999999999999</v>
      </c>
      <c r="AE698" s="57">
        <v>704.05364906576403</v>
      </c>
      <c r="AF698" s="17">
        <f t="shared" si="98"/>
        <v>-0.67</v>
      </c>
      <c r="AG698" s="17">
        <v>9.1742212999999992</v>
      </c>
      <c r="AH698" s="17">
        <v>9.17</v>
      </c>
    </row>
    <row r="699" spans="1:34" x14ac:dyDescent="0.35">
      <c r="A699" s="4" t="s">
        <v>60</v>
      </c>
      <c r="B699" s="36" t="s">
        <v>264</v>
      </c>
      <c r="C699" s="4" t="s">
        <v>68</v>
      </c>
      <c r="D699" s="40">
        <v>-74.005139999999997</v>
      </c>
      <c r="E699" s="40">
        <v>45.992100000000001</v>
      </c>
      <c r="F699" s="20">
        <v>190000</v>
      </c>
      <c r="G699" s="20">
        <v>3460</v>
      </c>
      <c r="H699" s="21">
        <v>2.2400000000000002</v>
      </c>
      <c r="I699" s="4" t="s">
        <v>31</v>
      </c>
      <c r="J699" s="4" t="s">
        <v>51</v>
      </c>
      <c r="K699" s="22" t="s">
        <v>30</v>
      </c>
      <c r="L699" s="10">
        <v>0.1</v>
      </c>
      <c r="M699" s="13">
        <f t="shared" si="97"/>
        <v>5.2631578947368426E-7</v>
      </c>
      <c r="O699" s="4" t="s">
        <v>31</v>
      </c>
      <c r="P699" s="4">
        <v>0</v>
      </c>
      <c r="T699" s="24">
        <v>6.9444444444444441E-3</v>
      </c>
      <c r="W699" s="17">
        <v>16.899999999999999</v>
      </c>
      <c r="AA699" s="16">
        <v>1.512</v>
      </c>
      <c r="AB699" s="16">
        <v>1</v>
      </c>
      <c r="AD699" s="17">
        <f t="shared" si="96"/>
        <v>16.899999999999999</v>
      </c>
      <c r="AE699" s="57">
        <v>704.05364906576403</v>
      </c>
      <c r="AF699" s="17">
        <f t="shared" si="98"/>
        <v>-0.67</v>
      </c>
      <c r="AG699" s="17">
        <v>6.7448228500000003</v>
      </c>
      <c r="AH699" s="17">
        <v>6.74</v>
      </c>
    </row>
    <row r="700" spans="1:34" x14ac:dyDescent="0.35">
      <c r="A700" s="4" t="s">
        <v>60</v>
      </c>
      <c r="B700" s="36" t="s">
        <v>264</v>
      </c>
      <c r="C700" s="4" t="s">
        <v>68</v>
      </c>
      <c r="D700" s="40">
        <v>-74.005139999999997</v>
      </c>
      <c r="E700" s="40">
        <v>45.992100000000001</v>
      </c>
      <c r="F700" s="20">
        <v>190000</v>
      </c>
      <c r="G700" s="20">
        <v>3460</v>
      </c>
      <c r="H700" s="21">
        <v>2.2400000000000002</v>
      </c>
      <c r="I700" s="4" t="s">
        <v>31</v>
      </c>
      <c r="J700" s="4" t="s">
        <v>51</v>
      </c>
      <c r="K700" s="22" t="s">
        <v>30</v>
      </c>
      <c r="L700" s="10">
        <v>0.1</v>
      </c>
      <c r="M700" s="13">
        <f t="shared" si="97"/>
        <v>5.2631578947368426E-7</v>
      </c>
      <c r="O700" s="4" t="s">
        <v>31</v>
      </c>
      <c r="P700" s="4">
        <v>0</v>
      </c>
      <c r="T700" s="24">
        <v>6.9444444444444441E-3</v>
      </c>
      <c r="W700" s="17">
        <v>16.899999999999999</v>
      </c>
      <c r="AA700" s="16">
        <v>2.331</v>
      </c>
      <c r="AB700" s="16">
        <v>1</v>
      </c>
      <c r="AD700" s="17">
        <f t="shared" si="96"/>
        <v>16.899999999999999</v>
      </c>
      <c r="AE700" s="57">
        <v>704.05364906576403</v>
      </c>
      <c r="AF700" s="17">
        <f t="shared" si="98"/>
        <v>-0.67</v>
      </c>
      <c r="AG700" s="17">
        <v>7.1887665199999997</v>
      </c>
      <c r="AH700" s="17">
        <v>7.19</v>
      </c>
    </row>
    <row r="701" spans="1:34" x14ac:dyDescent="0.35">
      <c r="A701" s="4" t="s">
        <v>60</v>
      </c>
      <c r="B701" s="36" t="s">
        <v>264</v>
      </c>
      <c r="C701" s="4" t="s">
        <v>68</v>
      </c>
      <c r="D701" s="40">
        <v>-74.005139999999997</v>
      </c>
      <c r="E701" s="40">
        <v>45.992100000000001</v>
      </c>
      <c r="F701" s="20">
        <v>190000</v>
      </c>
      <c r="G701" s="20">
        <v>3460</v>
      </c>
      <c r="H701" s="21">
        <v>2.2400000000000002</v>
      </c>
      <c r="I701" s="4" t="s">
        <v>31</v>
      </c>
      <c r="J701" s="4" t="s">
        <v>51</v>
      </c>
      <c r="K701" s="22" t="s">
        <v>30</v>
      </c>
      <c r="L701" s="10">
        <v>0.1</v>
      </c>
      <c r="M701" s="13">
        <f t="shared" si="97"/>
        <v>5.2631578947368426E-7</v>
      </c>
      <c r="O701" s="4" t="s">
        <v>31</v>
      </c>
      <c r="P701" s="4">
        <v>0</v>
      </c>
      <c r="T701" s="24">
        <v>6.9444444444444441E-3</v>
      </c>
      <c r="W701" s="17">
        <v>16.899999999999999</v>
      </c>
      <c r="AA701" s="16">
        <v>2.331</v>
      </c>
      <c r="AB701" s="16">
        <v>1</v>
      </c>
      <c r="AD701" s="17">
        <f t="shared" si="96"/>
        <v>16.899999999999999</v>
      </c>
      <c r="AE701" s="57">
        <v>704.05364906576403</v>
      </c>
      <c r="AF701" s="17">
        <f t="shared" si="98"/>
        <v>-0.67</v>
      </c>
      <c r="AG701" s="17">
        <v>6.2337185100000001</v>
      </c>
      <c r="AH701" s="17">
        <v>6.23</v>
      </c>
    </row>
    <row r="702" spans="1:34" x14ac:dyDescent="0.35">
      <c r="A702" s="4" t="s">
        <v>60</v>
      </c>
      <c r="B702" s="36" t="s">
        <v>264</v>
      </c>
      <c r="C702" s="4" t="s">
        <v>68</v>
      </c>
      <c r="D702" s="40">
        <v>-74.005139999999997</v>
      </c>
      <c r="E702" s="40">
        <v>45.992100000000001</v>
      </c>
      <c r="F702" s="20">
        <v>190000</v>
      </c>
      <c r="G702" s="20">
        <v>3460</v>
      </c>
      <c r="H702" s="21">
        <v>2.2400000000000002</v>
      </c>
      <c r="I702" s="4" t="s">
        <v>31</v>
      </c>
      <c r="J702" s="4" t="s">
        <v>51</v>
      </c>
      <c r="K702" s="22" t="s">
        <v>30</v>
      </c>
      <c r="L702" s="10">
        <v>0.1</v>
      </c>
      <c r="M702" s="13">
        <f t="shared" si="97"/>
        <v>5.2631578947368426E-7</v>
      </c>
      <c r="O702" s="4" t="s">
        <v>31</v>
      </c>
      <c r="P702" s="4">
        <v>0</v>
      </c>
      <c r="T702" s="24">
        <v>6.9444444444444441E-3</v>
      </c>
      <c r="W702" s="17">
        <v>16.399999999999999</v>
      </c>
      <c r="AA702" s="16">
        <v>2.1419999999999999</v>
      </c>
      <c r="AB702" s="16">
        <v>1</v>
      </c>
      <c r="AD702" s="17">
        <f t="shared" si="96"/>
        <v>16.399999999999999</v>
      </c>
      <c r="AE702" s="57">
        <v>722.84359638374406</v>
      </c>
      <c r="AF702" s="17">
        <f t="shared" si="98"/>
        <v>-0.67</v>
      </c>
      <c r="AG702" s="17">
        <v>3.8210864899999999</v>
      </c>
      <c r="AH702" s="17">
        <v>3.82</v>
      </c>
    </row>
    <row r="703" spans="1:34" x14ac:dyDescent="0.35">
      <c r="A703" s="4" t="s">
        <v>60</v>
      </c>
      <c r="B703" s="36" t="s">
        <v>264</v>
      </c>
      <c r="C703" s="4" t="s">
        <v>68</v>
      </c>
      <c r="D703" s="40">
        <v>-74.005139999999997</v>
      </c>
      <c r="E703" s="40">
        <v>45.992100000000001</v>
      </c>
      <c r="F703" s="20">
        <v>190000</v>
      </c>
      <c r="G703" s="20">
        <v>3460</v>
      </c>
      <c r="H703" s="21">
        <v>2.2400000000000002</v>
      </c>
      <c r="I703" s="4" t="s">
        <v>31</v>
      </c>
      <c r="J703" s="4" t="s">
        <v>51</v>
      </c>
      <c r="K703" s="22" t="s">
        <v>30</v>
      </c>
      <c r="L703" s="10">
        <v>0.1</v>
      </c>
      <c r="M703" s="13">
        <f t="shared" si="97"/>
        <v>5.2631578947368426E-7</v>
      </c>
      <c r="O703" s="4" t="s">
        <v>31</v>
      </c>
      <c r="P703" s="4">
        <v>0</v>
      </c>
      <c r="T703" s="24">
        <v>6.9444444444444441E-3</v>
      </c>
      <c r="W703" s="17">
        <v>16.399999999999999</v>
      </c>
      <c r="AA703" s="16">
        <v>2.5830000000000002</v>
      </c>
      <c r="AB703" s="16">
        <v>1</v>
      </c>
      <c r="AD703" s="17">
        <f t="shared" si="96"/>
        <v>16.399999999999999</v>
      </c>
      <c r="AE703" s="57">
        <v>722.84359638374406</v>
      </c>
      <c r="AF703" s="17">
        <f t="shared" si="98"/>
        <v>-0.67</v>
      </c>
      <c r="AG703" s="17">
        <v>4.1014030799999999</v>
      </c>
      <c r="AH703" s="17">
        <v>4.0999999999999996</v>
      </c>
    </row>
    <row r="704" spans="1:34" x14ac:dyDescent="0.35">
      <c r="A704" s="4" t="s">
        <v>60</v>
      </c>
      <c r="B704" s="36" t="s">
        <v>264</v>
      </c>
      <c r="C704" s="4" t="s">
        <v>68</v>
      </c>
      <c r="D704" s="40">
        <v>-74.005139999999997</v>
      </c>
      <c r="E704" s="40">
        <v>45.992100000000001</v>
      </c>
      <c r="F704" s="20">
        <v>190000</v>
      </c>
      <c r="G704" s="20">
        <v>3460</v>
      </c>
      <c r="H704" s="21">
        <v>2.2400000000000002</v>
      </c>
      <c r="I704" s="4" t="s">
        <v>31</v>
      </c>
      <c r="J704" s="4" t="s">
        <v>51</v>
      </c>
      <c r="K704" s="22" t="s">
        <v>30</v>
      </c>
      <c r="L704" s="10">
        <v>0.1</v>
      </c>
      <c r="M704" s="13">
        <f t="shared" si="97"/>
        <v>5.2631578947368426E-7</v>
      </c>
      <c r="O704" s="4" t="s">
        <v>31</v>
      </c>
      <c r="P704" s="4">
        <v>0</v>
      </c>
      <c r="T704" s="24">
        <v>6.9444444444444441E-3</v>
      </c>
      <c r="W704" s="17">
        <v>16.399999999999999</v>
      </c>
      <c r="AA704" s="16">
        <v>2.331</v>
      </c>
      <c r="AB704" s="16">
        <v>1</v>
      </c>
      <c r="AD704" s="17">
        <f t="shared" si="96"/>
        <v>16.399999999999999</v>
      </c>
      <c r="AE704" s="57">
        <v>722.84359638374406</v>
      </c>
      <c r="AF704" s="17">
        <f t="shared" si="98"/>
        <v>-0.67</v>
      </c>
      <c r="AG704" s="17">
        <v>6.2754013799999999</v>
      </c>
      <c r="AH704" s="17">
        <v>6.28</v>
      </c>
    </row>
    <row r="705" spans="1:34" x14ac:dyDescent="0.35">
      <c r="A705" s="4" t="s">
        <v>69</v>
      </c>
      <c r="B705" s="36" t="s">
        <v>264</v>
      </c>
      <c r="C705" s="4" t="s">
        <v>70</v>
      </c>
      <c r="D705" s="19">
        <v>13.030212539672901</v>
      </c>
      <c r="E705" s="19">
        <v>53.152390475861097</v>
      </c>
      <c r="F705" s="20">
        <v>4300000</v>
      </c>
      <c r="G705" s="20">
        <v>14460</v>
      </c>
      <c r="H705" s="21">
        <v>2.09</v>
      </c>
      <c r="I705" s="4" t="s">
        <v>31</v>
      </c>
      <c r="J705" s="4" t="s">
        <v>51</v>
      </c>
      <c r="K705" s="22" t="s">
        <v>71</v>
      </c>
      <c r="L705" s="10">
        <v>0.126</v>
      </c>
      <c r="M705" s="13">
        <f t="shared" si="97"/>
        <v>2.9302325581395349E-8</v>
      </c>
      <c r="O705" s="4" t="s">
        <v>31</v>
      </c>
      <c r="P705" s="4">
        <v>0</v>
      </c>
      <c r="Q705" s="23">
        <v>41510.863194444442</v>
      </c>
      <c r="R705" s="38"/>
      <c r="T705" s="24">
        <v>5.5555555555555558E-3</v>
      </c>
      <c r="W705" s="17">
        <v>20.45</v>
      </c>
      <c r="Z705" s="16">
        <v>2</v>
      </c>
      <c r="AA705" s="16">
        <v>5.4</v>
      </c>
      <c r="AB705" s="16">
        <v>1</v>
      </c>
      <c r="AD705" s="17">
        <f t="shared" ref="AD705:AD728" si="99">W705</f>
        <v>20.45</v>
      </c>
      <c r="AE705" s="57">
        <v>586.87826018330804</v>
      </c>
      <c r="AF705" s="17">
        <f t="shared" ref="AF705:AF728" si="100">IF(AA705&gt;3.7,-0.5,-0.67)</f>
        <v>-0.5</v>
      </c>
      <c r="AG705" s="17">
        <v>2.75</v>
      </c>
      <c r="AH705" s="17">
        <v>2.75</v>
      </c>
    </row>
    <row r="706" spans="1:34" x14ac:dyDescent="0.35">
      <c r="A706" s="4" t="s">
        <v>69</v>
      </c>
      <c r="B706" s="36" t="s">
        <v>264</v>
      </c>
      <c r="C706" s="4" t="s">
        <v>70</v>
      </c>
      <c r="D706" s="19">
        <v>13.030212539672901</v>
      </c>
      <c r="E706" s="19">
        <v>53.152390475861097</v>
      </c>
      <c r="F706" s="20">
        <v>4300000</v>
      </c>
      <c r="G706" s="20">
        <v>14460</v>
      </c>
      <c r="H706" s="21">
        <v>2.09</v>
      </c>
      <c r="I706" s="4" t="s">
        <v>31</v>
      </c>
      <c r="J706" s="4" t="s">
        <v>51</v>
      </c>
      <c r="K706" s="22" t="s">
        <v>71</v>
      </c>
      <c r="L706" s="10">
        <v>0.126</v>
      </c>
      <c r="M706" s="13">
        <f t="shared" si="97"/>
        <v>2.9302325581395349E-8</v>
      </c>
      <c r="O706" s="4" t="s">
        <v>31</v>
      </c>
      <c r="P706" s="4">
        <v>0</v>
      </c>
      <c r="Q706" s="23">
        <v>41511.00277777778</v>
      </c>
      <c r="R706" s="38"/>
      <c r="T706" s="24">
        <v>5.5555555555555558E-3</v>
      </c>
      <c r="W706" s="17">
        <v>20.420000000000002</v>
      </c>
      <c r="Z706" s="16">
        <v>2</v>
      </c>
      <c r="AA706" s="16">
        <v>3.2</v>
      </c>
      <c r="AB706" s="16">
        <v>1</v>
      </c>
      <c r="AD706" s="17">
        <f t="shared" si="99"/>
        <v>20.420000000000002</v>
      </c>
      <c r="AE706" s="57">
        <v>587.76348765550995</v>
      </c>
      <c r="AF706" s="17">
        <f t="shared" si="100"/>
        <v>-0.67</v>
      </c>
      <c r="AG706" s="17">
        <v>2.14</v>
      </c>
      <c r="AH706" s="17">
        <v>2.14</v>
      </c>
    </row>
    <row r="707" spans="1:34" x14ac:dyDescent="0.35">
      <c r="A707" s="4" t="s">
        <v>69</v>
      </c>
      <c r="B707" s="36" t="s">
        <v>264</v>
      </c>
      <c r="C707" s="4" t="s">
        <v>70</v>
      </c>
      <c r="D707" s="19">
        <v>13.030212539672901</v>
      </c>
      <c r="E707" s="19">
        <v>53.152390475861097</v>
      </c>
      <c r="F707" s="20">
        <v>4300000</v>
      </c>
      <c r="G707" s="20">
        <v>14460</v>
      </c>
      <c r="H707" s="21">
        <v>2.09</v>
      </c>
      <c r="I707" s="4" t="s">
        <v>31</v>
      </c>
      <c r="J707" s="4" t="s">
        <v>51</v>
      </c>
      <c r="K707" s="22" t="s">
        <v>71</v>
      </c>
      <c r="L707" s="10">
        <v>0.126</v>
      </c>
      <c r="M707" s="13">
        <f t="shared" ref="M707:M770" si="101">L707/F707</f>
        <v>2.9302325581395349E-8</v>
      </c>
      <c r="O707" s="4" t="s">
        <v>31</v>
      </c>
      <c r="P707" s="4">
        <v>0</v>
      </c>
      <c r="Q707" s="23">
        <v>41511.082638888889</v>
      </c>
      <c r="T707" s="24">
        <v>5.5555555555555558E-3</v>
      </c>
      <c r="W707" s="17">
        <v>20.34</v>
      </c>
      <c r="Z707" s="16">
        <v>2</v>
      </c>
      <c r="AA707" s="16">
        <v>4</v>
      </c>
      <c r="AB707" s="16">
        <v>1</v>
      </c>
      <c r="AD707" s="17">
        <f t="shared" si="99"/>
        <v>20.34</v>
      </c>
      <c r="AE707" s="57">
        <v>590.13191133374903</v>
      </c>
      <c r="AF707" s="17">
        <f t="shared" si="100"/>
        <v>-0.5</v>
      </c>
      <c r="AG707" s="17">
        <v>4.03</v>
      </c>
      <c r="AH707" s="17">
        <v>4.03</v>
      </c>
    </row>
    <row r="708" spans="1:34" x14ac:dyDescent="0.35">
      <c r="A708" s="4" t="s">
        <v>69</v>
      </c>
      <c r="B708" s="36" t="s">
        <v>264</v>
      </c>
      <c r="C708" s="4" t="s">
        <v>70</v>
      </c>
      <c r="D708" s="19">
        <v>13.030212539672901</v>
      </c>
      <c r="E708" s="19">
        <v>53.152390475861097</v>
      </c>
      <c r="F708" s="20">
        <v>4300000</v>
      </c>
      <c r="G708" s="20">
        <v>14460</v>
      </c>
      <c r="H708" s="21">
        <v>2.09</v>
      </c>
      <c r="I708" s="4" t="s">
        <v>31</v>
      </c>
      <c r="J708" s="4" t="s">
        <v>51</v>
      </c>
      <c r="K708" s="22" t="s">
        <v>71</v>
      </c>
      <c r="L708" s="10">
        <v>0.126</v>
      </c>
      <c r="M708" s="13">
        <f t="shared" si="101"/>
        <v>2.9302325581395349E-8</v>
      </c>
      <c r="O708" s="4" t="s">
        <v>31</v>
      </c>
      <c r="P708" s="4">
        <v>0</v>
      </c>
      <c r="Q708" s="23">
        <v>41511.206250000003</v>
      </c>
      <c r="T708" s="24">
        <v>5.5555555555555558E-3</v>
      </c>
      <c r="W708" s="17">
        <v>20.260000000000002</v>
      </c>
      <c r="Z708" s="16">
        <v>2</v>
      </c>
      <c r="AA708" s="16">
        <v>3.4</v>
      </c>
      <c r="AB708" s="16">
        <v>1</v>
      </c>
      <c r="AD708" s="17">
        <f t="shared" si="99"/>
        <v>20.260000000000002</v>
      </c>
      <c r="AE708" s="57">
        <v>592.51177443742097</v>
      </c>
      <c r="AF708" s="17">
        <f t="shared" si="100"/>
        <v>-0.67</v>
      </c>
      <c r="AG708" s="17">
        <v>3.4</v>
      </c>
      <c r="AH708" s="17">
        <v>3.4</v>
      </c>
    </row>
    <row r="709" spans="1:34" x14ac:dyDescent="0.35">
      <c r="A709" s="4" t="s">
        <v>69</v>
      </c>
      <c r="B709" s="36" t="s">
        <v>264</v>
      </c>
      <c r="C709" s="4" t="s">
        <v>70</v>
      </c>
      <c r="D709" s="19">
        <v>13.030212539672901</v>
      </c>
      <c r="E709" s="19">
        <v>53.152390475861097</v>
      </c>
      <c r="F709" s="20">
        <v>4300000</v>
      </c>
      <c r="G709" s="20">
        <v>14460</v>
      </c>
      <c r="H709" s="21">
        <v>2.09</v>
      </c>
      <c r="I709" s="4" t="s">
        <v>31</v>
      </c>
      <c r="J709" s="4" t="s">
        <v>51</v>
      </c>
      <c r="K709" s="22" t="s">
        <v>71</v>
      </c>
      <c r="L709" s="10">
        <v>0.126</v>
      </c>
      <c r="M709" s="13">
        <f t="shared" si="101"/>
        <v>2.9302325581395349E-8</v>
      </c>
      <c r="O709" s="4" t="s">
        <v>31</v>
      </c>
      <c r="P709" s="4">
        <v>0</v>
      </c>
      <c r="Q709" s="23">
        <v>41511.28125</v>
      </c>
      <c r="T709" s="24">
        <v>5.5555555555555558E-3</v>
      </c>
      <c r="W709" s="17">
        <v>20.2</v>
      </c>
      <c r="Z709" s="16">
        <v>2</v>
      </c>
      <c r="AA709" s="16">
        <v>3.8</v>
      </c>
      <c r="AB709" s="16">
        <v>1</v>
      </c>
      <c r="AD709" s="17">
        <f t="shared" si="99"/>
        <v>20.2</v>
      </c>
      <c r="AE709" s="57">
        <v>594.30423173414397</v>
      </c>
      <c r="AF709" s="17">
        <f t="shared" si="100"/>
        <v>-0.5</v>
      </c>
      <c r="AG709" s="17">
        <v>1.97</v>
      </c>
      <c r="AH709" s="17">
        <v>1.97</v>
      </c>
    </row>
    <row r="710" spans="1:34" x14ac:dyDescent="0.35">
      <c r="A710" s="4" t="s">
        <v>69</v>
      </c>
      <c r="B710" s="36" t="s">
        <v>264</v>
      </c>
      <c r="C710" s="4" t="s">
        <v>70</v>
      </c>
      <c r="D710" s="19">
        <v>13.030212539672901</v>
      </c>
      <c r="E710" s="19">
        <v>53.152390475861097</v>
      </c>
      <c r="F710" s="20">
        <v>4300000</v>
      </c>
      <c r="G710" s="20">
        <v>14460</v>
      </c>
      <c r="H710" s="21">
        <v>2.09</v>
      </c>
      <c r="I710" s="4" t="s">
        <v>31</v>
      </c>
      <c r="J710" s="4" t="s">
        <v>51</v>
      </c>
      <c r="K710" s="22" t="s">
        <v>71</v>
      </c>
      <c r="L710" s="10">
        <v>0.126</v>
      </c>
      <c r="M710" s="13">
        <f t="shared" si="101"/>
        <v>2.9302325581395349E-8</v>
      </c>
      <c r="O710" s="4" t="s">
        <v>31</v>
      </c>
      <c r="P710" s="4">
        <v>0</v>
      </c>
      <c r="Q710" s="23">
        <v>41511.395833333336</v>
      </c>
      <c r="T710" s="24">
        <v>5.5555555555555558E-3</v>
      </c>
      <c r="W710" s="17">
        <v>20.2</v>
      </c>
      <c r="Z710" s="16">
        <v>2</v>
      </c>
      <c r="AA710" s="16">
        <v>4</v>
      </c>
      <c r="AB710" s="16">
        <v>1</v>
      </c>
      <c r="AD710" s="17">
        <f t="shared" si="99"/>
        <v>20.2</v>
      </c>
      <c r="AE710" s="57">
        <v>594.30423173414397</v>
      </c>
      <c r="AF710" s="17">
        <f t="shared" si="100"/>
        <v>-0.5</v>
      </c>
      <c r="AG710" s="17">
        <v>3.23</v>
      </c>
      <c r="AH710" s="17">
        <v>3.23</v>
      </c>
    </row>
    <row r="711" spans="1:34" x14ac:dyDescent="0.35">
      <c r="A711" s="4" t="s">
        <v>69</v>
      </c>
      <c r="B711" s="36" t="s">
        <v>264</v>
      </c>
      <c r="C711" s="4" t="s">
        <v>70</v>
      </c>
      <c r="D711" s="19">
        <v>13.030212539672901</v>
      </c>
      <c r="E711" s="19">
        <v>53.152390475861097</v>
      </c>
      <c r="F711" s="20">
        <v>4300000</v>
      </c>
      <c r="G711" s="20">
        <v>14460</v>
      </c>
      <c r="H711" s="21">
        <v>2.09</v>
      </c>
      <c r="I711" s="4" t="s">
        <v>31</v>
      </c>
      <c r="J711" s="4" t="s">
        <v>51</v>
      </c>
      <c r="K711" s="22" t="s">
        <v>71</v>
      </c>
      <c r="L711" s="10">
        <v>0.126</v>
      </c>
      <c r="M711" s="13">
        <f t="shared" si="101"/>
        <v>2.9302325581395349E-8</v>
      </c>
      <c r="O711" s="4" t="s">
        <v>31</v>
      </c>
      <c r="P711" s="4">
        <v>0</v>
      </c>
      <c r="Q711" s="23">
        <v>41511.435416666667</v>
      </c>
      <c r="T711" s="24">
        <v>5.5555555555555558E-3</v>
      </c>
      <c r="W711" s="17">
        <v>20.25</v>
      </c>
      <c r="Z711" s="16">
        <v>2</v>
      </c>
      <c r="AA711" s="16">
        <v>4.8</v>
      </c>
      <c r="AB711" s="16">
        <v>1</v>
      </c>
      <c r="AD711" s="17">
        <f t="shared" si="99"/>
        <v>20.25</v>
      </c>
      <c r="AE711" s="57">
        <v>592.81006602984405</v>
      </c>
      <c r="AF711" s="17">
        <f t="shared" si="100"/>
        <v>-0.5</v>
      </c>
      <c r="AG711" s="17">
        <v>4.43</v>
      </c>
      <c r="AH711" s="17">
        <v>4.43</v>
      </c>
    </row>
    <row r="712" spans="1:34" x14ac:dyDescent="0.35">
      <c r="A712" s="4" t="s">
        <v>69</v>
      </c>
      <c r="B712" s="36" t="s">
        <v>264</v>
      </c>
      <c r="C712" s="4" t="s">
        <v>70</v>
      </c>
      <c r="D712" s="19">
        <v>13.030212539672901</v>
      </c>
      <c r="E712" s="19">
        <v>53.152390475861097</v>
      </c>
      <c r="F712" s="20">
        <v>4300000</v>
      </c>
      <c r="G712" s="20">
        <v>14460</v>
      </c>
      <c r="H712" s="21">
        <v>2.09</v>
      </c>
      <c r="I712" s="4" t="s">
        <v>31</v>
      </c>
      <c r="J712" s="4" t="s">
        <v>51</v>
      </c>
      <c r="K712" s="22" t="s">
        <v>71</v>
      </c>
      <c r="L712" s="10">
        <v>0.126</v>
      </c>
      <c r="M712" s="13">
        <f t="shared" si="101"/>
        <v>2.9302325581395349E-8</v>
      </c>
      <c r="O712" s="4" t="s">
        <v>31</v>
      </c>
      <c r="P712" s="4">
        <v>0</v>
      </c>
      <c r="Q712" s="23">
        <v>41511.529166666667</v>
      </c>
      <c r="T712" s="24">
        <v>5.5555555555555558E-3</v>
      </c>
      <c r="W712" s="17">
        <v>20.350000000000001</v>
      </c>
      <c r="Z712" s="16">
        <v>2</v>
      </c>
      <c r="AA712" s="16">
        <v>4.9000000000000004</v>
      </c>
      <c r="AB712" s="16">
        <v>1</v>
      </c>
      <c r="AD712" s="17">
        <f t="shared" si="99"/>
        <v>20.350000000000001</v>
      </c>
      <c r="AE712" s="57">
        <v>589.83523457531805</v>
      </c>
      <c r="AF712" s="17">
        <f t="shared" si="100"/>
        <v>-0.5</v>
      </c>
      <c r="AG712" s="17">
        <v>6.53</v>
      </c>
      <c r="AH712" s="17">
        <v>6.53</v>
      </c>
    </row>
    <row r="713" spans="1:34" x14ac:dyDescent="0.35">
      <c r="A713" s="4" t="s">
        <v>69</v>
      </c>
      <c r="B713" s="36" t="s">
        <v>264</v>
      </c>
      <c r="C713" s="4" t="s">
        <v>70</v>
      </c>
      <c r="D713" s="19">
        <v>13.030212539672901</v>
      </c>
      <c r="E713" s="19">
        <v>53.152390475861097</v>
      </c>
      <c r="F713" s="20">
        <v>4300000</v>
      </c>
      <c r="G713" s="20">
        <v>14460</v>
      </c>
      <c r="H713" s="21">
        <v>2.09</v>
      </c>
      <c r="I713" s="4" t="s">
        <v>31</v>
      </c>
      <c r="J713" s="4" t="s">
        <v>51</v>
      </c>
      <c r="K713" s="22" t="s">
        <v>71</v>
      </c>
      <c r="L713" s="10">
        <v>0.126</v>
      </c>
      <c r="M713" s="13">
        <f t="shared" si="101"/>
        <v>2.9302325581395349E-8</v>
      </c>
      <c r="O713" s="4" t="s">
        <v>31</v>
      </c>
      <c r="P713" s="4">
        <v>0</v>
      </c>
      <c r="Q713" s="23">
        <v>41511.643750000003</v>
      </c>
      <c r="T713" s="24">
        <v>5.5555555555555558E-3</v>
      </c>
      <c r="W713" s="17">
        <v>20.37</v>
      </c>
      <c r="Z713" s="16">
        <v>2</v>
      </c>
      <c r="AA713" s="16">
        <v>5.3</v>
      </c>
      <c r="AB713" s="16">
        <v>1</v>
      </c>
      <c r="AD713" s="17">
        <f t="shared" si="99"/>
        <v>20.37</v>
      </c>
      <c r="AE713" s="57">
        <v>589.24241659542201</v>
      </c>
      <c r="AF713" s="17">
        <f t="shared" si="100"/>
        <v>-0.5</v>
      </c>
      <c r="AG713" s="17">
        <v>5.95</v>
      </c>
      <c r="AH713" s="17">
        <v>5.95</v>
      </c>
    </row>
    <row r="714" spans="1:34" x14ac:dyDescent="0.35">
      <c r="A714" s="4" t="s">
        <v>69</v>
      </c>
      <c r="B714" s="36" t="s">
        <v>264</v>
      </c>
      <c r="C714" s="4" t="s">
        <v>70</v>
      </c>
      <c r="D714" s="19">
        <v>13.030212539672901</v>
      </c>
      <c r="E714" s="19">
        <v>53.152390475861097</v>
      </c>
      <c r="F714" s="20">
        <v>4300000</v>
      </c>
      <c r="G714" s="20">
        <v>14460</v>
      </c>
      <c r="H714" s="21">
        <v>2.09</v>
      </c>
      <c r="I714" s="4" t="s">
        <v>31</v>
      </c>
      <c r="J714" s="4" t="s">
        <v>51</v>
      </c>
      <c r="K714" s="22" t="s">
        <v>71</v>
      </c>
      <c r="L714" s="10">
        <v>0.126</v>
      </c>
      <c r="M714" s="13">
        <f t="shared" si="101"/>
        <v>2.9302325581395349E-8</v>
      </c>
      <c r="O714" s="4" t="s">
        <v>31</v>
      </c>
      <c r="P714" s="4">
        <v>0</v>
      </c>
      <c r="Q714" s="23">
        <v>41511.715277777781</v>
      </c>
      <c r="T714" s="24">
        <v>5.5555555555555558E-3</v>
      </c>
      <c r="W714" s="17">
        <v>20.36</v>
      </c>
      <c r="Z714" s="16">
        <v>2</v>
      </c>
      <c r="AA714" s="16">
        <v>5.7</v>
      </c>
      <c r="AB714" s="16">
        <v>1</v>
      </c>
      <c r="AD714" s="17">
        <f t="shared" si="99"/>
        <v>20.36</v>
      </c>
      <c r="AE714" s="57">
        <v>589.53873638612004</v>
      </c>
      <c r="AF714" s="17">
        <f t="shared" si="100"/>
        <v>-0.5</v>
      </c>
      <c r="AG714" s="17">
        <v>7.1</v>
      </c>
      <c r="AH714" s="17">
        <v>7.1</v>
      </c>
    </row>
    <row r="715" spans="1:34" x14ac:dyDescent="0.35">
      <c r="A715" s="4" t="s">
        <v>69</v>
      </c>
      <c r="B715" s="36" t="s">
        <v>264</v>
      </c>
      <c r="C715" s="4" t="s">
        <v>70</v>
      </c>
      <c r="D715" s="19">
        <v>13.030212539672901</v>
      </c>
      <c r="E715" s="19">
        <v>53.152390475861097</v>
      </c>
      <c r="F715" s="20">
        <v>4300000</v>
      </c>
      <c r="G715" s="20">
        <v>14460</v>
      </c>
      <c r="H715" s="21">
        <v>2.09</v>
      </c>
      <c r="I715" s="4" t="s">
        <v>31</v>
      </c>
      <c r="J715" s="4" t="s">
        <v>51</v>
      </c>
      <c r="K715" s="22" t="s">
        <v>71</v>
      </c>
      <c r="L715" s="10">
        <v>0.126</v>
      </c>
      <c r="M715" s="13">
        <f t="shared" si="101"/>
        <v>2.9302325581395349E-8</v>
      </c>
      <c r="O715" s="4" t="s">
        <v>31</v>
      </c>
      <c r="P715" s="4">
        <v>0</v>
      </c>
      <c r="Q715" s="23">
        <v>41511.809027777781</v>
      </c>
      <c r="T715" s="24">
        <v>5.5555555555555558E-3</v>
      </c>
      <c r="W715" s="17">
        <v>20.309999999999999</v>
      </c>
      <c r="Z715" s="16">
        <v>2</v>
      </c>
      <c r="AA715" s="16">
        <v>5.8</v>
      </c>
      <c r="AB715" s="16">
        <v>1</v>
      </c>
      <c r="AD715" s="17">
        <f t="shared" si="99"/>
        <v>20.309999999999999</v>
      </c>
      <c r="AE715" s="57">
        <v>591.02301473431896</v>
      </c>
      <c r="AF715" s="17">
        <f t="shared" si="100"/>
        <v>-0.5</v>
      </c>
      <c r="AG715" s="17">
        <v>5.62</v>
      </c>
      <c r="AH715" s="17">
        <v>5.62</v>
      </c>
    </row>
    <row r="716" spans="1:34" x14ac:dyDescent="0.35">
      <c r="A716" s="4" t="s">
        <v>69</v>
      </c>
      <c r="B716" s="36" t="s">
        <v>264</v>
      </c>
      <c r="C716" s="4" t="s">
        <v>70</v>
      </c>
      <c r="D716" s="19">
        <v>13.030212539672901</v>
      </c>
      <c r="E716" s="19">
        <v>53.152390475861097</v>
      </c>
      <c r="F716" s="20">
        <v>4300000</v>
      </c>
      <c r="G716" s="20">
        <v>14460</v>
      </c>
      <c r="H716" s="21">
        <v>2.09</v>
      </c>
      <c r="I716" s="4" t="s">
        <v>31</v>
      </c>
      <c r="J716" s="4" t="s">
        <v>51</v>
      </c>
      <c r="K716" s="22" t="s">
        <v>71</v>
      </c>
      <c r="L716" s="10">
        <v>0.126</v>
      </c>
      <c r="M716" s="13">
        <f t="shared" si="101"/>
        <v>2.9302325581395349E-8</v>
      </c>
      <c r="O716" s="4" t="s">
        <v>31</v>
      </c>
      <c r="P716" s="4">
        <v>0</v>
      </c>
      <c r="Q716" s="23">
        <v>41511.857638888891</v>
      </c>
      <c r="T716" s="24">
        <v>5.5555555555555558E-3</v>
      </c>
      <c r="W716" s="17">
        <v>20.239999999999998</v>
      </c>
      <c r="Z716" s="16">
        <v>2</v>
      </c>
      <c r="AA716" s="16">
        <v>5.2</v>
      </c>
      <c r="AB716" s="16">
        <v>1</v>
      </c>
      <c r="AD716" s="17">
        <f t="shared" si="99"/>
        <v>20.239999999999998</v>
      </c>
      <c r="AE716" s="57">
        <v>593.10853790812303</v>
      </c>
      <c r="AF716" s="17">
        <f t="shared" si="100"/>
        <v>-0.5</v>
      </c>
      <c r="AG716" s="17">
        <v>7.2</v>
      </c>
      <c r="AH716" s="17">
        <v>7.2</v>
      </c>
    </row>
    <row r="717" spans="1:34" x14ac:dyDescent="0.35">
      <c r="A717" s="4" t="s">
        <v>69</v>
      </c>
      <c r="B717" s="36" t="s">
        <v>264</v>
      </c>
      <c r="C717" s="4" t="s">
        <v>70</v>
      </c>
      <c r="D717" s="19">
        <v>13.030212539672901</v>
      </c>
      <c r="E717" s="19">
        <v>53.152390475861097</v>
      </c>
      <c r="F717" s="20">
        <v>4300000</v>
      </c>
      <c r="G717" s="20">
        <v>14460</v>
      </c>
      <c r="H717" s="21">
        <v>2.09</v>
      </c>
      <c r="I717" s="4" t="s">
        <v>31</v>
      </c>
      <c r="J717" s="4" t="s">
        <v>53</v>
      </c>
      <c r="K717" s="22" t="s">
        <v>71</v>
      </c>
      <c r="L717" s="10">
        <v>0.126</v>
      </c>
      <c r="M717" s="13">
        <f t="shared" si="101"/>
        <v>2.9302325581395349E-8</v>
      </c>
      <c r="O717" s="4" t="s">
        <v>31</v>
      </c>
      <c r="P717" s="4">
        <v>0</v>
      </c>
      <c r="Q717" s="23">
        <v>41510.863194444442</v>
      </c>
      <c r="T717" s="24">
        <v>5.5555555555555558E-3</v>
      </c>
      <c r="W717" s="17">
        <v>20.45</v>
      </c>
      <c r="Z717" s="16">
        <v>2</v>
      </c>
      <c r="AA717" s="16">
        <v>5.4</v>
      </c>
      <c r="AB717" s="16">
        <v>1</v>
      </c>
      <c r="AD717" s="17">
        <f t="shared" si="99"/>
        <v>20.45</v>
      </c>
      <c r="AE717" s="57">
        <v>603.20658971573096</v>
      </c>
      <c r="AF717" s="17">
        <f t="shared" si="100"/>
        <v>-0.5</v>
      </c>
      <c r="AG717" s="17">
        <v>4.0999999999999996</v>
      </c>
      <c r="AH717" s="17">
        <v>4.0999999999999996</v>
      </c>
    </row>
    <row r="718" spans="1:34" x14ac:dyDescent="0.35">
      <c r="A718" s="4" t="s">
        <v>69</v>
      </c>
      <c r="B718" s="36" t="s">
        <v>264</v>
      </c>
      <c r="C718" s="4" t="s">
        <v>70</v>
      </c>
      <c r="D718" s="19">
        <v>13.030212539672901</v>
      </c>
      <c r="E718" s="19">
        <v>53.152390475861097</v>
      </c>
      <c r="F718" s="20">
        <v>4300000</v>
      </c>
      <c r="G718" s="20">
        <v>14460</v>
      </c>
      <c r="H718" s="21">
        <v>2.09</v>
      </c>
      <c r="I718" s="4" t="s">
        <v>31</v>
      </c>
      <c r="J718" s="4" t="s">
        <v>53</v>
      </c>
      <c r="K718" s="22" t="s">
        <v>71</v>
      </c>
      <c r="L718" s="10">
        <v>0.126</v>
      </c>
      <c r="M718" s="13">
        <f t="shared" si="101"/>
        <v>2.9302325581395349E-8</v>
      </c>
      <c r="O718" s="4" t="s">
        <v>31</v>
      </c>
      <c r="P718" s="4">
        <v>0</v>
      </c>
      <c r="Q718" s="23">
        <v>41511.00277777778</v>
      </c>
      <c r="T718" s="24">
        <v>5.5555555555555558E-3</v>
      </c>
      <c r="W718" s="17">
        <v>20.420000000000002</v>
      </c>
      <c r="Z718" s="16">
        <v>2</v>
      </c>
      <c r="AA718" s="16">
        <v>3.2</v>
      </c>
      <c r="AB718" s="16">
        <v>1</v>
      </c>
      <c r="AD718" s="17">
        <f t="shared" si="99"/>
        <v>20.420000000000002</v>
      </c>
      <c r="AE718" s="57">
        <v>604.08973218923995</v>
      </c>
      <c r="AF718" s="17">
        <f t="shared" si="100"/>
        <v>-0.67</v>
      </c>
      <c r="AG718" s="17">
        <v>4.8</v>
      </c>
      <c r="AH718" s="17">
        <v>4.8</v>
      </c>
    </row>
    <row r="719" spans="1:34" x14ac:dyDescent="0.35">
      <c r="A719" s="4" t="s">
        <v>69</v>
      </c>
      <c r="B719" s="36" t="s">
        <v>264</v>
      </c>
      <c r="C719" s="4" t="s">
        <v>70</v>
      </c>
      <c r="D719" s="19">
        <v>13.030212539672901</v>
      </c>
      <c r="E719" s="19">
        <v>53.152390475861097</v>
      </c>
      <c r="F719" s="20">
        <v>4300000</v>
      </c>
      <c r="G719" s="20">
        <v>14460</v>
      </c>
      <c r="H719" s="21">
        <v>2.09</v>
      </c>
      <c r="I719" s="4" t="s">
        <v>31</v>
      </c>
      <c r="J719" s="4" t="s">
        <v>53</v>
      </c>
      <c r="K719" s="22" t="s">
        <v>71</v>
      </c>
      <c r="L719" s="10">
        <v>0.126</v>
      </c>
      <c r="M719" s="13">
        <f t="shared" si="101"/>
        <v>2.9302325581395349E-8</v>
      </c>
      <c r="O719" s="4" t="s">
        <v>31</v>
      </c>
      <c r="P719" s="4">
        <v>0</v>
      </c>
      <c r="Q719" s="23">
        <v>41511.082638888889</v>
      </c>
      <c r="T719" s="24">
        <v>5.5555555555555558E-3</v>
      </c>
      <c r="W719" s="17">
        <v>20.34</v>
      </c>
      <c r="Z719" s="16">
        <v>2</v>
      </c>
      <c r="AA719" s="16">
        <v>4</v>
      </c>
      <c r="AB719" s="16">
        <v>1</v>
      </c>
      <c r="AD719" s="17">
        <f t="shared" si="99"/>
        <v>20.34</v>
      </c>
      <c r="AE719" s="57">
        <v>606.45240209247197</v>
      </c>
      <c r="AF719" s="17">
        <f t="shared" si="100"/>
        <v>-0.5</v>
      </c>
      <c r="AG719" s="17">
        <v>7.9</v>
      </c>
      <c r="AH719" s="17">
        <v>7.9</v>
      </c>
    </row>
    <row r="720" spans="1:34" x14ac:dyDescent="0.35">
      <c r="A720" s="4" t="s">
        <v>69</v>
      </c>
      <c r="B720" s="36" t="s">
        <v>264</v>
      </c>
      <c r="C720" s="4" t="s">
        <v>70</v>
      </c>
      <c r="D720" s="19">
        <v>13.030212539672901</v>
      </c>
      <c r="E720" s="19">
        <v>53.152390475861097</v>
      </c>
      <c r="F720" s="20">
        <v>4300000</v>
      </c>
      <c r="G720" s="20">
        <v>14460</v>
      </c>
      <c r="H720" s="21">
        <v>2.09</v>
      </c>
      <c r="I720" s="4" t="s">
        <v>31</v>
      </c>
      <c r="J720" s="4" t="s">
        <v>53</v>
      </c>
      <c r="K720" s="22" t="s">
        <v>71</v>
      </c>
      <c r="L720" s="10">
        <v>0.126</v>
      </c>
      <c r="M720" s="13">
        <f t="shared" si="101"/>
        <v>2.9302325581395349E-8</v>
      </c>
      <c r="O720" s="4" t="s">
        <v>31</v>
      </c>
      <c r="P720" s="4">
        <v>0</v>
      </c>
      <c r="Q720" s="23">
        <v>41511.206250000003</v>
      </c>
      <c r="T720" s="24">
        <v>5.5555555555555558E-3</v>
      </c>
      <c r="W720" s="17">
        <v>20.260000000000002</v>
      </c>
      <c r="Z720" s="16">
        <v>2</v>
      </c>
      <c r="AA720" s="16">
        <v>3.4</v>
      </c>
      <c r="AB720" s="16">
        <v>1</v>
      </c>
      <c r="AD720" s="17">
        <f t="shared" si="99"/>
        <v>20.260000000000002</v>
      </c>
      <c r="AE720" s="57">
        <v>608.82622608096494</v>
      </c>
      <c r="AF720" s="17">
        <f t="shared" si="100"/>
        <v>-0.67</v>
      </c>
      <c r="AG720" s="17">
        <v>6.9</v>
      </c>
      <c r="AH720" s="17">
        <v>6.9</v>
      </c>
    </row>
    <row r="721" spans="1:35" x14ac:dyDescent="0.35">
      <c r="A721" s="4" t="s">
        <v>69</v>
      </c>
      <c r="B721" s="36" t="s">
        <v>264</v>
      </c>
      <c r="C721" s="4" t="s">
        <v>70</v>
      </c>
      <c r="D721" s="19">
        <v>13.030212539672901</v>
      </c>
      <c r="E721" s="19">
        <v>53.152390475861097</v>
      </c>
      <c r="F721" s="20">
        <v>4300000</v>
      </c>
      <c r="G721" s="20">
        <v>14460</v>
      </c>
      <c r="H721" s="21">
        <v>2.09</v>
      </c>
      <c r="I721" s="4" t="s">
        <v>31</v>
      </c>
      <c r="J721" s="4" t="s">
        <v>53</v>
      </c>
      <c r="K721" s="22" t="s">
        <v>71</v>
      </c>
      <c r="L721" s="10">
        <v>0.126</v>
      </c>
      <c r="M721" s="13">
        <f t="shared" si="101"/>
        <v>2.9302325581395349E-8</v>
      </c>
      <c r="O721" s="4" t="s">
        <v>31</v>
      </c>
      <c r="P721" s="4">
        <v>0</v>
      </c>
      <c r="Q721" s="23">
        <v>41511.28125</v>
      </c>
      <c r="T721" s="24">
        <v>5.5555555555555558E-3</v>
      </c>
      <c r="W721" s="17">
        <v>20.2</v>
      </c>
      <c r="Z721" s="16">
        <v>2</v>
      </c>
      <c r="AA721" s="16">
        <v>3.8</v>
      </c>
      <c r="AB721" s="16">
        <v>1</v>
      </c>
      <c r="AD721" s="17">
        <f t="shared" si="99"/>
        <v>20.2</v>
      </c>
      <c r="AE721" s="57">
        <v>610.61396412123202</v>
      </c>
      <c r="AF721" s="17">
        <f t="shared" si="100"/>
        <v>-0.5</v>
      </c>
      <c r="AG721" s="17">
        <v>3.7</v>
      </c>
      <c r="AH721" s="17">
        <v>3.7</v>
      </c>
    </row>
    <row r="722" spans="1:35" x14ac:dyDescent="0.35">
      <c r="A722" s="4" t="s">
        <v>69</v>
      </c>
      <c r="B722" s="36" t="s">
        <v>264</v>
      </c>
      <c r="C722" s="4" t="s">
        <v>70</v>
      </c>
      <c r="D722" s="19">
        <v>13.030212539672901</v>
      </c>
      <c r="E722" s="19">
        <v>53.152390475861097</v>
      </c>
      <c r="F722" s="20">
        <v>4300000</v>
      </c>
      <c r="G722" s="20">
        <v>14460</v>
      </c>
      <c r="H722" s="21">
        <v>2.09</v>
      </c>
      <c r="I722" s="4" t="s">
        <v>31</v>
      </c>
      <c r="J722" s="4" t="s">
        <v>53</v>
      </c>
      <c r="K722" s="22" t="s">
        <v>71</v>
      </c>
      <c r="L722" s="10">
        <v>0.126</v>
      </c>
      <c r="M722" s="13">
        <f t="shared" si="101"/>
        <v>2.9302325581395349E-8</v>
      </c>
      <c r="O722" s="4" t="s">
        <v>31</v>
      </c>
      <c r="P722" s="4">
        <v>0</v>
      </c>
      <c r="Q722" s="23">
        <v>41511.395833333336</v>
      </c>
      <c r="T722" s="24">
        <v>5.5555555555555558E-3</v>
      </c>
      <c r="W722" s="17">
        <v>20.2</v>
      </c>
      <c r="Z722" s="16">
        <v>2</v>
      </c>
      <c r="AA722" s="16">
        <v>4</v>
      </c>
      <c r="AB722" s="16">
        <v>1</v>
      </c>
      <c r="AD722" s="17">
        <f t="shared" si="99"/>
        <v>20.2</v>
      </c>
      <c r="AE722" s="57">
        <v>610.61396412123202</v>
      </c>
      <c r="AF722" s="17">
        <f t="shared" si="100"/>
        <v>-0.5</v>
      </c>
      <c r="AG722" s="17">
        <v>7.7</v>
      </c>
      <c r="AH722" s="17">
        <v>7.7</v>
      </c>
    </row>
    <row r="723" spans="1:35" x14ac:dyDescent="0.35">
      <c r="A723" s="4" t="s">
        <v>69</v>
      </c>
      <c r="B723" s="36" t="s">
        <v>264</v>
      </c>
      <c r="C723" s="4" t="s">
        <v>70</v>
      </c>
      <c r="D723" s="19">
        <v>13.030212539672901</v>
      </c>
      <c r="E723" s="19">
        <v>53.152390475861097</v>
      </c>
      <c r="F723" s="20">
        <v>4300000</v>
      </c>
      <c r="G723" s="20">
        <v>14460</v>
      </c>
      <c r="H723" s="21">
        <v>2.09</v>
      </c>
      <c r="I723" s="4" t="s">
        <v>31</v>
      </c>
      <c r="J723" s="4" t="s">
        <v>53</v>
      </c>
      <c r="K723" s="22" t="s">
        <v>71</v>
      </c>
      <c r="L723" s="10">
        <v>0.126</v>
      </c>
      <c r="M723" s="13">
        <f t="shared" si="101"/>
        <v>2.9302325581395349E-8</v>
      </c>
      <c r="O723" s="4" t="s">
        <v>31</v>
      </c>
      <c r="P723" s="4">
        <v>0</v>
      </c>
      <c r="Q723" s="23">
        <v>41511.435416666667</v>
      </c>
      <c r="T723" s="24">
        <v>5.5555555555555558E-3</v>
      </c>
      <c r="W723" s="17">
        <v>20.25</v>
      </c>
      <c r="Z723" s="16">
        <v>2</v>
      </c>
      <c r="AA723" s="16">
        <v>4.8</v>
      </c>
      <c r="AB723" s="16">
        <v>1</v>
      </c>
      <c r="AD723" s="17">
        <f t="shared" si="99"/>
        <v>20.25</v>
      </c>
      <c r="AE723" s="57">
        <v>609.12374250066398</v>
      </c>
      <c r="AF723" s="17">
        <f t="shared" si="100"/>
        <v>-0.5</v>
      </c>
      <c r="AG723" s="17">
        <v>11.9</v>
      </c>
      <c r="AH723" s="17">
        <v>11.9</v>
      </c>
    </row>
    <row r="724" spans="1:35" x14ac:dyDescent="0.35">
      <c r="A724" s="4" t="s">
        <v>69</v>
      </c>
      <c r="B724" s="36" t="s">
        <v>264</v>
      </c>
      <c r="C724" s="4" t="s">
        <v>70</v>
      </c>
      <c r="D724" s="19">
        <v>13.030212539672901</v>
      </c>
      <c r="E724" s="19">
        <v>53.152390475861097</v>
      </c>
      <c r="F724" s="20">
        <v>4300000</v>
      </c>
      <c r="G724" s="20">
        <v>14460</v>
      </c>
      <c r="H724" s="21">
        <v>2.09</v>
      </c>
      <c r="I724" s="4" t="s">
        <v>31</v>
      </c>
      <c r="J724" s="4" t="s">
        <v>53</v>
      </c>
      <c r="K724" s="22" t="s">
        <v>71</v>
      </c>
      <c r="L724" s="10">
        <v>0.126</v>
      </c>
      <c r="M724" s="13">
        <f t="shared" si="101"/>
        <v>2.9302325581395349E-8</v>
      </c>
      <c r="O724" s="4" t="s">
        <v>31</v>
      </c>
      <c r="P724" s="4">
        <v>0</v>
      </c>
      <c r="Q724" s="23">
        <v>41511.529166666667</v>
      </c>
      <c r="T724" s="24">
        <v>5.5555555555555558E-3</v>
      </c>
      <c r="W724" s="17">
        <v>20.350000000000001</v>
      </c>
      <c r="Z724" s="16">
        <v>2</v>
      </c>
      <c r="AA724" s="16">
        <v>4.9000000000000004</v>
      </c>
      <c r="AB724" s="16">
        <v>1</v>
      </c>
      <c r="AD724" s="17">
        <f t="shared" si="99"/>
        <v>20.350000000000001</v>
      </c>
      <c r="AE724" s="57">
        <v>606.15646007001101</v>
      </c>
      <c r="AF724" s="17">
        <f t="shared" si="100"/>
        <v>-0.5</v>
      </c>
      <c r="AG724" s="17">
        <v>16.3</v>
      </c>
      <c r="AH724" s="17">
        <v>16.3</v>
      </c>
    </row>
    <row r="725" spans="1:35" x14ac:dyDescent="0.35">
      <c r="A725" s="4" t="s">
        <v>69</v>
      </c>
      <c r="B725" s="36" t="s">
        <v>264</v>
      </c>
      <c r="C725" s="4" t="s">
        <v>70</v>
      </c>
      <c r="D725" s="19">
        <v>13.030212539672901</v>
      </c>
      <c r="E725" s="19">
        <v>53.152390475861097</v>
      </c>
      <c r="F725" s="20">
        <v>4300000</v>
      </c>
      <c r="G725" s="20">
        <v>14460</v>
      </c>
      <c r="H725" s="21">
        <v>2.09</v>
      </c>
      <c r="I725" s="4" t="s">
        <v>31</v>
      </c>
      <c r="J725" s="4" t="s">
        <v>53</v>
      </c>
      <c r="K725" s="22" t="s">
        <v>71</v>
      </c>
      <c r="L725" s="10">
        <v>0.126</v>
      </c>
      <c r="M725" s="13">
        <f t="shared" si="101"/>
        <v>2.9302325581395349E-8</v>
      </c>
      <c r="O725" s="4" t="s">
        <v>31</v>
      </c>
      <c r="P725" s="4">
        <v>0</v>
      </c>
      <c r="Q725" s="23">
        <v>41511.643750000003</v>
      </c>
      <c r="T725" s="24">
        <v>5.5555555555555558E-3</v>
      </c>
      <c r="W725" s="17">
        <v>20.37</v>
      </c>
      <c r="Z725" s="16">
        <v>2</v>
      </c>
      <c r="AA725" s="16">
        <v>5.3</v>
      </c>
      <c r="AB725" s="16">
        <v>1</v>
      </c>
      <c r="AD725" s="17">
        <f t="shared" si="99"/>
        <v>20.37</v>
      </c>
      <c r="AE725" s="57">
        <v>605.56509822133899</v>
      </c>
      <c r="AF725" s="17">
        <f t="shared" si="100"/>
        <v>-0.5</v>
      </c>
      <c r="AG725" s="17">
        <v>14.5</v>
      </c>
      <c r="AH725" s="17">
        <v>14.5</v>
      </c>
    </row>
    <row r="726" spans="1:35" x14ac:dyDescent="0.35">
      <c r="A726" s="4" t="s">
        <v>69</v>
      </c>
      <c r="B726" s="36" t="s">
        <v>264</v>
      </c>
      <c r="C726" s="4" t="s">
        <v>70</v>
      </c>
      <c r="D726" s="19">
        <v>13.030212539672901</v>
      </c>
      <c r="E726" s="19">
        <v>53.152390475861097</v>
      </c>
      <c r="F726" s="20">
        <v>4300000</v>
      </c>
      <c r="G726" s="20">
        <v>14460</v>
      </c>
      <c r="H726" s="21">
        <v>2.09</v>
      </c>
      <c r="I726" s="4" t="s">
        <v>31</v>
      </c>
      <c r="J726" s="4" t="s">
        <v>53</v>
      </c>
      <c r="K726" s="22" t="s">
        <v>71</v>
      </c>
      <c r="L726" s="10">
        <v>0.126</v>
      </c>
      <c r="M726" s="13">
        <f t="shared" si="101"/>
        <v>2.9302325581395349E-8</v>
      </c>
      <c r="O726" s="4" t="s">
        <v>31</v>
      </c>
      <c r="P726" s="4">
        <v>0</v>
      </c>
      <c r="Q726" s="23">
        <v>41511.715277777781</v>
      </c>
      <c r="T726" s="24">
        <v>5.5555555555555558E-3</v>
      </c>
      <c r="W726" s="17">
        <v>20.36</v>
      </c>
      <c r="Z726" s="16">
        <v>2</v>
      </c>
      <c r="AA726" s="16">
        <v>5.7</v>
      </c>
      <c r="AB726" s="16">
        <v>1</v>
      </c>
      <c r="AD726" s="17">
        <f t="shared" si="99"/>
        <v>20.36</v>
      </c>
      <c r="AE726" s="57">
        <v>605.86069216701196</v>
      </c>
      <c r="AF726" s="17">
        <f t="shared" si="100"/>
        <v>-0.5</v>
      </c>
      <c r="AG726" s="17">
        <v>19.8</v>
      </c>
      <c r="AH726" s="17">
        <v>19.8</v>
      </c>
    </row>
    <row r="727" spans="1:35" x14ac:dyDescent="0.35">
      <c r="A727" s="4" t="s">
        <v>69</v>
      </c>
      <c r="B727" s="36" t="s">
        <v>264</v>
      </c>
      <c r="C727" s="4" t="s">
        <v>70</v>
      </c>
      <c r="D727" s="19">
        <v>13.030212539672901</v>
      </c>
      <c r="E727" s="19">
        <v>53.152390475861097</v>
      </c>
      <c r="F727" s="20">
        <v>4300000</v>
      </c>
      <c r="G727" s="20">
        <v>14460</v>
      </c>
      <c r="H727" s="21">
        <v>2.09</v>
      </c>
      <c r="I727" s="4" t="s">
        <v>31</v>
      </c>
      <c r="J727" s="4" t="s">
        <v>53</v>
      </c>
      <c r="K727" s="22" t="s">
        <v>71</v>
      </c>
      <c r="L727" s="10">
        <v>0.126</v>
      </c>
      <c r="M727" s="13">
        <f t="shared" si="101"/>
        <v>2.9302325581395349E-8</v>
      </c>
      <c r="O727" s="4" t="s">
        <v>31</v>
      </c>
      <c r="P727" s="4">
        <v>0</v>
      </c>
      <c r="Q727" s="23">
        <v>41511.809027777781</v>
      </c>
      <c r="T727" s="24">
        <v>5.5555555555555558E-3</v>
      </c>
      <c r="W727" s="17">
        <v>20.309999999999999</v>
      </c>
      <c r="Z727" s="16">
        <v>2</v>
      </c>
      <c r="AA727" s="16">
        <v>5.8</v>
      </c>
      <c r="AB727" s="16">
        <v>1</v>
      </c>
      <c r="AD727" s="17">
        <f t="shared" si="99"/>
        <v>20.309999999999999</v>
      </c>
      <c r="AE727" s="57">
        <v>607.34127450033202</v>
      </c>
      <c r="AF727" s="17">
        <f t="shared" si="100"/>
        <v>-0.5</v>
      </c>
      <c r="AG727" s="17">
        <v>14.7</v>
      </c>
      <c r="AH727" s="17">
        <v>14.7</v>
      </c>
    </row>
    <row r="728" spans="1:35" x14ac:dyDescent="0.35">
      <c r="A728" s="4" t="s">
        <v>69</v>
      </c>
      <c r="B728" s="36" t="s">
        <v>264</v>
      </c>
      <c r="C728" s="4" t="s">
        <v>70</v>
      </c>
      <c r="D728" s="19">
        <v>13.030212539672901</v>
      </c>
      <c r="E728" s="19">
        <v>53.152390475861097</v>
      </c>
      <c r="F728" s="20">
        <v>4300000</v>
      </c>
      <c r="G728" s="20">
        <v>14460</v>
      </c>
      <c r="H728" s="21">
        <v>2.09</v>
      </c>
      <c r="I728" s="4" t="s">
        <v>31</v>
      </c>
      <c r="J728" s="4" t="s">
        <v>53</v>
      </c>
      <c r="K728" s="22" t="s">
        <v>71</v>
      </c>
      <c r="L728" s="10">
        <v>0.126</v>
      </c>
      <c r="M728" s="13">
        <f t="shared" si="101"/>
        <v>2.9302325581395349E-8</v>
      </c>
      <c r="O728" s="4" t="s">
        <v>31</v>
      </c>
      <c r="P728" s="4">
        <v>0</v>
      </c>
      <c r="Q728" s="23">
        <v>41511.857638888891</v>
      </c>
      <c r="T728" s="24">
        <v>5.5555555555555558E-3</v>
      </c>
      <c r="W728" s="17">
        <v>20.239999999999998</v>
      </c>
      <c r="Z728" s="16">
        <v>2</v>
      </c>
      <c r="AA728" s="16">
        <v>5.2</v>
      </c>
      <c r="AB728" s="16">
        <v>1</v>
      </c>
      <c r="AD728" s="17">
        <f t="shared" si="99"/>
        <v>20.239999999999998</v>
      </c>
      <c r="AE728" s="57">
        <v>609.42143466984896</v>
      </c>
      <c r="AF728" s="17">
        <f t="shared" si="100"/>
        <v>-0.5</v>
      </c>
      <c r="AG728" s="17">
        <v>22</v>
      </c>
      <c r="AH728" s="17">
        <v>22</v>
      </c>
    </row>
    <row r="729" spans="1:35" x14ac:dyDescent="0.35">
      <c r="A729" s="4" t="s">
        <v>72</v>
      </c>
      <c r="B729" s="36" t="s">
        <v>111</v>
      </c>
      <c r="C729" s="4" t="s">
        <v>73</v>
      </c>
      <c r="D729" s="19">
        <v>7.6685999999999996</v>
      </c>
      <c r="E729" s="19">
        <v>47.168999999999997</v>
      </c>
      <c r="F729" s="20">
        <v>204000</v>
      </c>
      <c r="G729" s="20">
        <v>1660</v>
      </c>
      <c r="H729" s="21">
        <v>1.1000000000000001</v>
      </c>
      <c r="I729" s="4" t="s">
        <v>31</v>
      </c>
      <c r="J729" s="4" t="s">
        <v>53</v>
      </c>
      <c r="K729" s="22" t="s">
        <v>74</v>
      </c>
      <c r="L729" s="10">
        <f t="shared" ref="L729:L750" si="102">0.03*12</f>
        <v>0.36</v>
      </c>
      <c r="M729" s="13">
        <f t="shared" si="101"/>
        <v>1.764705882352941E-6</v>
      </c>
      <c r="O729" s="4" t="s">
        <v>52</v>
      </c>
      <c r="P729" s="4" t="s">
        <v>75</v>
      </c>
      <c r="Q729" s="23" t="s">
        <v>76</v>
      </c>
      <c r="R729" s="38">
        <v>0.41666666666666669</v>
      </c>
      <c r="S729" s="38">
        <v>0.66666666666666663</v>
      </c>
      <c r="T729" s="24">
        <v>0.25</v>
      </c>
      <c r="AA729" s="16">
        <v>3</v>
      </c>
      <c r="AB729" s="16">
        <v>1</v>
      </c>
      <c r="AE729" s="57" t="s">
        <v>75</v>
      </c>
      <c r="AG729" s="17">
        <v>5.12</v>
      </c>
      <c r="AH729" s="17">
        <v>5.12</v>
      </c>
      <c r="AI729" s="4" t="s">
        <v>77</v>
      </c>
    </row>
    <row r="730" spans="1:35" x14ac:dyDescent="0.35">
      <c r="A730" s="4" t="s">
        <v>72</v>
      </c>
      <c r="B730" s="36" t="s">
        <v>111</v>
      </c>
      <c r="C730" s="4" t="s">
        <v>78</v>
      </c>
      <c r="D730" s="19">
        <v>12.161899999999999</v>
      </c>
      <c r="E730" s="19">
        <v>58.371499999999997</v>
      </c>
      <c r="F730" s="20">
        <v>63000</v>
      </c>
      <c r="G730" s="20">
        <v>1423</v>
      </c>
      <c r="H730" s="21">
        <v>1.62</v>
      </c>
      <c r="I730" s="4" t="s">
        <v>31</v>
      </c>
      <c r="J730" s="4" t="s">
        <v>53</v>
      </c>
      <c r="K730" s="22" t="s">
        <v>74</v>
      </c>
      <c r="L730" s="10">
        <f t="shared" si="102"/>
        <v>0.36</v>
      </c>
      <c r="M730" s="13">
        <f t="shared" si="101"/>
        <v>5.7142857142857137E-6</v>
      </c>
      <c r="O730" s="4" t="s">
        <v>52</v>
      </c>
      <c r="P730" s="4" t="s">
        <v>75</v>
      </c>
      <c r="Q730" s="23" t="s">
        <v>76</v>
      </c>
      <c r="R730" s="38">
        <v>0.41666666666666669</v>
      </c>
      <c r="S730" s="38">
        <v>0.66666666666666663</v>
      </c>
      <c r="T730" s="24">
        <v>0.25</v>
      </c>
      <c r="AA730" s="16">
        <v>3.9</v>
      </c>
      <c r="AB730" s="16">
        <v>1</v>
      </c>
      <c r="AE730" s="57" t="s">
        <v>75</v>
      </c>
      <c r="AG730" s="17">
        <v>2.54</v>
      </c>
      <c r="AH730" s="17">
        <v>2.54</v>
      </c>
      <c r="AI730" s="4" t="s">
        <v>77</v>
      </c>
    </row>
    <row r="731" spans="1:35" x14ac:dyDescent="0.35">
      <c r="A731" s="4" t="s">
        <v>72</v>
      </c>
      <c r="B731" s="36" t="s">
        <v>111</v>
      </c>
      <c r="C731" s="4" t="s">
        <v>79</v>
      </c>
      <c r="D731" s="19">
        <v>15.5726</v>
      </c>
      <c r="E731" s="19">
        <v>57.933100000000003</v>
      </c>
      <c r="F731" s="20">
        <v>1672000</v>
      </c>
      <c r="G731" s="20">
        <v>11977</v>
      </c>
      <c r="H731" s="21">
        <v>2.5499999999999998</v>
      </c>
      <c r="I731" s="4" t="s">
        <v>31</v>
      </c>
      <c r="J731" s="4" t="s">
        <v>53</v>
      </c>
      <c r="K731" s="22" t="s">
        <v>74</v>
      </c>
      <c r="L731" s="10">
        <f t="shared" si="102"/>
        <v>0.36</v>
      </c>
      <c r="M731" s="13">
        <f t="shared" si="101"/>
        <v>2.15311004784689E-7</v>
      </c>
      <c r="O731" s="4" t="s">
        <v>52</v>
      </c>
      <c r="P731" s="4" t="s">
        <v>75</v>
      </c>
      <c r="Q731" s="23" t="s">
        <v>76</v>
      </c>
      <c r="R731" s="38">
        <v>0.41666666666666669</v>
      </c>
      <c r="S731" s="38">
        <v>0.66666666666666663</v>
      </c>
      <c r="T731" s="24">
        <v>0.25</v>
      </c>
      <c r="AA731" s="16">
        <v>3.6</v>
      </c>
      <c r="AB731" s="16">
        <v>1</v>
      </c>
      <c r="AE731" s="57" t="s">
        <v>75</v>
      </c>
      <c r="AG731" s="17">
        <v>5.27</v>
      </c>
      <c r="AH731" s="17">
        <v>5.27</v>
      </c>
      <c r="AI731" s="4" t="s">
        <v>77</v>
      </c>
    </row>
    <row r="732" spans="1:35" x14ac:dyDescent="0.35">
      <c r="A732" s="4" t="s">
        <v>72</v>
      </c>
      <c r="B732" s="36" t="s">
        <v>111</v>
      </c>
      <c r="C732" s="4" t="s">
        <v>80</v>
      </c>
      <c r="D732" s="19">
        <v>15.1396</v>
      </c>
      <c r="E732" s="19">
        <v>58.768599999999999</v>
      </c>
      <c r="F732" s="20">
        <v>11000</v>
      </c>
      <c r="G732" s="20">
        <v>4272</v>
      </c>
      <c r="H732" s="21">
        <v>2.5099999999999998</v>
      </c>
      <c r="I732" s="4" t="s">
        <v>31</v>
      </c>
      <c r="J732" s="4" t="s">
        <v>53</v>
      </c>
      <c r="K732" s="22" t="s">
        <v>74</v>
      </c>
      <c r="L732" s="10">
        <f t="shared" si="102"/>
        <v>0.36</v>
      </c>
      <c r="M732" s="13">
        <f t="shared" si="101"/>
        <v>3.2727272727272725E-5</v>
      </c>
      <c r="O732" s="4" t="s">
        <v>52</v>
      </c>
      <c r="P732" s="4" t="s">
        <v>75</v>
      </c>
      <c r="Q732" s="23" t="s">
        <v>76</v>
      </c>
      <c r="R732" s="38">
        <v>0.41666666666666669</v>
      </c>
      <c r="S732" s="38">
        <v>0.66666666666666663</v>
      </c>
      <c r="T732" s="24">
        <v>0.25</v>
      </c>
      <c r="AA732" s="16">
        <v>1.9</v>
      </c>
      <c r="AB732" s="16">
        <v>1</v>
      </c>
      <c r="AE732" s="57" t="s">
        <v>75</v>
      </c>
      <c r="AG732" s="17">
        <v>1.36</v>
      </c>
      <c r="AH732" s="17">
        <v>1.36</v>
      </c>
      <c r="AI732" s="4" t="s">
        <v>77</v>
      </c>
    </row>
    <row r="733" spans="1:35" x14ac:dyDescent="0.35">
      <c r="A733" s="4" t="s">
        <v>72</v>
      </c>
      <c r="B733" s="36" t="s">
        <v>111</v>
      </c>
      <c r="C733" s="4" t="s">
        <v>81</v>
      </c>
      <c r="D733" s="19">
        <v>8.0675000000000008</v>
      </c>
      <c r="E733" s="19">
        <v>46.717300000000002</v>
      </c>
      <c r="F733" s="20">
        <v>46000</v>
      </c>
      <c r="G733" s="20">
        <v>841</v>
      </c>
      <c r="H733" s="21">
        <v>1.1200000000000001</v>
      </c>
      <c r="I733" s="4" t="s">
        <v>31</v>
      </c>
      <c r="J733" s="4" t="s">
        <v>53</v>
      </c>
      <c r="K733" s="22" t="s">
        <v>74</v>
      </c>
      <c r="L733" s="10">
        <f t="shared" si="102"/>
        <v>0.36</v>
      </c>
      <c r="M733" s="13">
        <f t="shared" si="101"/>
        <v>7.8260869565217384E-6</v>
      </c>
      <c r="O733" s="4" t="s">
        <v>52</v>
      </c>
      <c r="P733" s="4" t="s">
        <v>75</v>
      </c>
      <c r="Q733" s="23" t="s">
        <v>76</v>
      </c>
      <c r="R733" s="38">
        <v>0.41666666666666669</v>
      </c>
      <c r="S733" s="38">
        <v>0.66666666666666663</v>
      </c>
      <c r="T733" s="24">
        <v>0.25</v>
      </c>
      <c r="AA733" s="16">
        <v>3.3</v>
      </c>
      <c r="AB733" s="16">
        <v>1</v>
      </c>
      <c r="AE733" s="57" t="s">
        <v>75</v>
      </c>
      <c r="AG733" s="17">
        <v>4.66</v>
      </c>
      <c r="AH733" s="17">
        <v>4.66</v>
      </c>
      <c r="AI733" s="4" t="s">
        <v>77</v>
      </c>
    </row>
    <row r="734" spans="1:35" x14ac:dyDescent="0.35">
      <c r="A734" s="4" t="s">
        <v>72</v>
      </c>
      <c r="B734" s="36" t="s">
        <v>111</v>
      </c>
      <c r="C734" s="4" t="s">
        <v>82</v>
      </c>
      <c r="D734" s="19">
        <v>8.8413000000000004</v>
      </c>
      <c r="E734" s="19">
        <v>47.6113</v>
      </c>
      <c r="F734" s="20">
        <v>344000</v>
      </c>
      <c r="G734" s="20">
        <v>2690</v>
      </c>
      <c r="H734" s="21">
        <v>1.58</v>
      </c>
      <c r="I734" s="4" t="s">
        <v>31</v>
      </c>
      <c r="J734" s="4" t="s">
        <v>53</v>
      </c>
      <c r="K734" s="22" t="s">
        <v>74</v>
      </c>
      <c r="L734" s="10">
        <f t="shared" si="102"/>
        <v>0.36</v>
      </c>
      <c r="M734" s="13">
        <f t="shared" si="101"/>
        <v>1.0465116279069766E-6</v>
      </c>
      <c r="O734" s="4" t="s">
        <v>52</v>
      </c>
      <c r="P734" s="4" t="s">
        <v>75</v>
      </c>
      <c r="Q734" s="23" t="s">
        <v>76</v>
      </c>
      <c r="R734" s="38">
        <v>0.41666666666666669</v>
      </c>
      <c r="S734" s="38">
        <v>0.66666666666666663</v>
      </c>
      <c r="T734" s="24">
        <v>0.25</v>
      </c>
      <c r="AA734" s="16">
        <v>1.2</v>
      </c>
      <c r="AB734" s="16">
        <v>1</v>
      </c>
      <c r="AE734" s="57" t="s">
        <v>75</v>
      </c>
      <c r="AG734" s="17">
        <v>2.56</v>
      </c>
      <c r="AH734" s="17">
        <v>2.56</v>
      </c>
      <c r="AI734" s="4" t="s">
        <v>77</v>
      </c>
    </row>
    <row r="735" spans="1:35" x14ac:dyDescent="0.35">
      <c r="A735" s="4" t="s">
        <v>72</v>
      </c>
      <c r="B735" s="36" t="s">
        <v>111</v>
      </c>
      <c r="C735" s="4" t="s">
        <v>83</v>
      </c>
      <c r="D735" s="19">
        <v>14.991899999999999</v>
      </c>
      <c r="E735" s="19">
        <v>58.575499999999998</v>
      </c>
      <c r="F735" s="20">
        <v>69000</v>
      </c>
      <c r="G735" s="20">
        <v>1139</v>
      </c>
      <c r="H735" s="21">
        <v>1.23</v>
      </c>
      <c r="I735" s="4" t="s">
        <v>31</v>
      </c>
      <c r="J735" s="4" t="s">
        <v>53</v>
      </c>
      <c r="K735" s="22" t="s">
        <v>74</v>
      </c>
      <c r="L735" s="10">
        <f t="shared" si="102"/>
        <v>0.36</v>
      </c>
      <c r="M735" s="13">
        <f t="shared" si="101"/>
        <v>5.2173913043478256E-6</v>
      </c>
      <c r="O735" s="4" t="s">
        <v>52</v>
      </c>
      <c r="P735" s="4" t="s">
        <v>75</v>
      </c>
      <c r="Q735" s="23" t="s">
        <v>76</v>
      </c>
      <c r="R735" s="38">
        <v>0.41666666666666669</v>
      </c>
      <c r="S735" s="38">
        <v>0.66666666666666663</v>
      </c>
      <c r="T735" s="24">
        <v>0.25</v>
      </c>
      <c r="AA735" s="16">
        <v>1.9</v>
      </c>
      <c r="AB735" s="16">
        <v>1</v>
      </c>
      <c r="AE735" s="57" t="s">
        <v>75</v>
      </c>
      <c r="AG735" s="17">
        <v>2.5499999999999998</v>
      </c>
      <c r="AH735" s="17">
        <v>2.5499999999999998</v>
      </c>
      <c r="AI735" s="4" t="s">
        <v>77</v>
      </c>
    </row>
    <row r="736" spans="1:35" x14ac:dyDescent="0.35">
      <c r="A736" s="4" t="s">
        <v>72</v>
      </c>
      <c r="B736" s="36" t="s">
        <v>111</v>
      </c>
      <c r="C736" s="4" t="s">
        <v>84</v>
      </c>
      <c r="D736" s="19">
        <v>25.772600000000001</v>
      </c>
      <c r="E736" s="19">
        <v>62.239199999999997</v>
      </c>
      <c r="F736" s="20">
        <v>3032000</v>
      </c>
      <c r="G736" s="20">
        <v>13109</v>
      </c>
      <c r="H736" s="21">
        <v>2.12</v>
      </c>
      <c r="I736" s="4" t="s">
        <v>31</v>
      </c>
      <c r="J736" s="4" t="s">
        <v>53</v>
      </c>
      <c r="K736" s="22" t="s">
        <v>74</v>
      </c>
      <c r="L736" s="10">
        <f t="shared" si="102"/>
        <v>0.36</v>
      </c>
      <c r="M736" s="13">
        <f t="shared" si="101"/>
        <v>1.1873350923482849E-7</v>
      </c>
      <c r="O736" s="4" t="s">
        <v>52</v>
      </c>
      <c r="P736" s="4" t="s">
        <v>75</v>
      </c>
      <c r="Q736" s="23" t="s">
        <v>76</v>
      </c>
      <c r="R736" s="38">
        <v>0.41666666666666669</v>
      </c>
      <c r="S736" s="38">
        <v>0.66666666666666663</v>
      </c>
      <c r="T736" s="24">
        <v>0.25</v>
      </c>
      <c r="AA736" s="16">
        <v>3.1</v>
      </c>
      <c r="AB736" s="16">
        <v>1</v>
      </c>
      <c r="AE736" s="57" t="s">
        <v>75</v>
      </c>
      <c r="AG736" s="17">
        <v>3.68</v>
      </c>
      <c r="AH736" s="17">
        <v>3.68</v>
      </c>
      <c r="AI736" s="4" t="s">
        <v>77</v>
      </c>
    </row>
    <row r="737" spans="1:35" x14ac:dyDescent="0.35">
      <c r="A737" s="4" t="s">
        <v>72</v>
      </c>
      <c r="B737" s="36" t="s">
        <v>111</v>
      </c>
      <c r="C737" s="4" t="s">
        <v>85</v>
      </c>
      <c r="D737" s="19">
        <v>7.3314000000000004</v>
      </c>
      <c r="E737" s="19">
        <v>46.396999999999998</v>
      </c>
      <c r="F737" s="20">
        <v>87000</v>
      </c>
      <c r="G737" s="20">
        <v>1450</v>
      </c>
      <c r="H737" s="21">
        <v>1.39</v>
      </c>
      <c r="I737" s="4" t="s">
        <v>31</v>
      </c>
      <c r="J737" s="4" t="s">
        <v>53</v>
      </c>
      <c r="K737" s="22" t="s">
        <v>74</v>
      </c>
      <c r="L737" s="10">
        <f t="shared" si="102"/>
        <v>0.36</v>
      </c>
      <c r="M737" s="13">
        <f t="shared" si="101"/>
        <v>4.1379310344827583E-6</v>
      </c>
      <c r="O737" s="4" t="s">
        <v>52</v>
      </c>
      <c r="P737" s="4" t="s">
        <v>75</v>
      </c>
      <c r="Q737" s="23" t="s">
        <v>76</v>
      </c>
      <c r="R737" s="38">
        <v>0.41666666666666669</v>
      </c>
      <c r="S737" s="38">
        <v>0.66666666666666663</v>
      </c>
      <c r="T737" s="24">
        <v>0.25</v>
      </c>
      <c r="AA737" s="16">
        <v>1.3</v>
      </c>
      <c r="AB737" s="16">
        <v>1</v>
      </c>
      <c r="AE737" s="57" t="s">
        <v>75</v>
      </c>
      <c r="AG737" s="17">
        <v>3.29</v>
      </c>
      <c r="AH737" s="17">
        <v>3.29</v>
      </c>
      <c r="AI737" s="4" t="s">
        <v>77</v>
      </c>
    </row>
    <row r="738" spans="1:35" x14ac:dyDescent="0.35">
      <c r="A738" s="4" t="s">
        <v>72</v>
      </c>
      <c r="B738" s="36" t="s">
        <v>111</v>
      </c>
      <c r="C738" s="4" t="s">
        <v>86</v>
      </c>
      <c r="D738" s="19">
        <v>16.1435</v>
      </c>
      <c r="E738" s="19">
        <v>58.659100000000002</v>
      </c>
      <c r="F738" s="20">
        <v>26000</v>
      </c>
      <c r="G738" s="20">
        <v>887</v>
      </c>
      <c r="H738" s="21">
        <v>1.5</v>
      </c>
      <c r="I738" s="4" t="s">
        <v>31</v>
      </c>
      <c r="J738" s="4" t="s">
        <v>53</v>
      </c>
      <c r="K738" s="22" t="s">
        <v>74</v>
      </c>
      <c r="L738" s="10">
        <f t="shared" si="102"/>
        <v>0.36</v>
      </c>
      <c r="M738" s="13">
        <f t="shared" si="101"/>
        <v>1.3846153846153845E-5</v>
      </c>
      <c r="O738" s="4" t="s">
        <v>52</v>
      </c>
      <c r="P738" s="4" t="s">
        <v>75</v>
      </c>
      <c r="Q738" s="23" t="s">
        <v>76</v>
      </c>
      <c r="R738" s="38">
        <v>0.41666666666666669</v>
      </c>
      <c r="S738" s="38">
        <v>0.66666666666666663</v>
      </c>
      <c r="T738" s="24">
        <v>0.25</v>
      </c>
      <c r="AA738" s="16">
        <v>1.8</v>
      </c>
      <c r="AB738" s="16">
        <v>1</v>
      </c>
      <c r="AE738" s="57" t="s">
        <v>75</v>
      </c>
      <c r="AG738" s="17">
        <v>2.34</v>
      </c>
      <c r="AH738" s="17">
        <v>2.34</v>
      </c>
      <c r="AI738" s="4" t="s">
        <v>77</v>
      </c>
    </row>
    <row r="739" spans="1:35" x14ac:dyDescent="0.35">
      <c r="A739" s="4" t="s">
        <v>72</v>
      </c>
      <c r="B739" s="36" t="s">
        <v>111</v>
      </c>
      <c r="C739" s="4" t="s">
        <v>87</v>
      </c>
      <c r="D739" s="19">
        <v>25.033999999999999</v>
      </c>
      <c r="E739" s="19">
        <v>61.076900000000002</v>
      </c>
      <c r="F739" s="20">
        <v>50000</v>
      </c>
      <c r="G739" s="20">
        <v>1450</v>
      </c>
      <c r="H739" s="21">
        <v>1.82</v>
      </c>
      <c r="I739" s="4" t="s">
        <v>31</v>
      </c>
      <c r="J739" s="4" t="s">
        <v>53</v>
      </c>
      <c r="K739" s="22" t="s">
        <v>74</v>
      </c>
      <c r="L739" s="10">
        <f t="shared" si="102"/>
        <v>0.36</v>
      </c>
      <c r="M739" s="13">
        <f t="shared" si="101"/>
        <v>7.1999999999999997E-6</v>
      </c>
      <c r="O739" s="4" t="s">
        <v>52</v>
      </c>
      <c r="P739" s="4" t="s">
        <v>75</v>
      </c>
      <c r="Q739" s="23" t="s">
        <v>76</v>
      </c>
      <c r="R739" s="38">
        <v>0.41666666666666669</v>
      </c>
      <c r="S739" s="38">
        <v>0.66666666666666663</v>
      </c>
      <c r="T739" s="24">
        <v>0.25</v>
      </c>
      <c r="AA739" s="16">
        <v>1.5</v>
      </c>
      <c r="AB739" s="16">
        <v>1</v>
      </c>
      <c r="AE739" s="57" t="s">
        <v>75</v>
      </c>
      <c r="AG739" s="17">
        <v>4.4000000000000004</v>
      </c>
      <c r="AH739" s="17">
        <v>4.4000000000000004</v>
      </c>
      <c r="AI739" s="4" t="s">
        <v>77</v>
      </c>
    </row>
    <row r="740" spans="1:35" x14ac:dyDescent="0.35">
      <c r="A740" s="4" t="s">
        <v>72</v>
      </c>
      <c r="B740" s="36" t="s">
        <v>111</v>
      </c>
      <c r="C740" s="4" t="s">
        <v>88</v>
      </c>
      <c r="D740" s="19">
        <v>15.8674</v>
      </c>
      <c r="E740" s="19">
        <v>58.586399999999998</v>
      </c>
      <c r="F740" s="20">
        <v>193000</v>
      </c>
      <c r="G740" s="20">
        <v>6290</v>
      </c>
      <c r="H740" s="21">
        <v>2.15</v>
      </c>
      <c r="I740" s="4" t="s">
        <v>31</v>
      </c>
      <c r="J740" s="4" t="s">
        <v>53</v>
      </c>
      <c r="K740" s="22" t="s">
        <v>74</v>
      </c>
      <c r="L740" s="10">
        <f t="shared" si="102"/>
        <v>0.36</v>
      </c>
      <c r="M740" s="13">
        <f t="shared" si="101"/>
        <v>1.8652849740932641E-6</v>
      </c>
      <c r="O740" s="4" t="s">
        <v>52</v>
      </c>
      <c r="P740" s="4" t="s">
        <v>75</v>
      </c>
      <c r="Q740" s="23" t="s">
        <v>76</v>
      </c>
      <c r="R740" s="38">
        <v>0.41666666666666669</v>
      </c>
      <c r="S740" s="38">
        <v>0.66666666666666663</v>
      </c>
      <c r="T740" s="24">
        <v>0.25</v>
      </c>
      <c r="AA740" s="16">
        <v>2.2000000000000002</v>
      </c>
      <c r="AB740" s="16">
        <v>1</v>
      </c>
      <c r="AE740" s="57" t="s">
        <v>75</v>
      </c>
      <c r="AG740" s="17">
        <v>1.84</v>
      </c>
      <c r="AH740" s="17">
        <v>1.84</v>
      </c>
      <c r="AI740" s="4" t="s">
        <v>77</v>
      </c>
    </row>
    <row r="741" spans="1:35" x14ac:dyDescent="0.35">
      <c r="A741" s="4" t="s">
        <v>72</v>
      </c>
      <c r="B741" s="36" t="s">
        <v>111</v>
      </c>
      <c r="C741" s="4" t="s">
        <v>89</v>
      </c>
      <c r="D741" s="19">
        <v>25.142199999999999</v>
      </c>
      <c r="E741" s="19">
        <v>61.231000000000002</v>
      </c>
      <c r="F741" s="20">
        <v>3000</v>
      </c>
      <c r="G741" s="20">
        <v>319</v>
      </c>
      <c r="H741" s="21">
        <v>1.53</v>
      </c>
      <c r="I741" s="4" t="s">
        <v>31</v>
      </c>
      <c r="J741" s="4" t="s">
        <v>53</v>
      </c>
      <c r="K741" s="22" t="s">
        <v>74</v>
      </c>
      <c r="L741" s="10">
        <f t="shared" si="102"/>
        <v>0.36</v>
      </c>
      <c r="M741" s="13">
        <f t="shared" si="101"/>
        <v>1.1999999999999999E-4</v>
      </c>
      <c r="O741" s="4" t="s">
        <v>52</v>
      </c>
      <c r="P741" s="4" t="s">
        <v>75</v>
      </c>
      <c r="Q741" s="23" t="s">
        <v>76</v>
      </c>
      <c r="R741" s="38">
        <v>0.41666666666666669</v>
      </c>
      <c r="S741" s="38">
        <v>0.66666666666666663</v>
      </c>
      <c r="T741" s="24">
        <v>0.25</v>
      </c>
      <c r="AA741" s="16">
        <v>1</v>
      </c>
      <c r="AB741" s="16">
        <v>1</v>
      </c>
      <c r="AE741" s="57" t="s">
        <v>75</v>
      </c>
      <c r="AG741" s="17">
        <v>1.18</v>
      </c>
      <c r="AH741" s="17">
        <v>1.18</v>
      </c>
      <c r="AI741" s="4" t="s">
        <v>77</v>
      </c>
    </row>
    <row r="742" spans="1:35" x14ac:dyDescent="0.35">
      <c r="A742" s="4" t="s">
        <v>72</v>
      </c>
      <c r="B742" s="36" t="s">
        <v>111</v>
      </c>
      <c r="C742" s="4" t="s">
        <v>90</v>
      </c>
      <c r="D742" s="19">
        <v>25.192499999999999</v>
      </c>
      <c r="E742" s="19">
        <v>61.228200000000001</v>
      </c>
      <c r="F742" s="20">
        <v>4000</v>
      </c>
      <c r="G742" s="20">
        <v>324</v>
      </c>
      <c r="H742" s="21">
        <v>1.45</v>
      </c>
      <c r="I742" s="4" t="s">
        <v>31</v>
      </c>
      <c r="J742" s="4" t="s">
        <v>53</v>
      </c>
      <c r="K742" s="22" t="s">
        <v>74</v>
      </c>
      <c r="L742" s="10">
        <f t="shared" si="102"/>
        <v>0.36</v>
      </c>
      <c r="M742" s="13">
        <f t="shared" si="101"/>
        <v>8.9999999999999992E-5</v>
      </c>
      <c r="O742" s="4" t="s">
        <v>52</v>
      </c>
      <c r="P742" s="4" t="s">
        <v>75</v>
      </c>
      <c r="Q742" s="23" t="s">
        <v>76</v>
      </c>
      <c r="R742" s="38">
        <v>0.41666666666666669</v>
      </c>
      <c r="S742" s="38">
        <v>0.66666666666666663</v>
      </c>
      <c r="T742" s="24">
        <v>0.25</v>
      </c>
      <c r="AA742" s="16">
        <v>1.5</v>
      </c>
      <c r="AB742" s="16">
        <v>1</v>
      </c>
      <c r="AE742" s="57" t="s">
        <v>75</v>
      </c>
      <c r="AG742" s="17">
        <v>2.21</v>
      </c>
      <c r="AH742" s="17">
        <v>2.21</v>
      </c>
      <c r="AI742" s="4" t="s">
        <v>77</v>
      </c>
    </row>
    <row r="743" spans="1:35" x14ac:dyDescent="0.35">
      <c r="A743" s="4" t="s">
        <v>72</v>
      </c>
      <c r="B743" s="36" t="s">
        <v>111</v>
      </c>
      <c r="C743" s="4" t="s">
        <v>91</v>
      </c>
      <c r="D743" s="19">
        <v>10.4443</v>
      </c>
      <c r="E743" s="19">
        <v>54.182099999999998</v>
      </c>
      <c r="F743" s="20">
        <v>136000</v>
      </c>
      <c r="G743" s="20">
        <v>1360</v>
      </c>
      <c r="H743" s="21">
        <v>1.06</v>
      </c>
      <c r="I743" s="4" t="s">
        <v>31</v>
      </c>
      <c r="J743" s="4" t="s">
        <v>53</v>
      </c>
      <c r="K743" s="22" t="s">
        <v>74</v>
      </c>
      <c r="L743" s="10">
        <f t="shared" si="102"/>
        <v>0.36</v>
      </c>
      <c r="M743" s="13">
        <f t="shared" si="101"/>
        <v>2.6470588235294115E-6</v>
      </c>
      <c r="O743" s="4" t="s">
        <v>52</v>
      </c>
      <c r="P743" s="4" t="s">
        <v>75</v>
      </c>
      <c r="Q743" s="23" t="s">
        <v>76</v>
      </c>
      <c r="R743" s="38">
        <v>0.41666666666666669</v>
      </c>
      <c r="S743" s="38">
        <v>0.66666666666666663</v>
      </c>
      <c r="T743" s="24">
        <v>0.25</v>
      </c>
      <c r="AA743" s="16">
        <v>3</v>
      </c>
      <c r="AB743" s="16">
        <v>1</v>
      </c>
      <c r="AE743" s="57" t="s">
        <v>75</v>
      </c>
      <c r="AG743" s="17">
        <v>4.1500000000000004</v>
      </c>
      <c r="AH743" s="17">
        <v>4.1500000000000004</v>
      </c>
      <c r="AI743" s="4" t="s">
        <v>77</v>
      </c>
    </row>
    <row r="744" spans="1:35" x14ac:dyDescent="0.35">
      <c r="A744" s="4" t="s">
        <v>72</v>
      </c>
      <c r="B744" s="36" t="s">
        <v>111</v>
      </c>
      <c r="C744" s="4" t="s">
        <v>92</v>
      </c>
      <c r="D744" s="19">
        <v>8.3141999999999996</v>
      </c>
      <c r="E744" s="19">
        <v>47.069699999999997</v>
      </c>
      <c r="F744" s="20">
        <v>443000</v>
      </c>
      <c r="G744" s="20">
        <v>4650</v>
      </c>
      <c r="H744" s="21">
        <v>2.16</v>
      </c>
      <c r="I744" s="4" t="s">
        <v>31</v>
      </c>
      <c r="J744" s="4" t="s">
        <v>53</v>
      </c>
      <c r="K744" s="22" t="s">
        <v>74</v>
      </c>
      <c r="L744" s="10">
        <f t="shared" si="102"/>
        <v>0.36</v>
      </c>
      <c r="M744" s="13">
        <f t="shared" si="101"/>
        <v>8.1264108352144461E-7</v>
      </c>
      <c r="O744" s="4" t="s">
        <v>52</v>
      </c>
      <c r="P744" s="4" t="s">
        <v>75</v>
      </c>
      <c r="Q744" s="23" t="s">
        <v>76</v>
      </c>
      <c r="R744" s="38">
        <v>0.41666666666666669</v>
      </c>
      <c r="S744" s="38">
        <v>0.66666666666666663</v>
      </c>
      <c r="T744" s="24">
        <v>0.25</v>
      </c>
      <c r="AA744" s="16">
        <v>1.4</v>
      </c>
      <c r="AB744" s="16">
        <v>1</v>
      </c>
      <c r="AE744" s="57" t="s">
        <v>75</v>
      </c>
      <c r="AG744" s="17">
        <v>3.41</v>
      </c>
      <c r="AH744" s="17">
        <v>3.41</v>
      </c>
      <c r="AI744" s="4" t="s">
        <v>77</v>
      </c>
    </row>
    <row r="745" spans="1:35" x14ac:dyDescent="0.35">
      <c r="A745" s="4" t="s">
        <v>72</v>
      </c>
      <c r="B745" s="36" t="s">
        <v>111</v>
      </c>
      <c r="C745" s="4" t="s">
        <v>93</v>
      </c>
      <c r="D745" s="19">
        <v>10.440099999999999</v>
      </c>
      <c r="E745" s="19">
        <v>54.165599999999998</v>
      </c>
      <c r="F745" s="20">
        <v>748000</v>
      </c>
      <c r="G745" s="20">
        <v>4160</v>
      </c>
      <c r="H745" s="21">
        <v>1.5</v>
      </c>
      <c r="I745" s="4" t="s">
        <v>31</v>
      </c>
      <c r="J745" s="4" t="s">
        <v>53</v>
      </c>
      <c r="K745" s="22" t="s">
        <v>74</v>
      </c>
      <c r="L745" s="10">
        <f t="shared" si="102"/>
        <v>0.36</v>
      </c>
      <c r="M745" s="13">
        <f t="shared" si="101"/>
        <v>4.81283422459893E-7</v>
      </c>
      <c r="O745" s="4" t="s">
        <v>52</v>
      </c>
      <c r="P745" s="4" t="s">
        <v>75</v>
      </c>
      <c r="Q745" s="23" t="s">
        <v>76</v>
      </c>
      <c r="R745" s="38">
        <v>0.41666666666666669</v>
      </c>
      <c r="S745" s="38">
        <v>0.66666666666666663</v>
      </c>
      <c r="T745" s="24">
        <v>0.25</v>
      </c>
      <c r="AA745" s="16">
        <v>6</v>
      </c>
      <c r="AB745" s="16">
        <v>1</v>
      </c>
      <c r="AE745" s="57" t="s">
        <v>75</v>
      </c>
      <c r="AG745" s="17">
        <v>6.3</v>
      </c>
      <c r="AH745" s="17">
        <v>6.3</v>
      </c>
      <c r="AI745" s="4" t="s">
        <v>77</v>
      </c>
    </row>
    <row r="746" spans="1:35" x14ac:dyDescent="0.35">
      <c r="A746" s="4" t="s">
        <v>72</v>
      </c>
      <c r="B746" s="36" t="s">
        <v>111</v>
      </c>
      <c r="C746" s="4" t="s">
        <v>94</v>
      </c>
      <c r="D746" s="19">
        <v>7.2805999999999997</v>
      </c>
      <c r="E746" s="19">
        <v>46.665300000000002</v>
      </c>
      <c r="F746" s="20">
        <v>446000</v>
      </c>
      <c r="G746" s="20">
        <v>3180</v>
      </c>
      <c r="H746" s="21">
        <v>1.46</v>
      </c>
      <c r="I746" s="4" t="s">
        <v>31</v>
      </c>
      <c r="J746" s="4" t="s">
        <v>53</v>
      </c>
      <c r="K746" s="22" t="s">
        <v>74</v>
      </c>
      <c r="L746" s="10">
        <f t="shared" si="102"/>
        <v>0.36</v>
      </c>
      <c r="M746" s="13">
        <f t="shared" si="101"/>
        <v>8.0717488789237667E-7</v>
      </c>
      <c r="O746" s="4" t="s">
        <v>52</v>
      </c>
      <c r="P746" s="4" t="s">
        <v>75</v>
      </c>
      <c r="Q746" s="23" t="s">
        <v>76</v>
      </c>
      <c r="R746" s="38">
        <v>0.41666666666666669</v>
      </c>
      <c r="S746" s="38">
        <v>0.66666666666666663</v>
      </c>
      <c r="T746" s="24">
        <v>0.25</v>
      </c>
      <c r="AA746" s="16">
        <v>3</v>
      </c>
      <c r="AB746" s="16">
        <v>1</v>
      </c>
      <c r="AE746" s="57" t="s">
        <v>75</v>
      </c>
      <c r="AG746" s="17">
        <v>3.13</v>
      </c>
      <c r="AH746" s="17">
        <v>3.13</v>
      </c>
      <c r="AI746" s="4" t="s">
        <v>77</v>
      </c>
    </row>
    <row r="747" spans="1:35" x14ac:dyDescent="0.35">
      <c r="A747" s="4" t="s">
        <v>72</v>
      </c>
      <c r="B747" s="36" t="s">
        <v>111</v>
      </c>
      <c r="C747" s="4" t="s">
        <v>95</v>
      </c>
      <c r="D747" s="19">
        <v>9.4</v>
      </c>
      <c r="E747" s="19">
        <v>47.268900000000002</v>
      </c>
      <c r="F747" s="20">
        <v>135000</v>
      </c>
      <c r="G747" s="20">
        <v>1740</v>
      </c>
      <c r="H747" s="21">
        <v>1.31</v>
      </c>
      <c r="I747" s="4" t="s">
        <v>31</v>
      </c>
      <c r="J747" s="4" t="s">
        <v>53</v>
      </c>
      <c r="K747" s="22" t="s">
        <v>74</v>
      </c>
      <c r="L747" s="10">
        <f t="shared" si="102"/>
        <v>0.36</v>
      </c>
      <c r="M747" s="13">
        <f t="shared" si="101"/>
        <v>2.6666666666666664E-6</v>
      </c>
      <c r="O747" s="4" t="s">
        <v>52</v>
      </c>
      <c r="P747" s="4" t="s">
        <v>75</v>
      </c>
      <c r="Q747" s="23" t="s">
        <v>76</v>
      </c>
      <c r="R747" s="38">
        <v>0.41666666666666669</v>
      </c>
      <c r="S747" s="38">
        <v>0.66666666666666663</v>
      </c>
      <c r="T747" s="24">
        <v>0.25</v>
      </c>
      <c r="AA747" s="16">
        <v>1.1000000000000001</v>
      </c>
      <c r="AB747" s="16">
        <v>1</v>
      </c>
      <c r="AE747" s="57" t="s">
        <v>75</v>
      </c>
      <c r="AG747" s="17">
        <v>2.2999999999999998</v>
      </c>
      <c r="AH747" s="17">
        <v>2.2999999999999998</v>
      </c>
      <c r="AI747" s="4" t="s">
        <v>77</v>
      </c>
    </row>
    <row r="748" spans="1:35" x14ac:dyDescent="0.35">
      <c r="A748" s="4" t="s">
        <v>72</v>
      </c>
      <c r="B748" s="36" t="s">
        <v>111</v>
      </c>
      <c r="C748" s="4" t="s">
        <v>96</v>
      </c>
      <c r="D748" s="19">
        <v>16.232700000000001</v>
      </c>
      <c r="E748" s="19">
        <v>58.761699999999998</v>
      </c>
      <c r="F748" s="20">
        <v>156000</v>
      </c>
      <c r="G748" s="20">
        <v>2529</v>
      </c>
      <c r="H748" s="21">
        <v>1.72</v>
      </c>
      <c r="I748" s="4" t="s">
        <v>31</v>
      </c>
      <c r="J748" s="4" t="s">
        <v>53</v>
      </c>
      <c r="K748" s="22" t="s">
        <v>74</v>
      </c>
      <c r="L748" s="10">
        <f t="shared" si="102"/>
        <v>0.36</v>
      </c>
      <c r="M748" s="13">
        <f t="shared" si="101"/>
        <v>2.3076923076923077E-6</v>
      </c>
      <c r="O748" s="4" t="s">
        <v>52</v>
      </c>
      <c r="P748" s="4" t="s">
        <v>75</v>
      </c>
      <c r="Q748" s="23" t="s">
        <v>76</v>
      </c>
      <c r="R748" s="38">
        <v>0.41666666666666669</v>
      </c>
      <c r="S748" s="38">
        <v>0.66666666666666663</v>
      </c>
      <c r="T748" s="24">
        <v>0.25</v>
      </c>
      <c r="AA748" s="16">
        <v>1</v>
      </c>
      <c r="AB748" s="16">
        <v>1</v>
      </c>
      <c r="AE748" s="57" t="s">
        <v>75</v>
      </c>
      <c r="AG748" s="17">
        <v>1.29</v>
      </c>
      <c r="AH748" s="17">
        <v>1.29</v>
      </c>
      <c r="AI748" s="4" t="s">
        <v>77</v>
      </c>
    </row>
    <row r="749" spans="1:35" x14ac:dyDescent="0.35">
      <c r="A749" s="4" t="s">
        <v>72</v>
      </c>
      <c r="B749" s="36" t="s">
        <v>111</v>
      </c>
      <c r="C749" s="4" t="s">
        <v>97</v>
      </c>
      <c r="D749" s="19">
        <v>15.1496</v>
      </c>
      <c r="E749" s="19">
        <v>58.622500000000002</v>
      </c>
      <c r="F749" s="20">
        <v>365000</v>
      </c>
      <c r="G749" s="20">
        <v>11853</v>
      </c>
      <c r="H749" s="21">
        <v>2.97</v>
      </c>
      <c r="I749" s="4" t="s">
        <v>31</v>
      </c>
      <c r="J749" s="4" t="s">
        <v>53</v>
      </c>
      <c r="K749" s="22" t="s">
        <v>74</v>
      </c>
      <c r="L749" s="10">
        <f t="shared" si="102"/>
        <v>0.36</v>
      </c>
      <c r="M749" s="13">
        <f t="shared" si="101"/>
        <v>9.8630136986301368E-7</v>
      </c>
      <c r="O749" s="4" t="s">
        <v>52</v>
      </c>
      <c r="P749" s="4" t="s">
        <v>75</v>
      </c>
      <c r="Q749" s="23" t="s">
        <v>76</v>
      </c>
      <c r="R749" s="38">
        <v>0.41666666666666669</v>
      </c>
      <c r="S749" s="38">
        <v>0.66666666666666663</v>
      </c>
      <c r="T749" s="24">
        <v>0.25</v>
      </c>
      <c r="AA749" s="16">
        <v>3.7</v>
      </c>
      <c r="AB749" s="16">
        <v>1</v>
      </c>
      <c r="AE749" s="57" t="s">
        <v>75</v>
      </c>
      <c r="AG749" s="17">
        <v>5.84</v>
      </c>
      <c r="AH749" s="17">
        <v>5.84</v>
      </c>
      <c r="AI749" s="4" t="s">
        <v>77</v>
      </c>
    </row>
    <row r="750" spans="1:35" x14ac:dyDescent="0.35">
      <c r="A750" s="4" t="s">
        <v>72</v>
      </c>
      <c r="B750" s="36" t="s">
        <v>111</v>
      </c>
      <c r="C750" s="4" t="s">
        <v>98</v>
      </c>
      <c r="D750" s="19">
        <v>25.1431</v>
      </c>
      <c r="E750" s="19">
        <v>61.193600000000004</v>
      </c>
      <c r="F750" s="20">
        <v>9000</v>
      </c>
      <c r="G750" s="20">
        <v>532</v>
      </c>
      <c r="H750" s="21">
        <v>1.54</v>
      </c>
      <c r="I750" s="4" t="s">
        <v>31</v>
      </c>
      <c r="J750" s="4" t="s">
        <v>53</v>
      </c>
      <c r="K750" s="22" t="s">
        <v>74</v>
      </c>
      <c r="L750" s="10">
        <f t="shared" si="102"/>
        <v>0.36</v>
      </c>
      <c r="M750" s="13">
        <f t="shared" si="101"/>
        <v>3.9999999999999996E-5</v>
      </c>
      <c r="O750" s="4" t="s">
        <v>52</v>
      </c>
      <c r="P750" s="4" t="s">
        <v>75</v>
      </c>
      <c r="Q750" s="23" t="s">
        <v>76</v>
      </c>
      <c r="R750" s="38">
        <v>0.41666666666666669</v>
      </c>
      <c r="S750" s="38">
        <v>0.66666666666666663</v>
      </c>
      <c r="T750" s="24">
        <v>0.25</v>
      </c>
      <c r="AA750" s="16">
        <v>1.4</v>
      </c>
      <c r="AB750" s="16">
        <v>1</v>
      </c>
      <c r="AE750" s="57" t="s">
        <v>75</v>
      </c>
      <c r="AG750" s="17">
        <v>1.34</v>
      </c>
      <c r="AH750" s="17">
        <v>1.34</v>
      </c>
      <c r="AI750" s="4" t="s">
        <v>77</v>
      </c>
    </row>
    <row r="751" spans="1:35" x14ac:dyDescent="0.35">
      <c r="A751" s="4" t="s">
        <v>99</v>
      </c>
      <c r="B751" s="36" t="s">
        <v>111</v>
      </c>
      <c r="C751" s="4" t="s">
        <v>100</v>
      </c>
      <c r="D751" s="19">
        <v>7.5445000000000002</v>
      </c>
      <c r="E751" s="19">
        <v>46.838900000000002</v>
      </c>
      <c r="F751" s="20">
        <v>240000</v>
      </c>
      <c r="G751" s="20">
        <v>2630</v>
      </c>
      <c r="H751" s="21">
        <v>1.66</v>
      </c>
      <c r="I751" s="4" t="s">
        <v>31</v>
      </c>
      <c r="J751" s="4" t="s">
        <v>53</v>
      </c>
      <c r="K751" s="22" t="s">
        <v>101</v>
      </c>
      <c r="L751" s="10">
        <v>0.03</v>
      </c>
      <c r="M751" s="13">
        <f t="shared" si="101"/>
        <v>1.2499999999999999E-7</v>
      </c>
      <c r="O751" s="4" t="s">
        <v>47</v>
      </c>
      <c r="P751" s="4">
        <v>10</v>
      </c>
      <c r="Q751" s="23">
        <v>41183</v>
      </c>
      <c r="R751" s="38">
        <v>0.41666666666666669</v>
      </c>
      <c r="S751" s="38">
        <v>0.66666666666666663</v>
      </c>
      <c r="T751" s="24">
        <v>0.25</v>
      </c>
      <c r="W751" s="17">
        <v>17.25</v>
      </c>
      <c r="Z751" s="16">
        <v>2.5</v>
      </c>
      <c r="AA751" s="16">
        <v>0.24</v>
      </c>
      <c r="AB751" s="16">
        <v>1</v>
      </c>
      <c r="AD751" s="17">
        <f>W751</f>
        <v>17.25</v>
      </c>
      <c r="AE751" s="57">
        <v>707.10409129753896</v>
      </c>
      <c r="AG751" s="17">
        <v>0.9</v>
      </c>
      <c r="AH751" s="17">
        <v>0.9</v>
      </c>
      <c r="AI751" s="4" t="s">
        <v>102</v>
      </c>
    </row>
    <row r="752" spans="1:35" x14ac:dyDescent="0.35">
      <c r="A752" s="4" t="s">
        <v>99</v>
      </c>
      <c r="B752" s="36" t="s">
        <v>111</v>
      </c>
      <c r="C752" s="4" t="s">
        <v>100</v>
      </c>
      <c r="D752" s="19">
        <v>7.5445000000000002</v>
      </c>
      <c r="E752" s="19">
        <v>46.838900000000002</v>
      </c>
      <c r="F752" s="20">
        <v>240000</v>
      </c>
      <c r="G752" s="20">
        <v>2630</v>
      </c>
      <c r="H752" s="21">
        <v>1.66</v>
      </c>
      <c r="I752" s="4" t="s">
        <v>31</v>
      </c>
      <c r="J752" s="4" t="s">
        <v>53</v>
      </c>
      <c r="K752" s="22" t="s">
        <v>103</v>
      </c>
      <c r="L752" s="10">
        <v>0.03</v>
      </c>
      <c r="M752" s="13">
        <f t="shared" si="101"/>
        <v>1.2499999999999999E-7</v>
      </c>
      <c r="O752" s="4" t="s">
        <v>47</v>
      </c>
      <c r="P752" s="4">
        <v>10</v>
      </c>
      <c r="Q752" s="23">
        <v>41183</v>
      </c>
      <c r="R752" s="38">
        <v>0.41666666666666669</v>
      </c>
      <c r="S752" s="38">
        <v>0.66666666666666663</v>
      </c>
      <c r="T752" s="24">
        <v>0.25</v>
      </c>
      <c r="W752" s="17">
        <v>17.25</v>
      </c>
      <c r="Z752" s="16">
        <v>2.5</v>
      </c>
      <c r="AA752" s="16">
        <v>0.25</v>
      </c>
      <c r="AB752" s="16">
        <v>1</v>
      </c>
      <c r="AD752" s="17">
        <f t="shared" ref="AD752:AD815" si="103">W752</f>
        <v>17.25</v>
      </c>
      <c r="AE752" s="57">
        <v>707.10409129753896</v>
      </c>
      <c r="AG752" s="17">
        <v>0.87</v>
      </c>
      <c r="AH752" s="17">
        <v>0.87</v>
      </c>
      <c r="AI752" s="4" t="s">
        <v>102</v>
      </c>
    </row>
    <row r="753" spans="1:35" x14ac:dyDescent="0.35">
      <c r="A753" s="4" t="s">
        <v>99</v>
      </c>
      <c r="B753" s="36" t="s">
        <v>111</v>
      </c>
      <c r="C753" s="4" t="s">
        <v>100</v>
      </c>
      <c r="D753" s="19">
        <v>7.5445000000000002</v>
      </c>
      <c r="E753" s="19">
        <v>46.838900000000002</v>
      </c>
      <c r="F753" s="20">
        <v>240000</v>
      </c>
      <c r="G753" s="20">
        <v>2630</v>
      </c>
      <c r="H753" s="21">
        <v>1.66</v>
      </c>
      <c r="I753" s="4" t="s">
        <v>31</v>
      </c>
      <c r="J753" s="4" t="s">
        <v>53</v>
      </c>
      <c r="K753" s="22" t="s">
        <v>104</v>
      </c>
      <c r="L753" s="10">
        <v>0.03</v>
      </c>
      <c r="M753" s="13">
        <f t="shared" si="101"/>
        <v>1.2499999999999999E-7</v>
      </c>
      <c r="O753" s="4" t="s">
        <v>47</v>
      </c>
      <c r="P753" s="4">
        <v>10</v>
      </c>
      <c r="Q753" s="23">
        <v>41183</v>
      </c>
      <c r="R753" s="38">
        <v>0.41666666666666669</v>
      </c>
      <c r="S753" s="38">
        <v>0.66666666666666663</v>
      </c>
      <c r="T753" s="24">
        <v>0.25</v>
      </c>
      <c r="W753" s="17">
        <v>17.25</v>
      </c>
      <c r="Z753" s="16">
        <v>2.5</v>
      </c>
      <c r="AA753" s="16">
        <v>0.25</v>
      </c>
      <c r="AB753" s="16">
        <v>1</v>
      </c>
      <c r="AD753" s="17">
        <f t="shared" si="103"/>
        <v>17.25</v>
      </c>
      <c r="AE753" s="57">
        <v>707.10409129753896</v>
      </c>
      <c r="AG753" s="17">
        <v>0.77</v>
      </c>
      <c r="AH753" s="17">
        <v>0.77</v>
      </c>
      <c r="AI753" s="4" t="s">
        <v>102</v>
      </c>
    </row>
    <row r="754" spans="1:35" x14ac:dyDescent="0.35">
      <c r="A754" s="4" t="s">
        <v>99</v>
      </c>
      <c r="B754" s="36" t="s">
        <v>111</v>
      </c>
      <c r="C754" s="4" t="s">
        <v>100</v>
      </c>
      <c r="D754" s="19">
        <v>7.5445000000000002</v>
      </c>
      <c r="E754" s="19">
        <v>46.838900000000002</v>
      </c>
      <c r="F754" s="20">
        <v>240000</v>
      </c>
      <c r="G754" s="20">
        <v>2630</v>
      </c>
      <c r="H754" s="21">
        <v>1.66</v>
      </c>
      <c r="I754" s="4" t="s">
        <v>31</v>
      </c>
      <c r="J754" s="4" t="s">
        <v>53</v>
      </c>
      <c r="K754" s="22" t="s">
        <v>105</v>
      </c>
      <c r="L754" s="10">
        <v>0.03</v>
      </c>
      <c r="M754" s="13">
        <f t="shared" si="101"/>
        <v>1.2499999999999999E-7</v>
      </c>
      <c r="O754" s="4" t="s">
        <v>47</v>
      </c>
      <c r="P754" s="4">
        <v>10</v>
      </c>
      <c r="Q754" s="23">
        <v>41183</v>
      </c>
      <c r="R754" s="38">
        <v>0.41666666666666669</v>
      </c>
      <c r="S754" s="38">
        <v>0.66666666666666663</v>
      </c>
      <c r="T754" s="24">
        <v>0.25</v>
      </c>
      <c r="W754" s="17">
        <v>17.2</v>
      </c>
      <c r="Z754" s="16">
        <v>2.5</v>
      </c>
      <c r="AA754" s="16">
        <v>0.26</v>
      </c>
      <c r="AB754" s="16">
        <v>1</v>
      </c>
      <c r="AD754" s="17">
        <f t="shared" si="103"/>
        <v>17.2</v>
      </c>
      <c r="AE754" s="57">
        <v>708.89904624051201</v>
      </c>
      <c r="AG754" s="17">
        <v>0.77</v>
      </c>
      <c r="AH754" s="17">
        <v>0.77</v>
      </c>
      <c r="AI754" s="4" t="s">
        <v>102</v>
      </c>
    </row>
    <row r="755" spans="1:35" x14ac:dyDescent="0.35">
      <c r="A755" s="4" t="s">
        <v>99</v>
      </c>
      <c r="B755" s="36" t="s">
        <v>111</v>
      </c>
      <c r="C755" s="4" t="s">
        <v>100</v>
      </c>
      <c r="D755" s="19">
        <v>7.5445000000000002</v>
      </c>
      <c r="E755" s="19">
        <v>46.838900000000002</v>
      </c>
      <c r="F755" s="20">
        <v>240000</v>
      </c>
      <c r="G755" s="20">
        <v>2630</v>
      </c>
      <c r="H755" s="21">
        <v>1.66</v>
      </c>
      <c r="I755" s="4" t="s">
        <v>31</v>
      </c>
      <c r="J755" s="4" t="s">
        <v>53</v>
      </c>
      <c r="K755" s="22" t="s">
        <v>106</v>
      </c>
      <c r="L755" s="10">
        <v>0.03</v>
      </c>
      <c r="M755" s="13">
        <f t="shared" si="101"/>
        <v>1.2499999999999999E-7</v>
      </c>
      <c r="O755" s="4" t="s">
        <v>47</v>
      </c>
      <c r="P755" s="4">
        <v>10</v>
      </c>
      <c r="Q755" s="23">
        <v>41183</v>
      </c>
      <c r="R755" s="38">
        <v>0.41666666666666669</v>
      </c>
      <c r="S755" s="38">
        <v>0.66666666666666663</v>
      </c>
      <c r="T755" s="24">
        <v>0.25</v>
      </c>
      <c r="W755" s="17">
        <v>17.2</v>
      </c>
      <c r="Z755" s="16">
        <v>2.5</v>
      </c>
      <c r="AA755" s="16">
        <v>0.25</v>
      </c>
      <c r="AB755" s="16">
        <v>1</v>
      </c>
      <c r="AD755" s="17">
        <f t="shared" si="103"/>
        <v>17.2</v>
      </c>
      <c r="AE755" s="57">
        <v>708.89904624051201</v>
      </c>
      <c r="AG755" s="17">
        <v>0.93</v>
      </c>
      <c r="AH755" s="17">
        <v>0.93</v>
      </c>
      <c r="AI755" s="4" t="s">
        <v>102</v>
      </c>
    </row>
    <row r="756" spans="1:35" x14ac:dyDescent="0.35">
      <c r="A756" s="4" t="s">
        <v>99</v>
      </c>
      <c r="B756" s="36" t="s">
        <v>111</v>
      </c>
      <c r="C756" s="4" t="s">
        <v>100</v>
      </c>
      <c r="D756" s="19">
        <v>7.5445000000000002</v>
      </c>
      <c r="E756" s="19">
        <v>46.838900000000002</v>
      </c>
      <c r="F756" s="20">
        <v>240000</v>
      </c>
      <c r="G756" s="20">
        <v>2630</v>
      </c>
      <c r="H756" s="21">
        <v>1.66</v>
      </c>
      <c r="I756" s="4" t="s">
        <v>31</v>
      </c>
      <c r="J756" s="4" t="s">
        <v>53</v>
      </c>
      <c r="K756" s="22" t="s">
        <v>107</v>
      </c>
      <c r="L756" s="10">
        <v>0.03</v>
      </c>
      <c r="M756" s="13">
        <f t="shared" si="101"/>
        <v>1.2499999999999999E-7</v>
      </c>
      <c r="O756" s="4" t="s">
        <v>47</v>
      </c>
      <c r="P756" s="4">
        <v>10</v>
      </c>
      <c r="Q756" s="23">
        <v>41183</v>
      </c>
      <c r="R756" s="38">
        <v>0.41666666666666669</v>
      </c>
      <c r="S756" s="38">
        <v>0.66666666666666663</v>
      </c>
      <c r="T756" s="24">
        <v>0.25</v>
      </c>
      <c r="W756" s="17">
        <v>17.25</v>
      </c>
      <c r="Z756" s="16">
        <v>2.5</v>
      </c>
      <c r="AA756" s="16">
        <v>0.25</v>
      </c>
      <c r="AB756" s="16">
        <v>1</v>
      </c>
      <c r="AD756" s="17">
        <f t="shared" si="103"/>
        <v>17.25</v>
      </c>
      <c r="AE756" s="57">
        <v>707.10409129753896</v>
      </c>
      <c r="AG756" s="17">
        <v>1.2</v>
      </c>
      <c r="AH756" s="17">
        <v>1.2</v>
      </c>
      <c r="AI756" s="4" t="s">
        <v>102</v>
      </c>
    </row>
    <row r="757" spans="1:35" x14ac:dyDescent="0.35">
      <c r="A757" s="4" t="s">
        <v>99</v>
      </c>
      <c r="B757" s="36" t="s">
        <v>111</v>
      </c>
      <c r="C757" s="4" t="s">
        <v>100</v>
      </c>
      <c r="D757" s="19">
        <v>7.5445000000000002</v>
      </c>
      <c r="E757" s="19">
        <v>46.838900000000002</v>
      </c>
      <c r="F757" s="20">
        <v>240000</v>
      </c>
      <c r="G757" s="20">
        <v>2630</v>
      </c>
      <c r="H757" s="21">
        <v>1.66</v>
      </c>
      <c r="I757" s="4" t="s">
        <v>31</v>
      </c>
      <c r="J757" s="4" t="s">
        <v>53</v>
      </c>
      <c r="K757" s="22" t="s">
        <v>108</v>
      </c>
      <c r="L757" s="10">
        <v>0.03</v>
      </c>
      <c r="M757" s="13">
        <f t="shared" si="101"/>
        <v>1.2499999999999999E-7</v>
      </c>
      <c r="O757" s="4" t="s">
        <v>47</v>
      </c>
      <c r="P757" s="4">
        <v>10</v>
      </c>
      <c r="Q757" s="23">
        <v>41183</v>
      </c>
      <c r="R757" s="38">
        <v>0.41666666666666669</v>
      </c>
      <c r="S757" s="38">
        <v>0.66666666666666663</v>
      </c>
      <c r="T757" s="24">
        <v>0.25</v>
      </c>
      <c r="W757" s="17">
        <v>17.2</v>
      </c>
      <c r="Z757" s="16">
        <v>2.5</v>
      </c>
      <c r="AA757" s="16">
        <v>0.24</v>
      </c>
      <c r="AB757" s="16">
        <v>1</v>
      </c>
      <c r="AD757" s="17">
        <f t="shared" si="103"/>
        <v>17.2</v>
      </c>
      <c r="AE757" s="57">
        <v>708.89904624051201</v>
      </c>
      <c r="AG757" s="17">
        <v>1.17</v>
      </c>
      <c r="AH757" s="17">
        <v>1.17</v>
      </c>
      <c r="AI757" s="4" t="s">
        <v>102</v>
      </c>
    </row>
    <row r="758" spans="1:35" x14ac:dyDescent="0.35">
      <c r="A758" s="4" t="s">
        <v>99</v>
      </c>
      <c r="B758" s="36" t="s">
        <v>111</v>
      </c>
      <c r="C758" s="4" t="s">
        <v>100</v>
      </c>
      <c r="D758" s="19">
        <v>7.5445000000000002</v>
      </c>
      <c r="E758" s="19">
        <v>46.838900000000002</v>
      </c>
      <c r="F758" s="20">
        <v>240000</v>
      </c>
      <c r="G758" s="20">
        <v>2630</v>
      </c>
      <c r="H758" s="21">
        <v>1.66</v>
      </c>
      <c r="I758" s="4" t="s">
        <v>31</v>
      </c>
      <c r="J758" s="4" t="s">
        <v>53</v>
      </c>
      <c r="K758" s="22" t="s">
        <v>109</v>
      </c>
      <c r="L758" s="10">
        <v>0.03</v>
      </c>
      <c r="M758" s="13">
        <f t="shared" si="101"/>
        <v>1.2499999999999999E-7</v>
      </c>
      <c r="O758" s="4" t="s">
        <v>47</v>
      </c>
      <c r="P758" s="4">
        <v>10</v>
      </c>
      <c r="Q758" s="23">
        <v>41183</v>
      </c>
      <c r="R758" s="38">
        <v>0.41666666666666669</v>
      </c>
      <c r="S758" s="38">
        <v>0.66666666666666663</v>
      </c>
      <c r="T758" s="24">
        <v>0.25</v>
      </c>
      <c r="W758" s="17">
        <v>17.2</v>
      </c>
      <c r="Z758" s="16">
        <v>2.5</v>
      </c>
      <c r="AA758" s="16">
        <v>0.24</v>
      </c>
      <c r="AB758" s="16">
        <v>1</v>
      </c>
      <c r="AD758" s="17">
        <f t="shared" si="103"/>
        <v>17.2</v>
      </c>
      <c r="AE758" s="57">
        <v>708.89904624051201</v>
      </c>
      <c r="AG758" s="17">
        <v>1.77</v>
      </c>
      <c r="AH758" s="17">
        <v>1.77</v>
      </c>
      <c r="AI758" s="4" t="s">
        <v>102</v>
      </c>
    </row>
    <row r="759" spans="1:35" x14ac:dyDescent="0.35">
      <c r="A759" s="4" t="s">
        <v>99</v>
      </c>
      <c r="B759" s="36" t="s">
        <v>111</v>
      </c>
      <c r="C759" s="4" t="s">
        <v>100</v>
      </c>
      <c r="D759" s="19">
        <v>7.5445000000000002</v>
      </c>
      <c r="E759" s="19">
        <v>46.838900000000002</v>
      </c>
      <c r="F759" s="20">
        <v>240000</v>
      </c>
      <c r="G759" s="20">
        <v>2630</v>
      </c>
      <c r="H759" s="21">
        <v>1.66</v>
      </c>
      <c r="I759" s="4" t="s">
        <v>31</v>
      </c>
      <c r="J759" s="4" t="s">
        <v>53</v>
      </c>
      <c r="K759" s="22" t="s">
        <v>110</v>
      </c>
      <c r="L759" s="10">
        <v>0.03</v>
      </c>
      <c r="M759" s="13">
        <f t="shared" si="101"/>
        <v>1.2499999999999999E-7</v>
      </c>
      <c r="O759" s="4" t="s">
        <v>47</v>
      </c>
      <c r="P759" s="4">
        <v>10</v>
      </c>
      <c r="Q759" s="23">
        <v>41183</v>
      </c>
      <c r="R759" s="38">
        <v>0.41666666666666669</v>
      </c>
      <c r="S759" s="38">
        <v>0.66666666666666663</v>
      </c>
      <c r="T759" s="24">
        <v>0.25</v>
      </c>
      <c r="W759" s="17">
        <v>17.2</v>
      </c>
      <c r="Z759" s="16">
        <v>2.5</v>
      </c>
      <c r="AA759" s="16">
        <v>0.24</v>
      </c>
      <c r="AB759" s="16">
        <v>1</v>
      </c>
      <c r="AD759" s="17">
        <f t="shared" si="103"/>
        <v>17.2</v>
      </c>
      <c r="AE759" s="57">
        <v>708.89904624051201</v>
      </c>
      <c r="AG759" s="17">
        <v>1.03</v>
      </c>
      <c r="AH759" s="17">
        <v>1.03</v>
      </c>
      <c r="AI759" s="4" t="s">
        <v>102</v>
      </c>
    </row>
    <row r="760" spans="1:35" x14ac:dyDescent="0.35">
      <c r="A760" s="4" t="s">
        <v>99</v>
      </c>
      <c r="B760" s="36" t="s">
        <v>111</v>
      </c>
      <c r="C760" s="4" t="s">
        <v>100</v>
      </c>
      <c r="D760" s="19">
        <v>7.5445000000000002</v>
      </c>
      <c r="E760" s="19">
        <v>46.838900000000002</v>
      </c>
      <c r="F760" s="20">
        <v>240000</v>
      </c>
      <c r="G760" s="20">
        <v>2630</v>
      </c>
      <c r="H760" s="21">
        <v>1.66</v>
      </c>
      <c r="I760" s="4" t="s">
        <v>31</v>
      </c>
      <c r="J760" s="4" t="s">
        <v>53</v>
      </c>
      <c r="K760" s="22" t="s">
        <v>111</v>
      </c>
      <c r="L760" s="10">
        <f>3*0.03</f>
        <v>0.09</v>
      </c>
      <c r="M760" s="13">
        <f t="shared" si="101"/>
        <v>3.7500000000000001E-7</v>
      </c>
      <c r="O760" s="4" t="s">
        <v>47</v>
      </c>
      <c r="P760" s="4">
        <v>10</v>
      </c>
      <c r="Q760" s="23">
        <v>41183</v>
      </c>
      <c r="R760" s="38">
        <v>0.41666666666666669</v>
      </c>
      <c r="S760" s="38">
        <v>0.66666666666666663</v>
      </c>
      <c r="T760" s="24">
        <v>0.25</v>
      </c>
      <c r="W760" s="17">
        <v>17.2</v>
      </c>
      <c r="Z760" s="16">
        <v>2.5</v>
      </c>
      <c r="AA760" s="16">
        <v>0.25</v>
      </c>
      <c r="AB760" s="16">
        <v>1</v>
      </c>
      <c r="AD760" s="17">
        <f t="shared" si="103"/>
        <v>17.2</v>
      </c>
      <c r="AE760" s="57">
        <v>708.89904624051201</v>
      </c>
      <c r="AG760" s="17">
        <v>1.06</v>
      </c>
      <c r="AH760" s="17">
        <v>1.06</v>
      </c>
      <c r="AI760" s="4" t="s">
        <v>102</v>
      </c>
    </row>
    <row r="761" spans="1:35" x14ac:dyDescent="0.35">
      <c r="A761" s="4" t="s">
        <v>99</v>
      </c>
      <c r="B761" s="36" t="s">
        <v>111</v>
      </c>
      <c r="C761" s="4" t="s">
        <v>100</v>
      </c>
      <c r="D761" s="19">
        <v>7.5445000000000002</v>
      </c>
      <c r="E761" s="19">
        <v>46.838900000000002</v>
      </c>
      <c r="F761" s="20">
        <v>240000</v>
      </c>
      <c r="G761" s="20">
        <v>2630</v>
      </c>
      <c r="H761" s="21">
        <v>1.66</v>
      </c>
      <c r="I761" s="4" t="s">
        <v>31</v>
      </c>
      <c r="J761" s="4" t="s">
        <v>53</v>
      </c>
      <c r="K761" s="22" t="s">
        <v>101</v>
      </c>
      <c r="L761" s="10">
        <v>0.03</v>
      </c>
      <c r="M761" s="13">
        <f t="shared" si="101"/>
        <v>1.2499999999999999E-7</v>
      </c>
      <c r="O761" s="4" t="s">
        <v>47</v>
      </c>
      <c r="P761" s="4">
        <v>10</v>
      </c>
      <c r="Q761" s="23">
        <v>41239</v>
      </c>
      <c r="R761" s="38">
        <v>0.41666666666666669</v>
      </c>
      <c r="S761" s="38">
        <v>0.66666666666666663</v>
      </c>
      <c r="T761" s="24">
        <v>0.25</v>
      </c>
      <c r="W761" s="17">
        <v>8.4499999999999993</v>
      </c>
      <c r="Z761" s="16">
        <v>2.5</v>
      </c>
      <c r="AA761" s="16">
        <v>0.35</v>
      </c>
      <c r="AB761" s="16">
        <v>1</v>
      </c>
      <c r="AD761" s="17">
        <f t="shared" si="103"/>
        <v>8.4499999999999993</v>
      </c>
      <c r="AE761" s="57">
        <v>1140.2587817769499</v>
      </c>
      <c r="AG761" s="17">
        <v>0.68</v>
      </c>
      <c r="AH761" s="17">
        <v>0.68</v>
      </c>
      <c r="AI761" s="4" t="s">
        <v>102</v>
      </c>
    </row>
    <row r="762" spans="1:35" x14ac:dyDescent="0.35">
      <c r="A762" s="4" t="s">
        <v>99</v>
      </c>
      <c r="B762" s="36" t="s">
        <v>111</v>
      </c>
      <c r="C762" s="4" t="s">
        <v>100</v>
      </c>
      <c r="D762" s="19">
        <v>7.5445000000000002</v>
      </c>
      <c r="E762" s="19">
        <v>46.838900000000002</v>
      </c>
      <c r="F762" s="20">
        <v>240000</v>
      </c>
      <c r="G762" s="20">
        <v>2630</v>
      </c>
      <c r="H762" s="21">
        <v>1.66</v>
      </c>
      <c r="I762" s="4" t="s">
        <v>31</v>
      </c>
      <c r="J762" s="4" t="s">
        <v>53</v>
      </c>
      <c r="K762" s="22" t="s">
        <v>103</v>
      </c>
      <c r="L762" s="10">
        <v>0.03</v>
      </c>
      <c r="M762" s="13">
        <f t="shared" si="101"/>
        <v>1.2499999999999999E-7</v>
      </c>
      <c r="O762" s="4" t="s">
        <v>47</v>
      </c>
      <c r="P762" s="4">
        <v>10</v>
      </c>
      <c r="Q762" s="23">
        <v>41239</v>
      </c>
      <c r="R762" s="38">
        <v>0.41666666666666669</v>
      </c>
      <c r="S762" s="38">
        <v>0.66666666666666663</v>
      </c>
      <c r="T762" s="24">
        <v>0.25</v>
      </c>
      <c r="W762" s="17">
        <v>8.4499999999999993</v>
      </c>
      <c r="Z762" s="16">
        <v>2.5</v>
      </c>
      <c r="AA762" s="16">
        <v>0.35</v>
      </c>
      <c r="AB762" s="16">
        <v>1</v>
      </c>
      <c r="AD762" s="17">
        <f t="shared" si="103"/>
        <v>8.4499999999999993</v>
      </c>
      <c r="AE762" s="57">
        <v>1140.2587817769499</v>
      </c>
      <c r="AG762" s="17">
        <v>0.87</v>
      </c>
      <c r="AH762" s="17">
        <v>0.87</v>
      </c>
      <c r="AI762" s="4" t="s">
        <v>102</v>
      </c>
    </row>
    <row r="763" spans="1:35" x14ac:dyDescent="0.35">
      <c r="A763" s="4" t="s">
        <v>99</v>
      </c>
      <c r="B763" s="36" t="s">
        <v>111</v>
      </c>
      <c r="C763" s="4" t="s">
        <v>100</v>
      </c>
      <c r="D763" s="19">
        <v>7.5445000000000002</v>
      </c>
      <c r="E763" s="19">
        <v>46.838900000000002</v>
      </c>
      <c r="F763" s="20">
        <v>240000</v>
      </c>
      <c r="G763" s="20">
        <v>2630</v>
      </c>
      <c r="H763" s="21">
        <v>1.66</v>
      </c>
      <c r="I763" s="4" t="s">
        <v>31</v>
      </c>
      <c r="J763" s="4" t="s">
        <v>53</v>
      </c>
      <c r="K763" s="22" t="s">
        <v>104</v>
      </c>
      <c r="L763" s="10">
        <v>0.03</v>
      </c>
      <c r="M763" s="13">
        <f t="shared" si="101"/>
        <v>1.2499999999999999E-7</v>
      </c>
      <c r="O763" s="4" t="s">
        <v>47</v>
      </c>
      <c r="P763" s="4">
        <v>10</v>
      </c>
      <c r="Q763" s="23">
        <v>41239</v>
      </c>
      <c r="R763" s="38">
        <v>0.41666666666666669</v>
      </c>
      <c r="S763" s="38">
        <v>0.66666666666666663</v>
      </c>
      <c r="T763" s="24">
        <v>0.25</v>
      </c>
      <c r="W763" s="17">
        <v>8.4499999999999993</v>
      </c>
      <c r="Z763" s="16">
        <v>2.5</v>
      </c>
      <c r="AA763" s="16">
        <v>0.35</v>
      </c>
      <c r="AB763" s="16">
        <v>1</v>
      </c>
      <c r="AD763" s="17">
        <f t="shared" si="103"/>
        <v>8.4499999999999993</v>
      </c>
      <c r="AE763" s="57">
        <v>1140.2587817769499</v>
      </c>
      <c r="AG763" s="17">
        <v>2.29</v>
      </c>
      <c r="AH763" s="17">
        <v>2.29</v>
      </c>
      <c r="AI763" s="4" t="s">
        <v>102</v>
      </c>
    </row>
    <row r="764" spans="1:35" x14ac:dyDescent="0.35">
      <c r="A764" s="4" t="s">
        <v>99</v>
      </c>
      <c r="B764" s="36" t="s">
        <v>111</v>
      </c>
      <c r="C764" s="4" t="s">
        <v>100</v>
      </c>
      <c r="D764" s="19">
        <v>7.5445000000000002</v>
      </c>
      <c r="E764" s="19">
        <v>46.838900000000002</v>
      </c>
      <c r="F764" s="20">
        <v>240000</v>
      </c>
      <c r="G764" s="20">
        <v>2630</v>
      </c>
      <c r="H764" s="21">
        <v>1.66</v>
      </c>
      <c r="I764" s="4" t="s">
        <v>31</v>
      </c>
      <c r="J764" s="4" t="s">
        <v>53</v>
      </c>
      <c r="K764" s="22" t="s">
        <v>105</v>
      </c>
      <c r="L764" s="10">
        <v>0.03</v>
      </c>
      <c r="M764" s="13">
        <f t="shared" si="101"/>
        <v>1.2499999999999999E-7</v>
      </c>
      <c r="O764" s="4" t="s">
        <v>47</v>
      </c>
      <c r="P764" s="4">
        <v>10</v>
      </c>
      <c r="Q764" s="23">
        <v>41239</v>
      </c>
      <c r="R764" s="38">
        <v>0.41666666666666669</v>
      </c>
      <c r="S764" s="38">
        <v>0.66666666666666663</v>
      </c>
      <c r="T764" s="24">
        <v>0.25</v>
      </c>
      <c r="W764" s="17">
        <v>8.4</v>
      </c>
      <c r="Z764" s="16">
        <v>2.5</v>
      </c>
      <c r="AA764" s="16">
        <v>0.42</v>
      </c>
      <c r="AB764" s="16">
        <v>1</v>
      </c>
      <c r="AD764" s="17">
        <f t="shared" si="103"/>
        <v>8.4</v>
      </c>
      <c r="AE764" s="57">
        <v>1143.57602553267</v>
      </c>
      <c r="AG764" s="17" t="s">
        <v>75</v>
      </c>
      <c r="AH764" s="17" t="s">
        <v>75</v>
      </c>
      <c r="AI764" s="4" t="s">
        <v>102</v>
      </c>
    </row>
    <row r="765" spans="1:35" x14ac:dyDescent="0.35">
      <c r="A765" s="4" t="s">
        <v>99</v>
      </c>
      <c r="B765" s="36" t="s">
        <v>111</v>
      </c>
      <c r="C765" s="4" t="s">
        <v>100</v>
      </c>
      <c r="D765" s="19">
        <v>7.5445000000000002</v>
      </c>
      <c r="E765" s="19">
        <v>46.838900000000002</v>
      </c>
      <c r="F765" s="20">
        <v>240000</v>
      </c>
      <c r="G765" s="20">
        <v>2630</v>
      </c>
      <c r="H765" s="21">
        <v>1.66</v>
      </c>
      <c r="I765" s="4" t="s">
        <v>31</v>
      </c>
      <c r="J765" s="4" t="s">
        <v>53</v>
      </c>
      <c r="K765" s="22" t="s">
        <v>106</v>
      </c>
      <c r="L765" s="10">
        <v>0.03</v>
      </c>
      <c r="M765" s="13">
        <f t="shared" si="101"/>
        <v>1.2499999999999999E-7</v>
      </c>
      <c r="O765" s="4" t="s">
        <v>47</v>
      </c>
      <c r="P765" s="4">
        <v>10</v>
      </c>
      <c r="Q765" s="23">
        <v>41239</v>
      </c>
      <c r="R765" s="38">
        <v>0.41666666666666669</v>
      </c>
      <c r="S765" s="38">
        <v>0.66666666666666663</v>
      </c>
      <c r="T765" s="24">
        <v>0.25</v>
      </c>
      <c r="W765" s="17">
        <v>8.4</v>
      </c>
      <c r="Z765" s="16">
        <v>2.5</v>
      </c>
      <c r="AA765" s="16">
        <v>0.39</v>
      </c>
      <c r="AB765" s="16">
        <v>1</v>
      </c>
      <c r="AD765" s="17">
        <f t="shared" si="103"/>
        <v>8.4</v>
      </c>
      <c r="AE765" s="57">
        <v>1143.57602553267</v>
      </c>
      <c r="AG765" s="17">
        <v>0.77</v>
      </c>
      <c r="AH765" s="17">
        <v>0.77</v>
      </c>
      <c r="AI765" s="4" t="s">
        <v>102</v>
      </c>
    </row>
    <row r="766" spans="1:35" x14ac:dyDescent="0.35">
      <c r="A766" s="4" t="s">
        <v>99</v>
      </c>
      <c r="B766" s="36" t="s">
        <v>111</v>
      </c>
      <c r="C766" s="4" t="s">
        <v>100</v>
      </c>
      <c r="D766" s="19">
        <v>7.5445000000000002</v>
      </c>
      <c r="E766" s="19">
        <v>46.838900000000002</v>
      </c>
      <c r="F766" s="20">
        <v>240000</v>
      </c>
      <c r="G766" s="20">
        <v>2630</v>
      </c>
      <c r="H766" s="21">
        <v>1.66</v>
      </c>
      <c r="I766" s="4" t="s">
        <v>31</v>
      </c>
      <c r="J766" s="4" t="s">
        <v>53</v>
      </c>
      <c r="K766" s="22" t="s">
        <v>107</v>
      </c>
      <c r="L766" s="10">
        <v>0.03</v>
      </c>
      <c r="M766" s="13">
        <f t="shared" si="101"/>
        <v>1.2499999999999999E-7</v>
      </c>
      <c r="O766" s="4" t="s">
        <v>47</v>
      </c>
      <c r="P766" s="4">
        <v>10</v>
      </c>
      <c r="Q766" s="23">
        <v>41239</v>
      </c>
      <c r="R766" s="38">
        <v>0.41666666666666669</v>
      </c>
      <c r="S766" s="38">
        <v>0.66666666666666663</v>
      </c>
      <c r="T766" s="24">
        <v>0.25</v>
      </c>
      <c r="W766" s="17">
        <v>8.35</v>
      </c>
      <c r="Z766" s="16">
        <v>2.5</v>
      </c>
      <c r="AA766" s="16">
        <v>0.36</v>
      </c>
      <c r="AB766" s="16">
        <v>1</v>
      </c>
      <c r="AD766" s="17">
        <f t="shared" si="103"/>
        <v>8.35</v>
      </c>
      <c r="AE766" s="57">
        <v>1146.9052863361501</v>
      </c>
      <c r="AG766" s="17" t="s">
        <v>75</v>
      </c>
      <c r="AH766" s="17" t="s">
        <v>75</v>
      </c>
      <c r="AI766" s="4" t="s">
        <v>102</v>
      </c>
    </row>
    <row r="767" spans="1:35" x14ac:dyDescent="0.35">
      <c r="A767" s="4" t="s">
        <v>99</v>
      </c>
      <c r="B767" s="36" t="s">
        <v>111</v>
      </c>
      <c r="C767" s="4" t="s">
        <v>100</v>
      </c>
      <c r="D767" s="19">
        <v>7.5445000000000002</v>
      </c>
      <c r="E767" s="19">
        <v>46.838900000000002</v>
      </c>
      <c r="F767" s="20">
        <v>240000</v>
      </c>
      <c r="G767" s="20">
        <v>2630</v>
      </c>
      <c r="H767" s="21">
        <v>1.66</v>
      </c>
      <c r="I767" s="4" t="s">
        <v>31</v>
      </c>
      <c r="J767" s="4" t="s">
        <v>53</v>
      </c>
      <c r="K767" s="22" t="s">
        <v>108</v>
      </c>
      <c r="L767" s="10">
        <v>0.03</v>
      </c>
      <c r="M767" s="13">
        <f t="shared" si="101"/>
        <v>1.2499999999999999E-7</v>
      </c>
      <c r="O767" s="4" t="s">
        <v>47</v>
      </c>
      <c r="P767" s="4">
        <v>10</v>
      </c>
      <c r="Q767" s="23">
        <v>41239</v>
      </c>
      <c r="R767" s="38">
        <v>0.41666666666666669</v>
      </c>
      <c r="S767" s="38">
        <v>0.66666666666666663</v>
      </c>
      <c r="T767" s="24">
        <v>0.25</v>
      </c>
      <c r="W767" s="17">
        <v>8.35</v>
      </c>
      <c r="Z767" s="16">
        <v>2.5</v>
      </c>
      <c r="AA767" s="16">
        <v>0.46</v>
      </c>
      <c r="AB767" s="16">
        <v>1</v>
      </c>
      <c r="AD767" s="17">
        <f t="shared" si="103"/>
        <v>8.35</v>
      </c>
      <c r="AE767" s="57">
        <v>1146.9052863361501</v>
      </c>
      <c r="AG767" s="17">
        <v>0.84</v>
      </c>
      <c r="AH767" s="17">
        <v>0.84</v>
      </c>
      <c r="AI767" s="4" t="s">
        <v>102</v>
      </c>
    </row>
    <row r="768" spans="1:35" x14ac:dyDescent="0.35">
      <c r="A768" s="4" t="s">
        <v>99</v>
      </c>
      <c r="B768" s="36" t="s">
        <v>111</v>
      </c>
      <c r="C768" s="4" t="s">
        <v>100</v>
      </c>
      <c r="D768" s="19">
        <v>7.5445000000000002</v>
      </c>
      <c r="E768" s="19">
        <v>46.838900000000002</v>
      </c>
      <c r="F768" s="20">
        <v>240000</v>
      </c>
      <c r="G768" s="20">
        <v>2630</v>
      </c>
      <c r="H768" s="21">
        <v>1.66</v>
      </c>
      <c r="I768" s="4" t="s">
        <v>31</v>
      </c>
      <c r="J768" s="4" t="s">
        <v>53</v>
      </c>
      <c r="K768" s="22" t="s">
        <v>109</v>
      </c>
      <c r="L768" s="10">
        <v>0.03</v>
      </c>
      <c r="M768" s="13">
        <f t="shared" si="101"/>
        <v>1.2499999999999999E-7</v>
      </c>
      <c r="O768" s="4" t="s">
        <v>47</v>
      </c>
      <c r="P768" s="4">
        <v>10</v>
      </c>
      <c r="Q768" s="23">
        <v>41239</v>
      </c>
      <c r="R768" s="38">
        <v>0.41666666666666669</v>
      </c>
      <c r="S768" s="38">
        <v>0.66666666666666663</v>
      </c>
      <c r="T768" s="24">
        <v>0.25</v>
      </c>
      <c r="W768" s="17">
        <v>8.3000000000000007</v>
      </c>
      <c r="Z768" s="16">
        <v>2.5</v>
      </c>
      <c r="AA768" s="16">
        <v>0.45</v>
      </c>
      <c r="AB768" s="16">
        <v>1</v>
      </c>
      <c r="AD768" s="17">
        <f t="shared" si="103"/>
        <v>8.3000000000000007</v>
      </c>
      <c r="AE768" s="57">
        <v>1150.24660809442</v>
      </c>
      <c r="AG768" s="17">
        <v>0.93</v>
      </c>
      <c r="AH768" s="17">
        <v>0.93</v>
      </c>
      <c r="AI768" s="4" t="s">
        <v>102</v>
      </c>
    </row>
    <row r="769" spans="1:35" x14ac:dyDescent="0.35">
      <c r="A769" s="4" t="s">
        <v>99</v>
      </c>
      <c r="B769" s="36" t="s">
        <v>111</v>
      </c>
      <c r="C769" s="4" t="s">
        <v>100</v>
      </c>
      <c r="D769" s="19">
        <v>7.5445000000000002</v>
      </c>
      <c r="E769" s="19">
        <v>46.838900000000002</v>
      </c>
      <c r="F769" s="20">
        <v>240000</v>
      </c>
      <c r="G769" s="20">
        <v>2630</v>
      </c>
      <c r="H769" s="21">
        <v>1.66</v>
      </c>
      <c r="I769" s="4" t="s">
        <v>31</v>
      </c>
      <c r="J769" s="4" t="s">
        <v>53</v>
      </c>
      <c r="K769" s="22" t="s">
        <v>110</v>
      </c>
      <c r="L769" s="10">
        <v>0.03</v>
      </c>
      <c r="M769" s="13">
        <f t="shared" si="101"/>
        <v>1.2499999999999999E-7</v>
      </c>
      <c r="O769" s="4" t="s">
        <v>47</v>
      </c>
      <c r="P769" s="4">
        <v>10</v>
      </c>
      <c r="Q769" s="23">
        <v>41239</v>
      </c>
      <c r="R769" s="38">
        <v>0.41666666666666669</v>
      </c>
      <c r="S769" s="38">
        <v>0.66666666666666663</v>
      </c>
      <c r="T769" s="24">
        <v>0.25</v>
      </c>
      <c r="W769" s="17">
        <v>8.35</v>
      </c>
      <c r="Z769" s="16">
        <v>2.5</v>
      </c>
      <c r="AA769" s="16">
        <v>0.43</v>
      </c>
      <c r="AB769" s="16">
        <v>1</v>
      </c>
      <c r="AD769" s="17">
        <f t="shared" si="103"/>
        <v>8.35</v>
      </c>
      <c r="AE769" s="57">
        <v>1146.9052863361501</v>
      </c>
      <c r="AG769" s="17">
        <v>0.86</v>
      </c>
      <c r="AH769" s="17">
        <v>0.86</v>
      </c>
      <c r="AI769" s="4" t="s">
        <v>102</v>
      </c>
    </row>
    <row r="770" spans="1:35" x14ac:dyDescent="0.35">
      <c r="A770" s="4" t="s">
        <v>99</v>
      </c>
      <c r="B770" s="36" t="s">
        <v>111</v>
      </c>
      <c r="C770" s="4" t="s">
        <v>100</v>
      </c>
      <c r="D770" s="19">
        <v>7.5445000000000002</v>
      </c>
      <c r="E770" s="19">
        <v>46.838900000000002</v>
      </c>
      <c r="F770" s="20">
        <v>240000</v>
      </c>
      <c r="G770" s="20">
        <v>2630</v>
      </c>
      <c r="H770" s="21">
        <v>1.66</v>
      </c>
      <c r="I770" s="4" t="s">
        <v>31</v>
      </c>
      <c r="J770" s="4" t="s">
        <v>53</v>
      </c>
      <c r="K770" s="22" t="s">
        <v>111</v>
      </c>
      <c r="L770" s="10">
        <f>3*0.03</f>
        <v>0.09</v>
      </c>
      <c r="M770" s="13">
        <f t="shared" si="101"/>
        <v>3.7500000000000001E-7</v>
      </c>
      <c r="O770" s="4" t="s">
        <v>47</v>
      </c>
      <c r="P770" s="4">
        <v>10</v>
      </c>
      <c r="Q770" s="23">
        <v>41239</v>
      </c>
      <c r="R770" s="38">
        <v>0.41666666666666669</v>
      </c>
      <c r="S770" s="38">
        <v>0.66666666666666663</v>
      </c>
      <c r="T770" s="24">
        <v>0.25</v>
      </c>
      <c r="W770" s="17">
        <v>8.35</v>
      </c>
      <c r="Z770" s="16">
        <v>2.5</v>
      </c>
      <c r="AA770" s="16">
        <v>0.35</v>
      </c>
      <c r="AB770" s="16">
        <v>1</v>
      </c>
      <c r="AD770" s="17">
        <f t="shared" si="103"/>
        <v>8.35</v>
      </c>
      <c r="AE770" s="57">
        <v>1146.9052863361501</v>
      </c>
      <c r="AG770" s="17">
        <v>0.76</v>
      </c>
      <c r="AH770" s="17">
        <v>0.76</v>
      </c>
      <c r="AI770" s="4" t="s">
        <v>102</v>
      </c>
    </row>
    <row r="771" spans="1:35" x14ac:dyDescent="0.35">
      <c r="A771" s="4" t="s">
        <v>99</v>
      </c>
      <c r="B771" s="36" t="s">
        <v>111</v>
      </c>
      <c r="C771" s="4" t="s">
        <v>100</v>
      </c>
      <c r="D771" s="19">
        <v>7.5445000000000002</v>
      </c>
      <c r="E771" s="19">
        <v>46.838900000000002</v>
      </c>
      <c r="F771" s="20">
        <v>240000</v>
      </c>
      <c r="G771" s="20">
        <v>2630</v>
      </c>
      <c r="H771" s="21">
        <v>1.66</v>
      </c>
      <c r="I771" s="4" t="s">
        <v>31</v>
      </c>
      <c r="J771" s="4" t="s">
        <v>53</v>
      </c>
      <c r="K771" s="22" t="s">
        <v>101</v>
      </c>
      <c r="L771" s="10">
        <v>0.03</v>
      </c>
      <c r="M771" s="13">
        <f t="shared" ref="M771:M834" si="104">L771/F771</f>
        <v>1.2499999999999999E-7</v>
      </c>
      <c r="O771" s="4" t="s">
        <v>47</v>
      </c>
      <c r="P771" s="4">
        <v>10</v>
      </c>
      <c r="Q771" s="23">
        <v>41724</v>
      </c>
      <c r="R771" s="38">
        <v>0.41666666666666669</v>
      </c>
      <c r="S771" s="38">
        <v>0.66666666666666663</v>
      </c>
      <c r="T771" s="24">
        <v>0.25</v>
      </c>
      <c r="W771" s="17">
        <v>5.9</v>
      </c>
      <c r="Z771" s="16">
        <v>2.5</v>
      </c>
      <c r="AA771" s="16">
        <v>1.45</v>
      </c>
      <c r="AB771" s="16">
        <v>1</v>
      </c>
      <c r="AD771" s="17">
        <f t="shared" si="103"/>
        <v>5.9</v>
      </c>
      <c r="AE771" s="57">
        <v>1325.6989695924999</v>
      </c>
      <c r="AG771" s="17">
        <v>0.69</v>
      </c>
      <c r="AH771" s="17">
        <v>0.69</v>
      </c>
      <c r="AI771" s="4" t="s">
        <v>102</v>
      </c>
    </row>
    <row r="772" spans="1:35" x14ac:dyDescent="0.35">
      <c r="A772" s="4" t="s">
        <v>99</v>
      </c>
      <c r="B772" s="36" t="s">
        <v>111</v>
      </c>
      <c r="C772" s="4" t="s">
        <v>100</v>
      </c>
      <c r="D772" s="19">
        <v>7.5445000000000002</v>
      </c>
      <c r="E772" s="19">
        <v>46.838900000000002</v>
      </c>
      <c r="F772" s="20">
        <v>240000</v>
      </c>
      <c r="G772" s="20">
        <v>2630</v>
      </c>
      <c r="H772" s="21">
        <v>1.66</v>
      </c>
      <c r="I772" s="4" t="s">
        <v>31</v>
      </c>
      <c r="J772" s="4" t="s">
        <v>53</v>
      </c>
      <c r="K772" s="22" t="s">
        <v>103</v>
      </c>
      <c r="L772" s="10">
        <v>0.03</v>
      </c>
      <c r="M772" s="13">
        <f t="shared" si="104"/>
        <v>1.2499999999999999E-7</v>
      </c>
      <c r="O772" s="4" t="s">
        <v>47</v>
      </c>
      <c r="P772" s="4">
        <v>10</v>
      </c>
      <c r="Q772" s="23">
        <v>41724</v>
      </c>
      <c r="R772" s="38">
        <v>0.41666666666666669</v>
      </c>
      <c r="S772" s="38">
        <v>0.66666666666666663</v>
      </c>
      <c r="T772" s="24">
        <v>0.25</v>
      </c>
      <c r="W772" s="17">
        <v>5.9</v>
      </c>
      <c r="Z772" s="16">
        <v>2.5</v>
      </c>
      <c r="AA772" s="16">
        <v>1.45</v>
      </c>
      <c r="AB772" s="16">
        <v>1</v>
      </c>
      <c r="AD772" s="17">
        <f t="shared" si="103"/>
        <v>5.9</v>
      </c>
      <c r="AE772" s="57">
        <v>1325.6989695924999</v>
      </c>
      <c r="AG772" s="17">
        <v>1.05</v>
      </c>
      <c r="AH772" s="17">
        <v>1.05</v>
      </c>
      <c r="AI772" s="4" t="s">
        <v>102</v>
      </c>
    </row>
    <row r="773" spans="1:35" x14ac:dyDescent="0.35">
      <c r="A773" s="4" t="s">
        <v>99</v>
      </c>
      <c r="B773" s="36" t="s">
        <v>111</v>
      </c>
      <c r="C773" s="4" t="s">
        <v>100</v>
      </c>
      <c r="D773" s="19">
        <v>7.5445000000000002</v>
      </c>
      <c r="E773" s="19">
        <v>46.838900000000002</v>
      </c>
      <c r="F773" s="20">
        <v>240000</v>
      </c>
      <c r="G773" s="20">
        <v>2630</v>
      </c>
      <c r="H773" s="21">
        <v>1.66</v>
      </c>
      <c r="I773" s="4" t="s">
        <v>31</v>
      </c>
      <c r="J773" s="4" t="s">
        <v>53</v>
      </c>
      <c r="K773" s="22" t="s">
        <v>104</v>
      </c>
      <c r="L773" s="10">
        <v>0.03</v>
      </c>
      <c r="M773" s="13">
        <f t="shared" si="104"/>
        <v>1.2499999999999999E-7</v>
      </c>
      <c r="O773" s="4" t="s">
        <v>47</v>
      </c>
      <c r="P773" s="4">
        <v>10</v>
      </c>
      <c r="Q773" s="23">
        <v>41724</v>
      </c>
      <c r="R773" s="38">
        <v>0.41666666666666669</v>
      </c>
      <c r="S773" s="38">
        <v>0.66666666666666663</v>
      </c>
      <c r="T773" s="24">
        <v>0.25</v>
      </c>
      <c r="W773" s="17">
        <v>5.9</v>
      </c>
      <c r="Z773" s="16">
        <v>2.5</v>
      </c>
      <c r="AA773" s="16">
        <v>1.45</v>
      </c>
      <c r="AB773" s="16">
        <v>1</v>
      </c>
      <c r="AD773" s="17">
        <f t="shared" si="103"/>
        <v>5.9</v>
      </c>
      <c r="AE773" s="57">
        <v>1325.6989695924999</v>
      </c>
      <c r="AG773" s="17">
        <v>1.77</v>
      </c>
      <c r="AH773" s="17">
        <v>1.77</v>
      </c>
      <c r="AI773" s="4" t="s">
        <v>102</v>
      </c>
    </row>
    <row r="774" spans="1:35" x14ac:dyDescent="0.35">
      <c r="A774" s="4" t="s">
        <v>99</v>
      </c>
      <c r="B774" s="36" t="s">
        <v>111</v>
      </c>
      <c r="C774" s="4" t="s">
        <v>100</v>
      </c>
      <c r="D774" s="19">
        <v>7.5445000000000002</v>
      </c>
      <c r="E774" s="19">
        <v>46.838900000000002</v>
      </c>
      <c r="F774" s="20">
        <v>240000</v>
      </c>
      <c r="G774" s="20">
        <v>2630</v>
      </c>
      <c r="H774" s="21">
        <v>1.66</v>
      </c>
      <c r="I774" s="4" t="s">
        <v>31</v>
      </c>
      <c r="J774" s="4" t="s">
        <v>53</v>
      </c>
      <c r="K774" s="22" t="s">
        <v>105</v>
      </c>
      <c r="L774" s="10">
        <v>0.03</v>
      </c>
      <c r="M774" s="13">
        <f t="shared" si="104"/>
        <v>1.2499999999999999E-7</v>
      </c>
      <c r="O774" s="4" t="s">
        <v>47</v>
      </c>
      <c r="P774" s="4">
        <v>10</v>
      </c>
      <c r="Q774" s="23">
        <v>41724</v>
      </c>
      <c r="R774" s="38">
        <v>0.41666666666666669</v>
      </c>
      <c r="S774" s="38">
        <v>0.66666666666666663</v>
      </c>
      <c r="T774" s="24">
        <v>0.25</v>
      </c>
      <c r="W774" s="17">
        <v>6</v>
      </c>
      <c r="Z774" s="16">
        <v>2.5</v>
      </c>
      <c r="AA774" s="16">
        <v>1.45</v>
      </c>
      <c r="AB774" s="16">
        <v>1</v>
      </c>
      <c r="AD774" s="17">
        <f t="shared" si="103"/>
        <v>6</v>
      </c>
      <c r="AE774" s="57">
        <v>1317.7656219200001</v>
      </c>
      <c r="AG774" s="17">
        <v>2</v>
      </c>
      <c r="AH774" s="17">
        <v>2</v>
      </c>
      <c r="AI774" s="4" t="s">
        <v>102</v>
      </c>
    </row>
    <row r="775" spans="1:35" x14ac:dyDescent="0.35">
      <c r="A775" s="4" t="s">
        <v>99</v>
      </c>
      <c r="B775" s="36" t="s">
        <v>111</v>
      </c>
      <c r="C775" s="4" t="s">
        <v>100</v>
      </c>
      <c r="D775" s="19">
        <v>7.5445000000000002</v>
      </c>
      <c r="E775" s="19">
        <v>46.838900000000002</v>
      </c>
      <c r="F775" s="20">
        <v>240000</v>
      </c>
      <c r="G775" s="20">
        <v>2630</v>
      </c>
      <c r="H775" s="21">
        <v>1.66</v>
      </c>
      <c r="I775" s="4" t="s">
        <v>31</v>
      </c>
      <c r="J775" s="4" t="s">
        <v>53</v>
      </c>
      <c r="K775" s="22" t="s">
        <v>106</v>
      </c>
      <c r="L775" s="10">
        <v>0.03</v>
      </c>
      <c r="M775" s="13">
        <f t="shared" si="104"/>
        <v>1.2499999999999999E-7</v>
      </c>
      <c r="O775" s="4" t="s">
        <v>47</v>
      </c>
      <c r="P775" s="4">
        <v>10</v>
      </c>
      <c r="Q775" s="23">
        <v>41724</v>
      </c>
      <c r="R775" s="38">
        <v>0.41666666666666669</v>
      </c>
      <c r="S775" s="38">
        <v>0.66666666666666663</v>
      </c>
      <c r="T775" s="24">
        <v>0.25</v>
      </c>
      <c r="W775" s="17">
        <v>6</v>
      </c>
      <c r="Z775" s="16">
        <v>2.5</v>
      </c>
      <c r="AA775" s="16">
        <v>1.45</v>
      </c>
      <c r="AB775" s="16">
        <v>1</v>
      </c>
      <c r="AD775" s="17">
        <f t="shared" si="103"/>
        <v>6</v>
      </c>
      <c r="AE775" s="57">
        <v>1317.7656219200001</v>
      </c>
      <c r="AG775" s="17">
        <v>2.1</v>
      </c>
      <c r="AH775" s="17">
        <v>2.1</v>
      </c>
      <c r="AI775" s="4" t="s">
        <v>102</v>
      </c>
    </row>
    <row r="776" spans="1:35" x14ac:dyDescent="0.35">
      <c r="A776" s="4" t="s">
        <v>99</v>
      </c>
      <c r="B776" s="36" t="s">
        <v>111</v>
      </c>
      <c r="C776" s="4" t="s">
        <v>100</v>
      </c>
      <c r="D776" s="19">
        <v>7.5445000000000002</v>
      </c>
      <c r="E776" s="19">
        <v>46.838900000000002</v>
      </c>
      <c r="F776" s="20">
        <v>240000</v>
      </c>
      <c r="G776" s="20">
        <v>2630</v>
      </c>
      <c r="H776" s="21">
        <v>1.66</v>
      </c>
      <c r="I776" s="4" t="s">
        <v>31</v>
      </c>
      <c r="J776" s="4" t="s">
        <v>53</v>
      </c>
      <c r="K776" s="22" t="s">
        <v>107</v>
      </c>
      <c r="L776" s="10">
        <v>0.03</v>
      </c>
      <c r="M776" s="13">
        <f t="shared" si="104"/>
        <v>1.2499999999999999E-7</v>
      </c>
      <c r="O776" s="4" t="s">
        <v>47</v>
      </c>
      <c r="P776" s="4">
        <v>10</v>
      </c>
      <c r="Q776" s="23">
        <v>41724</v>
      </c>
      <c r="R776" s="38">
        <v>0.41666666666666669</v>
      </c>
      <c r="S776" s="38">
        <v>0.66666666666666663</v>
      </c>
      <c r="T776" s="24">
        <v>0.25</v>
      </c>
      <c r="W776" s="17">
        <v>6</v>
      </c>
      <c r="Z776" s="16">
        <v>2.5</v>
      </c>
      <c r="AA776" s="16">
        <v>1.45</v>
      </c>
      <c r="AB776" s="16">
        <v>1</v>
      </c>
      <c r="AD776" s="17">
        <f t="shared" si="103"/>
        <v>6</v>
      </c>
      <c r="AE776" s="57">
        <v>1317.7656219200001</v>
      </c>
      <c r="AG776" s="17">
        <v>3.01</v>
      </c>
      <c r="AH776" s="17">
        <v>3.01</v>
      </c>
      <c r="AI776" s="4" t="s">
        <v>102</v>
      </c>
    </row>
    <row r="777" spans="1:35" x14ac:dyDescent="0.35">
      <c r="A777" s="4" t="s">
        <v>99</v>
      </c>
      <c r="B777" s="36" t="s">
        <v>111</v>
      </c>
      <c r="C777" s="4" t="s">
        <v>100</v>
      </c>
      <c r="D777" s="19">
        <v>7.5445000000000002</v>
      </c>
      <c r="E777" s="19">
        <v>46.838900000000002</v>
      </c>
      <c r="F777" s="20">
        <v>240000</v>
      </c>
      <c r="G777" s="20">
        <v>2630</v>
      </c>
      <c r="H777" s="21">
        <v>1.66</v>
      </c>
      <c r="I777" s="4" t="s">
        <v>31</v>
      </c>
      <c r="J777" s="4" t="s">
        <v>53</v>
      </c>
      <c r="K777" s="22" t="s">
        <v>108</v>
      </c>
      <c r="L777" s="10">
        <v>0.03</v>
      </c>
      <c r="M777" s="13">
        <f t="shared" si="104"/>
        <v>1.2499999999999999E-7</v>
      </c>
      <c r="O777" s="4" t="s">
        <v>47</v>
      </c>
      <c r="P777" s="4">
        <v>10</v>
      </c>
      <c r="Q777" s="23">
        <v>41724</v>
      </c>
      <c r="R777" s="38">
        <v>0.41666666666666669</v>
      </c>
      <c r="S777" s="38">
        <v>0.66666666666666663</v>
      </c>
      <c r="T777" s="24">
        <v>0.25</v>
      </c>
      <c r="W777" s="17">
        <v>6.1</v>
      </c>
      <c r="Z777" s="16">
        <v>2.5</v>
      </c>
      <c r="AA777" s="16">
        <v>1.45</v>
      </c>
      <c r="AB777" s="16">
        <v>1</v>
      </c>
      <c r="AD777" s="17">
        <f t="shared" si="103"/>
        <v>6.1</v>
      </c>
      <c r="AE777" s="57">
        <v>1309.8892178654601</v>
      </c>
      <c r="AG777" s="17">
        <v>1.58</v>
      </c>
      <c r="AH777" s="17">
        <v>1.58</v>
      </c>
      <c r="AI777" s="4" t="s">
        <v>102</v>
      </c>
    </row>
    <row r="778" spans="1:35" x14ac:dyDescent="0.35">
      <c r="A778" s="4" t="s">
        <v>99</v>
      </c>
      <c r="B778" s="36" t="s">
        <v>111</v>
      </c>
      <c r="C778" s="4" t="s">
        <v>100</v>
      </c>
      <c r="D778" s="19">
        <v>7.5445000000000002</v>
      </c>
      <c r="E778" s="19">
        <v>46.838900000000002</v>
      </c>
      <c r="F778" s="20">
        <v>240000</v>
      </c>
      <c r="G778" s="20">
        <v>2630</v>
      </c>
      <c r="H778" s="21">
        <v>1.66</v>
      </c>
      <c r="I778" s="4" t="s">
        <v>31</v>
      </c>
      <c r="J778" s="4" t="s">
        <v>53</v>
      </c>
      <c r="K778" s="22" t="s">
        <v>109</v>
      </c>
      <c r="L778" s="10">
        <v>0.03</v>
      </c>
      <c r="M778" s="13">
        <f t="shared" si="104"/>
        <v>1.2499999999999999E-7</v>
      </c>
      <c r="O778" s="4" t="s">
        <v>47</v>
      </c>
      <c r="P778" s="4">
        <v>10</v>
      </c>
      <c r="Q778" s="23">
        <v>41724</v>
      </c>
      <c r="R778" s="38">
        <v>0.41666666666666669</v>
      </c>
      <c r="S778" s="38">
        <v>0.66666666666666663</v>
      </c>
      <c r="T778" s="24">
        <v>0.25</v>
      </c>
      <c r="W778" s="17">
        <v>6.1</v>
      </c>
      <c r="Z778" s="16">
        <v>2.5</v>
      </c>
      <c r="AA778" s="16">
        <v>1.45</v>
      </c>
      <c r="AB778" s="16">
        <v>1</v>
      </c>
      <c r="AD778" s="17">
        <f t="shared" si="103"/>
        <v>6.1</v>
      </c>
      <c r="AE778" s="57">
        <v>1309.8892178654601</v>
      </c>
      <c r="AG778" s="17">
        <v>2.39</v>
      </c>
      <c r="AH778" s="17">
        <v>2.39</v>
      </c>
      <c r="AI778" s="4" t="s">
        <v>102</v>
      </c>
    </row>
    <row r="779" spans="1:35" x14ac:dyDescent="0.35">
      <c r="A779" s="4" t="s">
        <v>99</v>
      </c>
      <c r="B779" s="36" t="s">
        <v>111</v>
      </c>
      <c r="C779" s="4" t="s">
        <v>100</v>
      </c>
      <c r="D779" s="19">
        <v>7.5445000000000002</v>
      </c>
      <c r="E779" s="19">
        <v>46.838900000000002</v>
      </c>
      <c r="F779" s="20">
        <v>240000</v>
      </c>
      <c r="G779" s="20">
        <v>2630</v>
      </c>
      <c r="H779" s="21">
        <v>1.66</v>
      </c>
      <c r="I779" s="4" t="s">
        <v>31</v>
      </c>
      <c r="J779" s="4" t="s">
        <v>53</v>
      </c>
      <c r="K779" s="22" t="s">
        <v>110</v>
      </c>
      <c r="L779" s="10">
        <v>0.03</v>
      </c>
      <c r="M779" s="13">
        <f t="shared" si="104"/>
        <v>1.2499999999999999E-7</v>
      </c>
      <c r="O779" s="4" t="s">
        <v>47</v>
      </c>
      <c r="P779" s="4">
        <v>10</v>
      </c>
      <c r="Q779" s="23">
        <v>41724</v>
      </c>
      <c r="R779" s="38">
        <v>0.41666666666666669</v>
      </c>
      <c r="S779" s="38">
        <v>0.66666666666666663</v>
      </c>
      <c r="T779" s="24">
        <v>0.25</v>
      </c>
      <c r="W779" s="17">
        <v>5.9</v>
      </c>
      <c r="Z779" s="16">
        <v>2.5</v>
      </c>
      <c r="AA779" s="16">
        <v>1.45</v>
      </c>
      <c r="AB779" s="16">
        <v>1</v>
      </c>
      <c r="AD779" s="17">
        <f t="shared" si="103"/>
        <v>5.9</v>
      </c>
      <c r="AE779" s="57">
        <v>1325.6989695924999</v>
      </c>
      <c r="AG779" s="17">
        <v>3.09</v>
      </c>
      <c r="AH779" s="17">
        <v>3.09</v>
      </c>
      <c r="AI779" s="4" t="s">
        <v>102</v>
      </c>
    </row>
    <row r="780" spans="1:35" x14ac:dyDescent="0.35">
      <c r="A780" s="4" t="s">
        <v>99</v>
      </c>
      <c r="B780" s="36" t="s">
        <v>111</v>
      </c>
      <c r="C780" s="4" t="s">
        <v>100</v>
      </c>
      <c r="D780" s="19">
        <v>7.5445000000000002</v>
      </c>
      <c r="E780" s="19">
        <v>46.838900000000002</v>
      </c>
      <c r="F780" s="20">
        <v>240000</v>
      </c>
      <c r="G780" s="20">
        <v>2630</v>
      </c>
      <c r="H780" s="21">
        <v>1.66</v>
      </c>
      <c r="I780" s="4" t="s">
        <v>31</v>
      </c>
      <c r="J780" s="4" t="s">
        <v>53</v>
      </c>
      <c r="K780" s="22" t="s">
        <v>111</v>
      </c>
      <c r="L780" s="10">
        <f>3*0.03</f>
        <v>0.09</v>
      </c>
      <c r="M780" s="13">
        <f t="shared" si="104"/>
        <v>3.7500000000000001E-7</v>
      </c>
      <c r="O780" s="4" t="s">
        <v>47</v>
      </c>
      <c r="P780" s="4">
        <v>10</v>
      </c>
      <c r="Q780" s="23">
        <v>41724</v>
      </c>
      <c r="R780" s="38">
        <v>0.41666666666666669</v>
      </c>
      <c r="S780" s="38">
        <v>0.66666666666666663</v>
      </c>
      <c r="T780" s="24">
        <v>0.25</v>
      </c>
      <c r="W780" s="17">
        <v>5.9</v>
      </c>
      <c r="Z780" s="16">
        <v>2.5</v>
      </c>
      <c r="AA780" s="16">
        <v>1.45</v>
      </c>
      <c r="AB780" s="16">
        <v>1</v>
      </c>
      <c r="AD780" s="17">
        <f t="shared" si="103"/>
        <v>5.9</v>
      </c>
      <c r="AE780" s="57">
        <v>1325.6989695924999</v>
      </c>
      <c r="AG780" s="17" t="s">
        <v>75</v>
      </c>
      <c r="AH780" s="17" t="s">
        <v>75</v>
      </c>
      <c r="AI780" s="4" t="s">
        <v>102</v>
      </c>
    </row>
    <row r="781" spans="1:35" x14ac:dyDescent="0.35">
      <c r="A781" s="4" t="s">
        <v>99</v>
      </c>
      <c r="B781" s="36" t="s">
        <v>111</v>
      </c>
      <c r="C781" s="4" t="s">
        <v>100</v>
      </c>
      <c r="D781" s="19">
        <v>7.5445000000000002</v>
      </c>
      <c r="E781" s="19">
        <v>46.838900000000002</v>
      </c>
      <c r="F781" s="20">
        <v>240000</v>
      </c>
      <c r="G781" s="20">
        <v>2630</v>
      </c>
      <c r="H781" s="21">
        <v>1.66</v>
      </c>
      <c r="I781" s="4" t="s">
        <v>31</v>
      </c>
      <c r="J781" s="4" t="s">
        <v>53</v>
      </c>
      <c r="K781" s="22" t="s">
        <v>101</v>
      </c>
      <c r="L781" s="10">
        <v>0.03</v>
      </c>
      <c r="M781" s="13">
        <f t="shared" si="104"/>
        <v>1.2499999999999999E-7</v>
      </c>
      <c r="O781" s="4" t="s">
        <v>47</v>
      </c>
      <c r="P781" s="4">
        <v>10</v>
      </c>
      <c r="Q781" s="23">
        <v>41183</v>
      </c>
      <c r="R781" s="38">
        <v>0.66666666666666663</v>
      </c>
      <c r="S781" s="38">
        <v>0.41666666666666669</v>
      </c>
      <c r="T781" s="24">
        <v>0.75</v>
      </c>
      <c r="W781" s="17">
        <v>17.05</v>
      </c>
      <c r="Z781" s="16">
        <v>2.5</v>
      </c>
      <c r="AA781" s="16">
        <v>0.06</v>
      </c>
      <c r="AB781" s="16">
        <v>1</v>
      </c>
      <c r="AD781" s="17">
        <f t="shared" si="103"/>
        <v>17.05</v>
      </c>
      <c r="AE781" s="57">
        <v>714.31897468285604</v>
      </c>
      <c r="AG781" s="17">
        <v>0.65</v>
      </c>
      <c r="AH781" s="17">
        <v>0.65</v>
      </c>
      <c r="AI781" s="4" t="s">
        <v>102</v>
      </c>
    </row>
    <row r="782" spans="1:35" x14ac:dyDescent="0.35">
      <c r="A782" s="4" t="s">
        <v>99</v>
      </c>
      <c r="B782" s="36" t="s">
        <v>111</v>
      </c>
      <c r="C782" s="4" t="s">
        <v>100</v>
      </c>
      <c r="D782" s="19">
        <v>7.5445000000000002</v>
      </c>
      <c r="E782" s="19">
        <v>46.838900000000002</v>
      </c>
      <c r="F782" s="20">
        <v>240000</v>
      </c>
      <c r="G782" s="20">
        <v>2630</v>
      </c>
      <c r="H782" s="21">
        <v>1.66</v>
      </c>
      <c r="I782" s="4" t="s">
        <v>31</v>
      </c>
      <c r="J782" s="4" t="s">
        <v>53</v>
      </c>
      <c r="K782" s="22" t="s">
        <v>103</v>
      </c>
      <c r="L782" s="10">
        <v>0.03</v>
      </c>
      <c r="M782" s="13">
        <f t="shared" si="104"/>
        <v>1.2499999999999999E-7</v>
      </c>
      <c r="O782" s="4" t="s">
        <v>47</v>
      </c>
      <c r="P782" s="4">
        <v>10</v>
      </c>
      <c r="Q782" s="23">
        <v>41183</v>
      </c>
      <c r="R782" s="38">
        <v>0.66666666666666663</v>
      </c>
      <c r="S782" s="38">
        <v>0.41666666666666669</v>
      </c>
      <c r="T782" s="24">
        <v>0.75</v>
      </c>
      <c r="W782" s="17">
        <v>17.05</v>
      </c>
      <c r="Z782" s="16">
        <v>2.5</v>
      </c>
      <c r="AA782" s="16">
        <v>0.06</v>
      </c>
      <c r="AB782" s="16">
        <v>1</v>
      </c>
      <c r="AD782" s="17">
        <f t="shared" si="103"/>
        <v>17.05</v>
      </c>
      <c r="AE782" s="57">
        <v>714.31897468285604</v>
      </c>
      <c r="AG782" s="17">
        <v>1.02</v>
      </c>
      <c r="AH782" s="17">
        <v>1.02</v>
      </c>
      <c r="AI782" s="4" t="s">
        <v>102</v>
      </c>
    </row>
    <row r="783" spans="1:35" x14ac:dyDescent="0.35">
      <c r="A783" s="4" t="s">
        <v>99</v>
      </c>
      <c r="B783" s="36" t="s">
        <v>111</v>
      </c>
      <c r="C783" s="4" t="s">
        <v>100</v>
      </c>
      <c r="D783" s="19">
        <v>7.5445000000000002</v>
      </c>
      <c r="E783" s="19">
        <v>46.838900000000002</v>
      </c>
      <c r="F783" s="20">
        <v>240000</v>
      </c>
      <c r="G783" s="20">
        <v>2630</v>
      </c>
      <c r="H783" s="21">
        <v>1.66</v>
      </c>
      <c r="I783" s="4" t="s">
        <v>31</v>
      </c>
      <c r="J783" s="4" t="s">
        <v>53</v>
      </c>
      <c r="K783" s="22" t="s">
        <v>104</v>
      </c>
      <c r="L783" s="10">
        <v>0.03</v>
      </c>
      <c r="M783" s="13">
        <f t="shared" si="104"/>
        <v>1.2499999999999999E-7</v>
      </c>
      <c r="O783" s="4" t="s">
        <v>47</v>
      </c>
      <c r="P783" s="4">
        <v>10</v>
      </c>
      <c r="Q783" s="23">
        <v>41183</v>
      </c>
      <c r="R783" s="38">
        <v>0.66666666666666696</v>
      </c>
      <c r="S783" s="38">
        <v>0.41666666666666702</v>
      </c>
      <c r="T783" s="24">
        <v>0.75</v>
      </c>
      <c r="W783" s="17">
        <v>17.100000000000001</v>
      </c>
      <c r="Z783" s="16">
        <v>2.5</v>
      </c>
      <c r="AA783" s="16">
        <v>0.06</v>
      </c>
      <c r="AB783" s="16">
        <v>1</v>
      </c>
      <c r="AD783" s="17">
        <f t="shared" si="103"/>
        <v>17.100000000000001</v>
      </c>
      <c r="AE783" s="57">
        <v>712.50646134193698</v>
      </c>
      <c r="AG783" s="17">
        <v>0.75</v>
      </c>
      <c r="AH783" s="17">
        <v>0.75</v>
      </c>
      <c r="AI783" s="4" t="s">
        <v>102</v>
      </c>
    </row>
    <row r="784" spans="1:35" x14ac:dyDescent="0.35">
      <c r="A784" s="4" t="s">
        <v>99</v>
      </c>
      <c r="B784" s="36" t="s">
        <v>111</v>
      </c>
      <c r="C784" s="4" t="s">
        <v>100</v>
      </c>
      <c r="D784" s="19">
        <v>7.5445000000000002</v>
      </c>
      <c r="E784" s="19">
        <v>46.838900000000002</v>
      </c>
      <c r="F784" s="20">
        <v>240000</v>
      </c>
      <c r="G784" s="20">
        <v>2630</v>
      </c>
      <c r="H784" s="21">
        <v>1.66</v>
      </c>
      <c r="I784" s="4" t="s">
        <v>31</v>
      </c>
      <c r="J784" s="4" t="s">
        <v>53</v>
      </c>
      <c r="K784" s="22" t="s">
        <v>105</v>
      </c>
      <c r="L784" s="10">
        <v>0.03</v>
      </c>
      <c r="M784" s="13">
        <f t="shared" si="104"/>
        <v>1.2499999999999999E-7</v>
      </c>
      <c r="O784" s="4" t="s">
        <v>47</v>
      </c>
      <c r="P784" s="4">
        <v>10</v>
      </c>
      <c r="Q784" s="23">
        <v>41183</v>
      </c>
      <c r="R784" s="38">
        <v>0.66666666666666696</v>
      </c>
      <c r="S784" s="38">
        <v>0.41666666666666702</v>
      </c>
      <c r="T784" s="24">
        <v>0.75</v>
      </c>
      <c r="W784" s="17">
        <v>17.149999999999999</v>
      </c>
      <c r="Z784" s="16">
        <v>2.5</v>
      </c>
      <c r="AA784" s="16">
        <v>0.06</v>
      </c>
      <c r="AB784" s="16">
        <v>1</v>
      </c>
      <c r="AD784" s="17">
        <f t="shared" si="103"/>
        <v>17.149999999999999</v>
      </c>
      <c r="AE784" s="57">
        <v>710.69982740801095</v>
      </c>
      <c r="AG784" s="17">
        <v>0.63</v>
      </c>
      <c r="AH784" s="17">
        <v>0.63</v>
      </c>
      <c r="AI784" s="4" t="s">
        <v>102</v>
      </c>
    </row>
    <row r="785" spans="1:35" x14ac:dyDescent="0.35">
      <c r="A785" s="4" t="s">
        <v>99</v>
      </c>
      <c r="B785" s="36" t="s">
        <v>111</v>
      </c>
      <c r="C785" s="4" t="s">
        <v>100</v>
      </c>
      <c r="D785" s="19">
        <v>7.5445000000000002</v>
      </c>
      <c r="E785" s="19">
        <v>46.838900000000002</v>
      </c>
      <c r="F785" s="20">
        <v>240000</v>
      </c>
      <c r="G785" s="20">
        <v>2630</v>
      </c>
      <c r="H785" s="21">
        <v>1.66</v>
      </c>
      <c r="I785" s="4" t="s">
        <v>31</v>
      </c>
      <c r="J785" s="4" t="s">
        <v>53</v>
      </c>
      <c r="K785" s="22" t="s">
        <v>106</v>
      </c>
      <c r="L785" s="10">
        <v>0.03</v>
      </c>
      <c r="M785" s="13">
        <f t="shared" si="104"/>
        <v>1.2499999999999999E-7</v>
      </c>
      <c r="O785" s="4" t="s">
        <v>47</v>
      </c>
      <c r="P785" s="4">
        <v>10</v>
      </c>
      <c r="Q785" s="23">
        <v>41183</v>
      </c>
      <c r="R785" s="38">
        <v>0.66666666666666696</v>
      </c>
      <c r="S785" s="38">
        <v>0.41666666666666702</v>
      </c>
      <c r="T785" s="24">
        <v>0.75</v>
      </c>
      <c r="W785" s="17">
        <v>17.149999999999999</v>
      </c>
      <c r="Z785" s="16">
        <v>2.5</v>
      </c>
      <c r="AA785" s="16">
        <v>0.06</v>
      </c>
      <c r="AB785" s="16">
        <v>1</v>
      </c>
      <c r="AD785" s="17">
        <f t="shared" si="103"/>
        <v>17.149999999999999</v>
      </c>
      <c r="AE785" s="57">
        <v>710.69982740801095</v>
      </c>
      <c r="AG785" s="17">
        <v>1.21</v>
      </c>
      <c r="AH785" s="17">
        <v>1.21</v>
      </c>
      <c r="AI785" s="4" t="s">
        <v>102</v>
      </c>
    </row>
    <row r="786" spans="1:35" x14ac:dyDescent="0.35">
      <c r="A786" s="4" t="s">
        <v>99</v>
      </c>
      <c r="B786" s="36" t="s">
        <v>111</v>
      </c>
      <c r="C786" s="4" t="s">
        <v>100</v>
      </c>
      <c r="D786" s="19">
        <v>7.5445000000000002</v>
      </c>
      <c r="E786" s="19">
        <v>46.838900000000002</v>
      </c>
      <c r="F786" s="20">
        <v>240000</v>
      </c>
      <c r="G786" s="20">
        <v>2630</v>
      </c>
      <c r="H786" s="21">
        <v>1.66</v>
      </c>
      <c r="I786" s="4" t="s">
        <v>31</v>
      </c>
      <c r="J786" s="4" t="s">
        <v>53</v>
      </c>
      <c r="K786" s="22" t="s">
        <v>107</v>
      </c>
      <c r="L786" s="10">
        <v>0.03</v>
      </c>
      <c r="M786" s="13">
        <f t="shared" si="104"/>
        <v>1.2499999999999999E-7</v>
      </c>
      <c r="O786" s="4" t="s">
        <v>47</v>
      </c>
      <c r="P786" s="4">
        <v>10</v>
      </c>
      <c r="Q786" s="23">
        <v>41183</v>
      </c>
      <c r="R786" s="38">
        <v>0.66666666666666696</v>
      </c>
      <c r="S786" s="38">
        <v>0.41666666666666702</v>
      </c>
      <c r="T786" s="24">
        <v>0.75</v>
      </c>
      <c r="W786" s="17">
        <v>17.100000000000001</v>
      </c>
      <c r="Z786" s="16">
        <v>2.5</v>
      </c>
      <c r="AA786" s="16">
        <v>0.06</v>
      </c>
      <c r="AB786" s="16">
        <v>1</v>
      </c>
      <c r="AD786" s="17">
        <f t="shared" si="103"/>
        <v>17.100000000000001</v>
      </c>
      <c r="AE786" s="57">
        <v>712.50646134193698</v>
      </c>
      <c r="AG786" s="17">
        <v>0.77</v>
      </c>
      <c r="AH786" s="17">
        <v>0.77</v>
      </c>
      <c r="AI786" s="4" t="s">
        <v>102</v>
      </c>
    </row>
    <row r="787" spans="1:35" x14ac:dyDescent="0.35">
      <c r="A787" s="4" t="s">
        <v>99</v>
      </c>
      <c r="B787" s="36" t="s">
        <v>111</v>
      </c>
      <c r="C787" s="4" t="s">
        <v>100</v>
      </c>
      <c r="D787" s="19">
        <v>7.5445000000000002</v>
      </c>
      <c r="E787" s="19">
        <v>46.838900000000002</v>
      </c>
      <c r="F787" s="20">
        <v>240000</v>
      </c>
      <c r="G787" s="20">
        <v>2630</v>
      </c>
      <c r="H787" s="21">
        <v>1.66</v>
      </c>
      <c r="I787" s="4" t="s">
        <v>31</v>
      </c>
      <c r="J787" s="4" t="s">
        <v>53</v>
      </c>
      <c r="K787" s="22" t="s">
        <v>108</v>
      </c>
      <c r="L787" s="10">
        <v>0.03</v>
      </c>
      <c r="M787" s="13">
        <f t="shared" si="104"/>
        <v>1.2499999999999999E-7</v>
      </c>
      <c r="O787" s="4" t="s">
        <v>47</v>
      </c>
      <c r="P787" s="4">
        <v>10</v>
      </c>
      <c r="Q787" s="23">
        <v>41183</v>
      </c>
      <c r="R787" s="38">
        <v>0.66666666666666696</v>
      </c>
      <c r="S787" s="38">
        <v>0.41666666666666702</v>
      </c>
      <c r="T787" s="24">
        <v>0.75</v>
      </c>
      <c r="W787" s="17">
        <v>17.2</v>
      </c>
      <c r="Z787" s="16">
        <v>2.5</v>
      </c>
      <c r="AA787" s="16">
        <v>0.06</v>
      </c>
      <c r="AB787" s="16">
        <v>1</v>
      </c>
      <c r="AD787" s="17">
        <f t="shared" si="103"/>
        <v>17.2</v>
      </c>
      <c r="AE787" s="57">
        <v>708.89904624051201</v>
      </c>
      <c r="AG787" s="17">
        <v>0.79</v>
      </c>
      <c r="AH787" s="17">
        <v>0.79</v>
      </c>
      <c r="AI787" s="4" t="s">
        <v>102</v>
      </c>
    </row>
    <row r="788" spans="1:35" x14ac:dyDescent="0.35">
      <c r="A788" s="4" t="s">
        <v>99</v>
      </c>
      <c r="B788" s="36" t="s">
        <v>111</v>
      </c>
      <c r="C788" s="4" t="s">
        <v>100</v>
      </c>
      <c r="D788" s="19">
        <v>7.5445000000000002</v>
      </c>
      <c r="E788" s="19">
        <v>46.838900000000002</v>
      </c>
      <c r="F788" s="20">
        <v>240000</v>
      </c>
      <c r="G788" s="20">
        <v>2630</v>
      </c>
      <c r="H788" s="21">
        <v>1.66</v>
      </c>
      <c r="I788" s="4" t="s">
        <v>31</v>
      </c>
      <c r="J788" s="4" t="s">
        <v>53</v>
      </c>
      <c r="K788" s="22" t="s">
        <v>109</v>
      </c>
      <c r="L788" s="10">
        <v>0.03</v>
      </c>
      <c r="M788" s="13">
        <f t="shared" si="104"/>
        <v>1.2499999999999999E-7</v>
      </c>
      <c r="O788" s="4" t="s">
        <v>47</v>
      </c>
      <c r="P788" s="4">
        <v>10</v>
      </c>
      <c r="Q788" s="23">
        <v>41183</v>
      </c>
      <c r="R788" s="38">
        <v>0.66666666666666696</v>
      </c>
      <c r="S788" s="38">
        <v>0.41666666666666702</v>
      </c>
      <c r="T788" s="24">
        <v>0.75</v>
      </c>
      <c r="W788" s="17">
        <v>17.2</v>
      </c>
      <c r="Z788" s="16">
        <v>2.5</v>
      </c>
      <c r="AA788" s="16">
        <v>0.06</v>
      </c>
      <c r="AB788" s="16">
        <v>1</v>
      </c>
      <c r="AD788" s="17">
        <f t="shared" si="103"/>
        <v>17.2</v>
      </c>
      <c r="AE788" s="57">
        <v>708.89904624051201</v>
      </c>
      <c r="AG788" s="17">
        <v>1.05</v>
      </c>
      <c r="AH788" s="17">
        <v>1.05</v>
      </c>
      <c r="AI788" s="4" t="s">
        <v>102</v>
      </c>
    </row>
    <row r="789" spans="1:35" x14ac:dyDescent="0.35">
      <c r="A789" s="4" t="s">
        <v>99</v>
      </c>
      <c r="B789" s="36" t="s">
        <v>111</v>
      </c>
      <c r="C789" s="4" t="s">
        <v>100</v>
      </c>
      <c r="D789" s="19">
        <v>7.5445000000000002</v>
      </c>
      <c r="E789" s="19">
        <v>46.838900000000002</v>
      </c>
      <c r="F789" s="20">
        <v>240000</v>
      </c>
      <c r="G789" s="20">
        <v>2630</v>
      </c>
      <c r="H789" s="21">
        <v>1.66</v>
      </c>
      <c r="I789" s="4" t="s">
        <v>31</v>
      </c>
      <c r="J789" s="4" t="s">
        <v>53</v>
      </c>
      <c r="K789" s="22" t="s">
        <v>110</v>
      </c>
      <c r="L789" s="10">
        <v>0.03</v>
      </c>
      <c r="M789" s="13">
        <f t="shared" si="104"/>
        <v>1.2499999999999999E-7</v>
      </c>
      <c r="O789" s="4" t="s">
        <v>47</v>
      </c>
      <c r="P789" s="4">
        <v>10</v>
      </c>
      <c r="Q789" s="23">
        <v>41183</v>
      </c>
      <c r="R789" s="38">
        <v>0.66666666666666696</v>
      </c>
      <c r="S789" s="38">
        <v>0.41666666666666702</v>
      </c>
      <c r="T789" s="24">
        <v>0.75</v>
      </c>
      <c r="W789" s="17">
        <v>17.2</v>
      </c>
      <c r="Z789" s="16">
        <v>2.5</v>
      </c>
      <c r="AA789" s="16">
        <v>0.06</v>
      </c>
      <c r="AB789" s="16">
        <v>1</v>
      </c>
      <c r="AD789" s="17">
        <f t="shared" si="103"/>
        <v>17.2</v>
      </c>
      <c r="AE789" s="57">
        <v>708.89904624051201</v>
      </c>
      <c r="AG789" s="17">
        <v>0.92</v>
      </c>
      <c r="AH789" s="17">
        <v>0.92</v>
      </c>
      <c r="AI789" s="4" t="s">
        <v>102</v>
      </c>
    </row>
    <row r="790" spans="1:35" x14ac:dyDescent="0.35">
      <c r="A790" s="4" t="s">
        <v>99</v>
      </c>
      <c r="B790" s="36" t="s">
        <v>111</v>
      </c>
      <c r="C790" s="4" t="s">
        <v>100</v>
      </c>
      <c r="D790" s="19">
        <v>7.5445000000000002</v>
      </c>
      <c r="E790" s="19">
        <v>46.838900000000002</v>
      </c>
      <c r="F790" s="20">
        <v>240000</v>
      </c>
      <c r="G790" s="20">
        <v>2630</v>
      </c>
      <c r="H790" s="21">
        <v>1.66</v>
      </c>
      <c r="I790" s="4" t="s">
        <v>31</v>
      </c>
      <c r="J790" s="4" t="s">
        <v>53</v>
      </c>
      <c r="K790" s="22" t="s">
        <v>111</v>
      </c>
      <c r="L790" s="10">
        <f>3*0.03</f>
        <v>0.09</v>
      </c>
      <c r="M790" s="13">
        <f t="shared" si="104"/>
        <v>3.7500000000000001E-7</v>
      </c>
      <c r="O790" s="4" t="s">
        <v>47</v>
      </c>
      <c r="P790" s="4">
        <v>10</v>
      </c>
      <c r="Q790" s="23">
        <v>41183</v>
      </c>
      <c r="R790" s="38">
        <v>0.66666666666666696</v>
      </c>
      <c r="S790" s="38">
        <v>0.41666666666666702</v>
      </c>
      <c r="T790" s="24">
        <v>0.75</v>
      </c>
      <c r="W790" s="17">
        <v>17.05</v>
      </c>
      <c r="Z790" s="16">
        <v>2.5</v>
      </c>
      <c r="AA790" s="16">
        <v>0.06</v>
      </c>
      <c r="AB790" s="16">
        <v>1</v>
      </c>
      <c r="AD790" s="17">
        <f t="shared" si="103"/>
        <v>17.05</v>
      </c>
      <c r="AE790" s="57">
        <v>714.31897468285604</v>
      </c>
      <c r="AG790" s="17">
        <v>0.8</v>
      </c>
      <c r="AH790" s="17">
        <v>0.8</v>
      </c>
      <c r="AI790" s="4" t="s">
        <v>102</v>
      </c>
    </row>
    <row r="791" spans="1:35" x14ac:dyDescent="0.35">
      <c r="A791" s="4" t="s">
        <v>99</v>
      </c>
      <c r="B791" s="36" t="s">
        <v>111</v>
      </c>
      <c r="C791" s="4" t="s">
        <v>100</v>
      </c>
      <c r="D791" s="19">
        <v>7.5445000000000002</v>
      </c>
      <c r="E791" s="19">
        <v>46.838900000000002</v>
      </c>
      <c r="F791" s="20">
        <v>240000</v>
      </c>
      <c r="G791" s="20">
        <v>2630</v>
      </c>
      <c r="H791" s="21">
        <v>1.66</v>
      </c>
      <c r="I791" s="4" t="s">
        <v>31</v>
      </c>
      <c r="J791" s="4" t="s">
        <v>53</v>
      </c>
      <c r="K791" s="22" t="s">
        <v>101</v>
      </c>
      <c r="L791" s="10">
        <v>0.03</v>
      </c>
      <c r="M791" s="13">
        <f t="shared" si="104"/>
        <v>1.2499999999999999E-7</v>
      </c>
      <c r="O791" s="4" t="s">
        <v>47</v>
      </c>
      <c r="P791" s="4">
        <v>10</v>
      </c>
      <c r="Q791" s="23">
        <v>41239</v>
      </c>
      <c r="R791" s="38">
        <v>0.66666666666666696</v>
      </c>
      <c r="S791" s="38">
        <v>0.41666666666666702</v>
      </c>
      <c r="T791" s="24">
        <v>0.75</v>
      </c>
      <c r="W791" s="17">
        <v>8.4</v>
      </c>
      <c r="Z791" s="16">
        <v>2.5</v>
      </c>
      <c r="AA791" s="16">
        <v>1.57</v>
      </c>
      <c r="AB791" s="16">
        <v>1</v>
      </c>
      <c r="AD791" s="17">
        <f t="shared" si="103"/>
        <v>8.4</v>
      </c>
      <c r="AE791" s="57">
        <v>1143.57602553267</v>
      </c>
      <c r="AG791" s="17" t="s">
        <v>75</v>
      </c>
      <c r="AH791" s="17" t="s">
        <v>75</v>
      </c>
      <c r="AI791" s="4" t="s">
        <v>102</v>
      </c>
    </row>
    <row r="792" spans="1:35" x14ac:dyDescent="0.35">
      <c r="A792" s="4" t="s">
        <v>99</v>
      </c>
      <c r="B792" s="36" t="s">
        <v>111</v>
      </c>
      <c r="C792" s="4" t="s">
        <v>100</v>
      </c>
      <c r="D792" s="19">
        <v>7.5445000000000002</v>
      </c>
      <c r="E792" s="19">
        <v>46.838900000000002</v>
      </c>
      <c r="F792" s="20">
        <v>240000</v>
      </c>
      <c r="G792" s="20">
        <v>2630</v>
      </c>
      <c r="H792" s="21">
        <v>1.66</v>
      </c>
      <c r="I792" s="4" t="s">
        <v>31</v>
      </c>
      <c r="J792" s="4" t="s">
        <v>53</v>
      </c>
      <c r="K792" s="22" t="s">
        <v>103</v>
      </c>
      <c r="L792" s="10">
        <v>0.03</v>
      </c>
      <c r="M792" s="13">
        <f t="shared" si="104"/>
        <v>1.2499999999999999E-7</v>
      </c>
      <c r="O792" s="4" t="s">
        <v>47</v>
      </c>
      <c r="P792" s="4">
        <v>10</v>
      </c>
      <c r="Q792" s="23">
        <v>41239</v>
      </c>
      <c r="R792" s="38">
        <v>0.66666666666666696</v>
      </c>
      <c r="S792" s="38">
        <v>0.41666666666666702</v>
      </c>
      <c r="T792" s="24">
        <v>0.75</v>
      </c>
      <c r="W792" s="17">
        <v>8.4</v>
      </c>
      <c r="Z792" s="16">
        <v>2.5</v>
      </c>
      <c r="AA792" s="16">
        <v>1.59</v>
      </c>
      <c r="AB792" s="16">
        <v>1</v>
      </c>
      <c r="AD792" s="17">
        <f t="shared" si="103"/>
        <v>8.4</v>
      </c>
      <c r="AE792" s="57">
        <v>1143.57602553267</v>
      </c>
      <c r="AG792" s="17" t="s">
        <v>75</v>
      </c>
      <c r="AH792" s="17" t="s">
        <v>75</v>
      </c>
      <c r="AI792" s="4" t="s">
        <v>102</v>
      </c>
    </row>
    <row r="793" spans="1:35" x14ac:dyDescent="0.35">
      <c r="A793" s="4" t="s">
        <v>99</v>
      </c>
      <c r="B793" s="36" t="s">
        <v>111</v>
      </c>
      <c r="C793" s="4" t="s">
        <v>100</v>
      </c>
      <c r="D793" s="19">
        <v>7.5445000000000002</v>
      </c>
      <c r="E793" s="19">
        <v>46.838900000000002</v>
      </c>
      <c r="F793" s="20">
        <v>240000</v>
      </c>
      <c r="G793" s="20">
        <v>2630</v>
      </c>
      <c r="H793" s="21">
        <v>1.66</v>
      </c>
      <c r="I793" s="4" t="s">
        <v>31</v>
      </c>
      <c r="J793" s="4" t="s">
        <v>53</v>
      </c>
      <c r="K793" s="22" t="s">
        <v>104</v>
      </c>
      <c r="L793" s="10">
        <v>0.03</v>
      </c>
      <c r="M793" s="13">
        <f t="shared" si="104"/>
        <v>1.2499999999999999E-7</v>
      </c>
      <c r="O793" s="4" t="s">
        <v>47</v>
      </c>
      <c r="P793" s="4">
        <v>10</v>
      </c>
      <c r="Q793" s="23">
        <v>41239</v>
      </c>
      <c r="R793" s="38">
        <v>0.66666666666666696</v>
      </c>
      <c r="S793" s="38">
        <v>0.41666666666666702</v>
      </c>
      <c r="T793" s="24">
        <v>0.75</v>
      </c>
      <c r="W793" s="17">
        <v>8.4</v>
      </c>
      <c r="Z793" s="16">
        <v>2.5</v>
      </c>
      <c r="AA793" s="16">
        <v>1.6</v>
      </c>
      <c r="AB793" s="16">
        <v>1</v>
      </c>
      <c r="AD793" s="17">
        <f t="shared" si="103"/>
        <v>8.4</v>
      </c>
      <c r="AE793" s="57">
        <v>1143.57602553267</v>
      </c>
      <c r="AG793" s="17" t="s">
        <v>75</v>
      </c>
      <c r="AH793" s="17" t="s">
        <v>75</v>
      </c>
      <c r="AI793" s="4" t="s">
        <v>102</v>
      </c>
    </row>
    <row r="794" spans="1:35" x14ac:dyDescent="0.35">
      <c r="A794" s="4" t="s">
        <v>99</v>
      </c>
      <c r="B794" s="36" t="s">
        <v>111</v>
      </c>
      <c r="C794" s="4" t="s">
        <v>100</v>
      </c>
      <c r="D794" s="19">
        <v>7.5445000000000002</v>
      </c>
      <c r="E794" s="19">
        <v>46.838900000000002</v>
      </c>
      <c r="F794" s="20">
        <v>240000</v>
      </c>
      <c r="G794" s="20">
        <v>2630</v>
      </c>
      <c r="H794" s="21">
        <v>1.66</v>
      </c>
      <c r="I794" s="4" t="s">
        <v>31</v>
      </c>
      <c r="J794" s="4" t="s">
        <v>53</v>
      </c>
      <c r="K794" s="22" t="s">
        <v>105</v>
      </c>
      <c r="L794" s="10">
        <v>0.03</v>
      </c>
      <c r="M794" s="13">
        <f t="shared" si="104"/>
        <v>1.2499999999999999E-7</v>
      </c>
      <c r="O794" s="4" t="s">
        <v>47</v>
      </c>
      <c r="P794" s="4">
        <v>10</v>
      </c>
      <c r="Q794" s="23">
        <v>41239</v>
      </c>
      <c r="R794" s="38">
        <v>0.66666666666666696</v>
      </c>
      <c r="S794" s="38">
        <v>0.41666666666666702</v>
      </c>
      <c r="T794" s="24">
        <v>0.75</v>
      </c>
      <c r="W794" s="17">
        <v>8.4</v>
      </c>
      <c r="Z794" s="16">
        <v>2.5</v>
      </c>
      <c r="AA794" s="16">
        <v>1.63</v>
      </c>
      <c r="AB794" s="16">
        <v>1</v>
      </c>
      <c r="AD794" s="17">
        <f t="shared" si="103"/>
        <v>8.4</v>
      </c>
      <c r="AE794" s="57">
        <v>1143.57602553267</v>
      </c>
      <c r="AG794" s="17">
        <v>1.78</v>
      </c>
      <c r="AH794" s="17">
        <v>1.78</v>
      </c>
      <c r="AI794" s="4" t="s">
        <v>102</v>
      </c>
    </row>
    <row r="795" spans="1:35" x14ac:dyDescent="0.35">
      <c r="A795" s="4" t="s">
        <v>99</v>
      </c>
      <c r="B795" s="36" t="s">
        <v>111</v>
      </c>
      <c r="C795" s="4" t="s">
        <v>100</v>
      </c>
      <c r="D795" s="19">
        <v>7.5445000000000002</v>
      </c>
      <c r="E795" s="19">
        <v>46.838900000000002</v>
      </c>
      <c r="F795" s="20">
        <v>240000</v>
      </c>
      <c r="G795" s="20">
        <v>2630</v>
      </c>
      <c r="H795" s="21">
        <v>1.66</v>
      </c>
      <c r="I795" s="4" t="s">
        <v>31</v>
      </c>
      <c r="J795" s="4" t="s">
        <v>53</v>
      </c>
      <c r="K795" s="22" t="s">
        <v>106</v>
      </c>
      <c r="L795" s="10">
        <v>0.03</v>
      </c>
      <c r="M795" s="13">
        <f t="shared" si="104"/>
        <v>1.2499999999999999E-7</v>
      </c>
      <c r="O795" s="4" t="s">
        <v>47</v>
      </c>
      <c r="P795" s="4">
        <v>10</v>
      </c>
      <c r="Q795" s="23">
        <v>41239</v>
      </c>
      <c r="R795" s="38">
        <v>0.66666666666666696</v>
      </c>
      <c r="S795" s="38">
        <v>0.41666666666666702</v>
      </c>
      <c r="T795" s="24">
        <v>0.75</v>
      </c>
      <c r="W795" s="17">
        <v>8.4</v>
      </c>
      <c r="Z795" s="16">
        <v>2.5</v>
      </c>
      <c r="AA795" s="16">
        <v>1.62</v>
      </c>
      <c r="AB795" s="16">
        <v>1</v>
      </c>
      <c r="AD795" s="17">
        <f t="shared" si="103"/>
        <v>8.4</v>
      </c>
      <c r="AE795" s="57">
        <v>1143.57602553267</v>
      </c>
      <c r="AG795" s="17">
        <v>2.33</v>
      </c>
      <c r="AH795" s="17">
        <v>2.33</v>
      </c>
      <c r="AI795" s="4" t="s">
        <v>102</v>
      </c>
    </row>
    <row r="796" spans="1:35" x14ac:dyDescent="0.35">
      <c r="A796" s="4" t="s">
        <v>99</v>
      </c>
      <c r="B796" s="36" t="s">
        <v>111</v>
      </c>
      <c r="C796" s="4" t="s">
        <v>100</v>
      </c>
      <c r="D796" s="19">
        <v>7.5445000000000002</v>
      </c>
      <c r="E796" s="19">
        <v>46.838900000000002</v>
      </c>
      <c r="F796" s="20">
        <v>240000</v>
      </c>
      <c r="G796" s="20">
        <v>2630</v>
      </c>
      <c r="H796" s="21">
        <v>1.66</v>
      </c>
      <c r="I796" s="4" t="s">
        <v>31</v>
      </c>
      <c r="J796" s="4" t="s">
        <v>53</v>
      </c>
      <c r="K796" s="22" t="s">
        <v>107</v>
      </c>
      <c r="L796" s="10">
        <v>0.03</v>
      </c>
      <c r="M796" s="13">
        <f t="shared" si="104"/>
        <v>1.2499999999999999E-7</v>
      </c>
      <c r="O796" s="4" t="s">
        <v>47</v>
      </c>
      <c r="P796" s="4">
        <v>10</v>
      </c>
      <c r="Q796" s="23">
        <v>41239</v>
      </c>
      <c r="R796" s="38">
        <v>0.66666666666666696</v>
      </c>
      <c r="S796" s="38">
        <v>0.41666666666666702</v>
      </c>
      <c r="T796" s="24">
        <v>0.75</v>
      </c>
      <c r="W796" s="17">
        <v>8.35</v>
      </c>
      <c r="Z796" s="16">
        <v>2.5</v>
      </c>
      <c r="AA796" s="16">
        <v>1.61</v>
      </c>
      <c r="AB796" s="16">
        <v>1</v>
      </c>
      <c r="AD796" s="17">
        <f t="shared" si="103"/>
        <v>8.35</v>
      </c>
      <c r="AE796" s="57">
        <v>1146.9052863361501</v>
      </c>
      <c r="AG796" s="17" t="s">
        <v>75</v>
      </c>
      <c r="AH796" s="17" t="s">
        <v>75</v>
      </c>
      <c r="AI796" s="4" t="s">
        <v>102</v>
      </c>
    </row>
    <row r="797" spans="1:35" x14ac:dyDescent="0.35">
      <c r="A797" s="4" t="s">
        <v>99</v>
      </c>
      <c r="B797" s="36" t="s">
        <v>111</v>
      </c>
      <c r="C797" s="4" t="s">
        <v>100</v>
      </c>
      <c r="D797" s="19">
        <v>7.5445000000000002</v>
      </c>
      <c r="E797" s="19">
        <v>46.838900000000002</v>
      </c>
      <c r="F797" s="20">
        <v>240000</v>
      </c>
      <c r="G797" s="20">
        <v>2630</v>
      </c>
      <c r="H797" s="21">
        <v>1.66</v>
      </c>
      <c r="I797" s="4" t="s">
        <v>31</v>
      </c>
      <c r="J797" s="4" t="s">
        <v>53</v>
      </c>
      <c r="K797" s="22" t="s">
        <v>108</v>
      </c>
      <c r="L797" s="10">
        <v>0.03</v>
      </c>
      <c r="M797" s="13">
        <f t="shared" si="104"/>
        <v>1.2499999999999999E-7</v>
      </c>
      <c r="O797" s="4" t="s">
        <v>47</v>
      </c>
      <c r="P797" s="4">
        <v>10</v>
      </c>
      <c r="Q797" s="23">
        <v>41239</v>
      </c>
      <c r="R797" s="38">
        <v>0.66666666666666696</v>
      </c>
      <c r="S797" s="38">
        <v>0.41666666666666702</v>
      </c>
      <c r="T797" s="24">
        <v>0.75</v>
      </c>
      <c r="W797" s="17">
        <v>8.3000000000000007</v>
      </c>
      <c r="Z797" s="16">
        <v>2.5</v>
      </c>
      <c r="AA797" s="16">
        <v>1.66</v>
      </c>
      <c r="AB797" s="16">
        <v>1</v>
      </c>
      <c r="AD797" s="17">
        <f t="shared" si="103"/>
        <v>8.3000000000000007</v>
      </c>
      <c r="AE797" s="57">
        <v>1150.24660809442</v>
      </c>
      <c r="AG797" s="17">
        <v>1.62</v>
      </c>
      <c r="AH797" s="17">
        <v>1.62</v>
      </c>
      <c r="AI797" s="4" t="s">
        <v>102</v>
      </c>
    </row>
    <row r="798" spans="1:35" x14ac:dyDescent="0.35">
      <c r="A798" s="4" t="s">
        <v>99</v>
      </c>
      <c r="B798" s="36" t="s">
        <v>111</v>
      </c>
      <c r="C798" s="4" t="s">
        <v>100</v>
      </c>
      <c r="D798" s="19">
        <v>7.5445000000000002</v>
      </c>
      <c r="E798" s="19">
        <v>46.838900000000002</v>
      </c>
      <c r="F798" s="20">
        <v>240000</v>
      </c>
      <c r="G798" s="20">
        <v>2630</v>
      </c>
      <c r="H798" s="21">
        <v>1.66</v>
      </c>
      <c r="I798" s="4" t="s">
        <v>31</v>
      </c>
      <c r="J798" s="4" t="s">
        <v>53</v>
      </c>
      <c r="K798" s="22" t="s">
        <v>109</v>
      </c>
      <c r="L798" s="10">
        <v>0.03</v>
      </c>
      <c r="M798" s="13">
        <f t="shared" si="104"/>
        <v>1.2499999999999999E-7</v>
      </c>
      <c r="O798" s="4" t="s">
        <v>47</v>
      </c>
      <c r="P798" s="4">
        <v>10</v>
      </c>
      <c r="Q798" s="23">
        <v>41239</v>
      </c>
      <c r="R798" s="38">
        <v>0.66666666666666696</v>
      </c>
      <c r="S798" s="38">
        <v>0.41666666666666702</v>
      </c>
      <c r="T798" s="24">
        <v>0.75</v>
      </c>
      <c r="W798" s="17">
        <v>8.3000000000000007</v>
      </c>
      <c r="Z798" s="16">
        <v>2.5</v>
      </c>
      <c r="AA798" s="16">
        <v>1.65</v>
      </c>
      <c r="AB798" s="16">
        <v>1</v>
      </c>
      <c r="AD798" s="17">
        <f t="shared" si="103"/>
        <v>8.3000000000000007</v>
      </c>
      <c r="AE798" s="57">
        <v>1150.24660809442</v>
      </c>
      <c r="AG798" s="17">
        <v>1.72</v>
      </c>
      <c r="AH798" s="17">
        <v>1.72</v>
      </c>
      <c r="AI798" s="4" t="s">
        <v>102</v>
      </c>
    </row>
    <row r="799" spans="1:35" x14ac:dyDescent="0.35">
      <c r="A799" s="4" t="s">
        <v>99</v>
      </c>
      <c r="B799" s="36" t="s">
        <v>111</v>
      </c>
      <c r="C799" s="4" t="s">
        <v>100</v>
      </c>
      <c r="D799" s="19">
        <v>7.5445000000000002</v>
      </c>
      <c r="E799" s="19">
        <v>46.838900000000002</v>
      </c>
      <c r="F799" s="20">
        <v>240000</v>
      </c>
      <c r="G799" s="20">
        <v>2630</v>
      </c>
      <c r="H799" s="21">
        <v>1.66</v>
      </c>
      <c r="I799" s="4" t="s">
        <v>31</v>
      </c>
      <c r="J799" s="4" t="s">
        <v>53</v>
      </c>
      <c r="K799" s="22" t="s">
        <v>110</v>
      </c>
      <c r="L799" s="10">
        <v>0.03</v>
      </c>
      <c r="M799" s="13">
        <f t="shared" si="104"/>
        <v>1.2499999999999999E-7</v>
      </c>
      <c r="O799" s="4" t="s">
        <v>47</v>
      </c>
      <c r="P799" s="4">
        <v>10</v>
      </c>
      <c r="Q799" s="23">
        <v>41239</v>
      </c>
      <c r="R799" s="38">
        <v>0.66666666666666696</v>
      </c>
      <c r="S799" s="38">
        <v>0.41666666666666702</v>
      </c>
      <c r="T799" s="24">
        <v>0.75</v>
      </c>
      <c r="W799" s="17">
        <v>8.35</v>
      </c>
      <c r="Z799" s="16">
        <v>2.5</v>
      </c>
      <c r="AA799" s="16">
        <v>1.64</v>
      </c>
      <c r="AB799" s="16">
        <v>1</v>
      </c>
      <c r="AD799" s="17">
        <f t="shared" si="103"/>
        <v>8.35</v>
      </c>
      <c r="AE799" s="57">
        <v>1146.9052863361501</v>
      </c>
      <c r="AG799" s="17" t="s">
        <v>75</v>
      </c>
      <c r="AH799" s="17" t="s">
        <v>75</v>
      </c>
      <c r="AI799" s="4" t="s">
        <v>102</v>
      </c>
    </row>
    <row r="800" spans="1:35" x14ac:dyDescent="0.35">
      <c r="A800" s="4" t="s">
        <v>99</v>
      </c>
      <c r="B800" s="36" t="s">
        <v>111</v>
      </c>
      <c r="C800" s="4" t="s">
        <v>100</v>
      </c>
      <c r="D800" s="19">
        <v>7.5445000000000002</v>
      </c>
      <c r="E800" s="19">
        <v>46.838900000000002</v>
      </c>
      <c r="F800" s="20">
        <v>240000</v>
      </c>
      <c r="G800" s="20">
        <v>2630</v>
      </c>
      <c r="H800" s="21">
        <v>1.66</v>
      </c>
      <c r="I800" s="4" t="s">
        <v>31</v>
      </c>
      <c r="J800" s="4" t="s">
        <v>53</v>
      </c>
      <c r="K800" s="22" t="s">
        <v>111</v>
      </c>
      <c r="L800" s="10">
        <f>3*0.03</f>
        <v>0.09</v>
      </c>
      <c r="M800" s="13">
        <f t="shared" si="104"/>
        <v>3.7500000000000001E-7</v>
      </c>
      <c r="O800" s="4" t="s">
        <v>47</v>
      </c>
      <c r="P800" s="4">
        <v>10</v>
      </c>
      <c r="Q800" s="23">
        <v>41239</v>
      </c>
      <c r="R800" s="38">
        <v>0.66666666666666696</v>
      </c>
      <c r="S800" s="38">
        <v>0.41666666666666702</v>
      </c>
      <c r="T800" s="24">
        <v>0.75</v>
      </c>
      <c r="W800" s="17">
        <v>8.3000000000000007</v>
      </c>
      <c r="Z800" s="16">
        <v>2.5</v>
      </c>
      <c r="AA800" s="16">
        <v>1.62</v>
      </c>
      <c r="AB800" s="16">
        <v>1</v>
      </c>
      <c r="AD800" s="17">
        <f t="shared" si="103"/>
        <v>8.3000000000000007</v>
      </c>
      <c r="AE800" s="57">
        <v>1150.24660809442</v>
      </c>
      <c r="AG800" s="17" t="s">
        <v>75</v>
      </c>
      <c r="AH800" s="17" t="s">
        <v>75</v>
      </c>
      <c r="AI800" s="4" t="s">
        <v>102</v>
      </c>
    </row>
    <row r="801" spans="1:35" x14ac:dyDescent="0.35">
      <c r="A801" s="4" t="s">
        <v>99</v>
      </c>
      <c r="B801" s="36" t="s">
        <v>111</v>
      </c>
      <c r="C801" s="4" t="s">
        <v>100</v>
      </c>
      <c r="D801" s="19">
        <v>7.5445000000000002</v>
      </c>
      <c r="E801" s="19">
        <v>46.838900000000002</v>
      </c>
      <c r="F801" s="20">
        <v>240000</v>
      </c>
      <c r="G801" s="20">
        <v>2630</v>
      </c>
      <c r="H801" s="21">
        <v>1.66</v>
      </c>
      <c r="I801" s="4" t="s">
        <v>31</v>
      </c>
      <c r="J801" s="4" t="s">
        <v>53</v>
      </c>
      <c r="K801" s="22" t="s">
        <v>101</v>
      </c>
      <c r="L801" s="10">
        <v>0.03</v>
      </c>
      <c r="M801" s="13">
        <f t="shared" si="104"/>
        <v>1.2499999999999999E-7</v>
      </c>
      <c r="O801" s="4" t="s">
        <v>47</v>
      </c>
      <c r="P801" s="4">
        <v>10</v>
      </c>
      <c r="Q801" s="23">
        <v>41724</v>
      </c>
      <c r="R801" s="38">
        <v>0.66666666666666696</v>
      </c>
      <c r="S801" s="38">
        <v>0.41666666666666702</v>
      </c>
      <c r="T801" s="24">
        <v>0.75</v>
      </c>
      <c r="W801" s="17">
        <v>6.1</v>
      </c>
      <c r="Z801" s="16">
        <v>2.5</v>
      </c>
      <c r="AB801" s="16">
        <v>1</v>
      </c>
      <c r="AD801" s="17">
        <f t="shared" si="103"/>
        <v>6.1</v>
      </c>
      <c r="AE801" s="57">
        <v>1309.8892178654601</v>
      </c>
      <c r="AG801" s="17">
        <v>0.75</v>
      </c>
      <c r="AH801" s="17">
        <v>0.75</v>
      </c>
      <c r="AI801" s="4" t="s">
        <v>102</v>
      </c>
    </row>
    <row r="802" spans="1:35" x14ac:dyDescent="0.35">
      <c r="A802" s="4" t="s">
        <v>99</v>
      </c>
      <c r="B802" s="36" t="s">
        <v>111</v>
      </c>
      <c r="C802" s="4" t="s">
        <v>100</v>
      </c>
      <c r="D802" s="19">
        <v>7.5445000000000002</v>
      </c>
      <c r="E802" s="19">
        <v>46.838900000000002</v>
      </c>
      <c r="F802" s="20">
        <v>240000</v>
      </c>
      <c r="G802" s="20">
        <v>2630</v>
      </c>
      <c r="H802" s="21">
        <v>1.66</v>
      </c>
      <c r="I802" s="4" t="s">
        <v>31</v>
      </c>
      <c r="J802" s="4" t="s">
        <v>53</v>
      </c>
      <c r="K802" s="22" t="s">
        <v>103</v>
      </c>
      <c r="L802" s="10">
        <v>0.03</v>
      </c>
      <c r="M802" s="13">
        <f t="shared" si="104"/>
        <v>1.2499999999999999E-7</v>
      </c>
      <c r="O802" s="4" t="s">
        <v>47</v>
      </c>
      <c r="P802" s="4">
        <v>10</v>
      </c>
      <c r="Q802" s="23">
        <v>41724</v>
      </c>
      <c r="R802" s="38">
        <v>0.66666666666666696</v>
      </c>
      <c r="S802" s="38">
        <v>0.41666666666666702</v>
      </c>
      <c r="T802" s="24">
        <v>0.75</v>
      </c>
      <c r="W802" s="17">
        <v>5.95</v>
      </c>
      <c r="Z802" s="16">
        <v>2.5</v>
      </c>
      <c r="AB802" s="16">
        <v>1</v>
      </c>
      <c r="AD802" s="17">
        <f t="shared" si="103"/>
        <v>5.95</v>
      </c>
      <c r="AE802" s="57">
        <v>1321.72515349485</v>
      </c>
      <c r="AG802" s="17">
        <v>0.87</v>
      </c>
      <c r="AH802" s="17">
        <v>0.87</v>
      </c>
      <c r="AI802" s="4" t="s">
        <v>102</v>
      </c>
    </row>
    <row r="803" spans="1:35" x14ac:dyDescent="0.35">
      <c r="A803" s="4" t="s">
        <v>99</v>
      </c>
      <c r="B803" s="36" t="s">
        <v>111</v>
      </c>
      <c r="C803" s="4" t="s">
        <v>100</v>
      </c>
      <c r="D803" s="19">
        <v>7.5445000000000002</v>
      </c>
      <c r="E803" s="19">
        <v>46.838900000000002</v>
      </c>
      <c r="F803" s="20">
        <v>240000</v>
      </c>
      <c r="G803" s="20">
        <v>2630</v>
      </c>
      <c r="H803" s="21">
        <v>1.66</v>
      </c>
      <c r="I803" s="4" t="s">
        <v>31</v>
      </c>
      <c r="J803" s="4" t="s">
        <v>53</v>
      </c>
      <c r="K803" s="22" t="s">
        <v>104</v>
      </c>
      <c r="L803" s="10">
        <v>0.03</v>
      </c>
      <c r="M803" s="13">
        <f t="shared" si="104"/>
        <v>1.2499999999999999E-7</v>
      </c>
      <c r="O803" s="4" t="s">
        <v>47</v>
      </c>
      <c r="P803" s="4">
        <v>10</v>
      </c>
      <c r="Q803" s="23">
        <v>41724</v>
      </c>
      <c r="R803" s="38">
        <v>0.66666666666666696</v>
      </c>
      <c r="S803" s="38">
        <v>0.41666666666666702</v>
      </c>
      <c r="T803" s="24">
        <v>0.75</v>
      </c>
      <c r="W803" s="17">
        <v>6</v>
      </c>
      <c r="Z803" s="16">
        <v>2.5</v>
      </c>
      <c r="AB803" s="16">
        <v>1</v>
      </c>
      <c r="AD803" s="17">
        <f t="shared" si="103"/>
        <v>6</v>
      </c>
      <c r="AE803" s="57">
        <v>1317.7656219200001</v>
      </c>
      <c r="AG803" s="17">
        <v>1.32</v>
      </c>
      <c r="AH803" s="17">
        <v>1.32</v>
      </c>
      <c r="AI803" s="4" t="s">
        <v>102</v>
      </c>
    </row>
    <row r="804" spans="1:35" x14ac:dyDescent="0.35">
      <c r="A804" s="4" t="s">
        <v>99</v>
      </c>
      <c r="B804" s="36" t="s">
        <v>111</v>
      </c>
      <c r="C804" s="4" t="s">
        <v>100</v>
      </c>
      <c r="D804" s="19">
        <v>7.5445000000000002</v>
      </c>
      <c r="E804" s="19">
        <v>46.838900000000002</v>
      </c>
      <c r="F804" s="20">
        <v>240000</v>
      </c>
      <c r="G804" s="20">
        <v>2630</v>
      </c>
      <c r="H804" s="21">
        <v>1.66</v>
      </c>
      <c r="I804" s="4" t="s">
        <v>31</v>
      </c>
      <c r="J804" s="4" t="s">
        <v>53</v>
      </c>
      <c r="K804" s="22" t="s">
        <v>105</v>
      </c>
      <c r="L804" s="10">
        <v>0.03</v>
      </c>
      <c r="M804" s="13">
        <f t="shared" si="104"/>
        <v>1.2499999999999999E-7</v>
      </c>
      <c r="O804" s="4" t="s">
        <v>47</v>
      </c>
      <c r="P804" s="4">
        <v>10</v>
      </c>
      <c r="Q804" s="23">
        <v>41724</v>
      </c>
      <c r="R804" s="38">
        <v>0.66666666666666696</v>
      </c>
      <c r="S804" s="38">
        <v>0.41666666666666702</v>
      </c>
      <c r="T804" s="24">
        <v>0.75</v>
      </c>
      <c r="W804" s="17">
        <v>6.05</v>
      </c>
      <c r="Z804" s="16">
        <v>2.5</v>
      </c>
      <c r="AB804" s="16">
        <v>1</v>
      </c>
      <c r="AD804" s="17">
        <f t="shared" si="103"/>
        <v>6.05</v>
      </c>
      <c r="AE804" s="57">
        <v>1313.8203262249699</v>
      </c>
      <c r="AG804" s="17">
        <v>0.56999999999999995</v>
      </c>
      <c r="AH804" s="17">
        <v>0.56999999999999995</v>
      </c>
      <c r="AI804" s="4" t="s">
        <v>102</v>
      </c>
    </row>
    <row r="805" spans="1:35" x14ac:dyDescent="0.35">
      <c r="A805" s="4" t="s">
        <v>99</v>
      </c>
      <c r="B805" s="36" t="s">
        <v>111</v>
      </c>
      <c r="C805" s="4" t="s">
        <v>100</v>
      </c>
      <c r="D805" s="19">
        <v>7.5445000000000002</v>
      </c>
      <c r="E805" s="19">
        <v>46.838900000000002</v>
      </c>
      <c r="F805" s="20">
        <v>240000</v>
      </c>
      <c r="G805" s="20">
        <v>2630</v>
      </c>
      <c r="H805" s="21">
        <v>1.66</v>
      </c>
      <c r="I805" s="4" t="s">
        <v>31</v>
      </c>
      <c r="J805" s="4" t="s">
        <v>53</v>
      </c>
      <c r="K805" s="22" t="s">
        <v>106</v>
      </c>
      <c r="L805" s="10">
        <v>0.03</v>
      </c>
      <c r="M805" s="13">
        <f t="shared" si="104"/>
        <v>1.2499999999999999E-7</v>
      </c>
      <c r="O805" s="4" t="s">
        <v>47</v>
      </c>
      <c r="P805" s="4">
        <v>10</v>
      </c>
      <c r="Q805" s="23">
        <v>41724</v>
      </c>
      <c r="R805" s="38">
        <v>0.66666666666666696</v>
      </c>
      <c r="S805" s="38">
        <v>0.41666666666666702</v>
      </c>
      <c r="T805" s="24">
        <v>0.75</v>
      </c>
      <c r="W805" s="17">
        <v>6.05</v>
      </c>
      <c r="Z805" s="16">
        <v>2.5</v>
      </c>
      <c r="AB805" s="16">
        <v>1</v>
      </c>
      <c r="AD805" s="17">
        <f t="shared" si="103"/>
        <v>6.05</v>
      </c>
      <c r="AE805" s="57">
        <v>1313.8203262249699</v>
      </c>
      <c r="AG805" s="17">
        <v>0.96</v>
      </c>
      <c r="AH805" s="17">
        <v>0.96</v>
      </c>
      <c r="AI805" s="4" t="s">
        <v>102</v>
      </c>
    </row>
    <row r="806" spans="1:35" x14ac:dyDescent="0.35">
      <c r="A806" s="4" t="s">
        <v>99</v>
      </c>
      <c r="B806" s="36" t="s">
        <v>111</v>
      </c>
      <c r="C806" s="4" t="s">
        <v>100</v>
      </c>
      <c r="D806" s="19">
        <v>7.5445000000000002</v>
      </c>
      <c r="E806" s="19">
        <v>46.838900000000002</v>
      </c>
      <c r="F806" s="20">
        <v>240000</v>
      </c>
      <c r="G806" s="20">
        <v>2630</v>
      </c>
      <c r="H806" s="21">
        <v>1.66</v>
      </c>
      <c r="I806" s="4" t="s">
        <v>31</v>
      </c>
      <c r="J806" s="4" t="s">
        <v>53</v>
      </c>
      <c r="K806" s="22" t="s">
        <v>107</v>
      </c>
      <c r="L806" s="10">
        <v>0.03</v>
      </c>
      <c r="M806" s="13">
        <f t="shared" si="104"/>
        <v>1.2499999999999999E-7</v>
      </c>
      <c r="O806" s="4" t="s">
        <v>47</v>
      </c>
      <c r="P806" s="4">
        <v>10</v>
      </c>
      <c r="Q806" s="23">
        <v>41724</v>
      </c>
      <c r="R806" s="38">
        <v>0.66666666666666696</v>
      </c>
      <c r="S806" s="38">
        <v>0.41666666666666702</v>
      </c>
      <c r="T806" s="24">
        <v>0.75</v>
      </c>
      <c r="W806" s="17">
        <v>6</v>
      </c>
      <c r="Z806" s="16">
        <v>2.5</v>
      </c>
      <c r="AB806" s="16">
        <v>1</v>
      </c>
      <c r="AD806" s="17">
        <f t="shared" si="103"/>
        <v>6</v>
      </c>
      <c r="AE806" s="57">
        <v>1317.7656219200001</v>
      </c>
      <c r="AG806" s="17">
        <v>1.07</v>
      </c>
      <c r="AH806" s="17">
        <v>1.07</v>
      </c>
      <c r="AI806" s="4" t="s">
        <v>102</v>
      </c>
    </row>
    <row r="807" spans="1:35" x14ac:dyDescent="0.35">
      <c r="A807" s="4" t="s">
        <v>99</v>
      </c>
      <c r="B807" s="36" t="s">
        <v>111</v>
      </c>
      <c r="C807" s="4" t="s">
        <v>100</v>
      </c>
      <c r="D807" s="19">
        <v>7.5445000000000002</v>
      </c>
      <c r="E807" s="19">
        <v>46.838900000000002</v>
      </c>
      <c r="F807" s="20">
        <v>240000</v>
      </c>
      <c r="G807" s="20">
        <v>2630</v>
      </c>
      <c r="H807" s="21">
        <v>1.66</v>
      </c>
      <c r="I807" s="4" t="s">
        <v>31</v>
      </c>
      <c r="J807" s="4" t="s">
        <v>53</v>
      </c>
      <c r="K807" s="22" t="s">
        <v>108</v>
      </c>
      <c r="L807" s="10">
        <v>0.03</v>
      </c>
      <c r="M807" s="13">
        <f t="shared" si="104"/>
        <v>1.2499999999999999E-7</v>
      </c>
      <c r="O807" s="4" t="s">
        <v>47</v>
      </c>
      <c r="P807" s="4">
        <v>10</v>
      </c>
      <c r="Q807" s="23">
        <v>41724</v>
      </c>
      <c r="R807" s="38">
        <v>0.66666666666666696</v>
      </c>
      <c r="S807" s="38">
        <v>0.41666666666666702</v>
      </c>
      <c r="T807" s="24">
        <v>0.75</v>
      </c>
      <c r="W807" s="17">
        <v>6.35</v>
      </c>
      <c r="Z807" s="16">
        <v>2.5</v>
      </c>
      <c r="AB807" s="16">
        <v>1</v>
      </c>
      <c r="AD807" s="17">
        <f t="shared" si="103"/>
        <v>6.35</v>
      </c>
      <c r="AE807" s="57">
        <v>1290.44479395644</v>
      </c>
      <c r="AG807" s="17">
        <v>0.69</v>
      </c>
      <c r="AH807" s="17">
        <v>0.69</v>
      </c>
      <c r="AI807" s="4" t="s">
        <v>102</v>
      </c>
    </row>
    <row r="808" spans="1:35" x14ac:dyDescent="0.35">
      <c r="A808" s="4" t="s">
        <v>99</v>
      </c>
      <c r="B808" s="36" t="s">
        <v>111</v>
      </c>
      <c r="C808" s="4" t="s">
        <v>100</v>
      </c>
      <c r="D808" s="19">
        <v>7.5445000000000002</v>
      </c>
      <c r="E808" s="19">
        <v>46.838900000000002</v>
      </c>
      <c r="F808" s="20">
        <v>240000</v>
      </c>
      <c r="G808" s="20">
        <v>2630</v>
      </c>
      <c r="H808" s="21">
        <v>1.66</v>
      </c>
      <c r="I808" s="4" t="s">
        <v>31</v>
      </c>
      <c r="J808" s="4" t="s">
        <v>53</v>
      </c>
      <c r="K808" s="22" t="s">
        <v>109</v>
      </c>
      <c r="L808" s="10">
        <v>0.03</v>
      </c>
      <c r="M808" s="13">
        <f t="shared" si="104"/>
        <v>1.2499999999999999E-7</v>
      </c>
      <c r="O808" s="4" t="s">
        <v>47</v>
      </c>
      <c r="P808" s="4">
        <v>10</v>
      </c>
      <c r="Q808" s="23">
        <v>41724</v>
      </c>
      <c r="R808" s="38">
        <v>0.66666666666666696</v>
      </c>
      <c r="S808" s="38">
        <v>0.41666666666666702</v>
      </c>
      <c r="T808" s="24">
        <v>0.75</v>
      </c>
      <c r="W808" s="17">
        <v>6.15</v>
      </c>
      <c r="Z808" s="16">
        <v>2.5</v>
      </c>
      <c r="AB808" s="16">
        <v>1</v>
      </c>
      <c r="AD808" s="17">
        <f t="shared" si="103"/>
        <v>6.15</v>
      </c>
      <c r="AE808" s="57">
        <v>1305.9722483958201</v>
      </c>
      <c r="AG808" s="17">
        <v>1.2</v>
      </c>
      <c r="AH808" s="17">
        <v>1.2</v>
      </c>
      <c r="AI808" s="4" t="s">
        <v>102</v>
      </c>
    </row>
    <row r="809" spans="1:35" x14ac:dyDescent="0.35">
      <c r="A809" s="4" t="s">
        <v>99</v>
      </c>
      <c r="B809" s="36" t="s">
        <v>111</v>
      </c>
      <c r="C809" s="4" t="s">
        <v>100</v>
      </c>
      <c r="D809" s="19">
        <v>7.5445000000000002</v>
      </c>
      <c r="E809" s="19">
        <v>46.838900000000002</v>
      </c>
      <c r="F809" s="20">
        <v>240000</v>
      </c>
      <c r="G809" s="20">
        <v>2630</v>
      </c>
      <c r="H809" s="21">
        <v>1.66</v>
      </c>
      <c r="I809" s="4" t="s">
        <v>31</v>
      </c>
      <c r="J809" s="4" t="s">
        <v>53</v>
      </c>
      <c r="K809" s="22" t="s">
        <v>110</v>
      </c>
      <c r="L809" s="10">
        <v>0.03</v>
      </c>
      <c r="M809" s="13">
        <f t="shared" si="104"/>
        <v>1.2499999999999999E-7</v>
      </c>
      <c r="O809" s="4" t="s">
        <v>47</v>
      </c>
      <c r="P809" s="4">
        <v>10</v>
      </c>
      <c r="Q809" s="23">
        <v>41724</v>
      </c>
      <c r="R809" s="38">
        <v>0.66666666666666696</v>
      </c>
      <c r="S809" s="38">
        <v>0.41666666666666702</v>
      </c>
      <c r="T809" s="24">
        <v>0.75</v>
      </c>
      <c r="W809" s="17">
        <v>6.15</v>
      </c>
      <c r="Z809" s="16">
        <v>2.5</v>
      </c>
      <c r="AB809" s="16">
        <v>1</v>
      </c>
      <c r="AD809" s="17">
        <f t="shared" si="103"/>
        <v>6.15</v>
      </c>
      <c r="AE809" s="57">
        <v>1305.9722483958201</v>
      </c>
      <c r="AG809" s="17">
        <v>1</v>
      </c>
      <c r="AH809" s="17">
        <v>1</v>
      </c>
      <c r="AI809" s="4" t="s">
        <v>102</v>
      </c>
    </row>
    <row r="810" spans="1:35" x14ac:dyDescent="0.35">
      <c r="A810" s="4" t="s">
        <v>99</v>
      </c>
      <c r="B810" s="36" t="s">
        <v>111</v>
      </c>
      <c r="C810" s="4" t="s">
        <v>100</v>
      </c>
      <c r="D810" s="19">
        <v>7.5445000000000002</v>
      </c>
      <c r="E810" s="19">
        <v>46.838900000000002</v>
      </c>
      <c r="F810" s="20">
        <v>240000</v>
      </c>
      <c r="G810" s="20">
        <v>2630</v>
      </c>
      <c r="H810" s="21">
        <v>1.66</v>
      </c>
      <c r="I810" s="4" t="s">
        <v>31</v>
      </c>
      <c r="J810" s="4" t="s">
        <v>53</v>
      </c>
      <c r="K810" s="22" t="s">
        <v>111</v>
      </c>
      <c r="L810" s="10">
        <f>3*0.03</f>
        <v>0.09</v>
      </c>
      <c r="M810" s="13">
        <f t="shared" si="104"/>
        <v>3.7500000000000001E-7</v>
      </c>
      <c r="O810" s="4" t="s">
        <v>47</v>
      </c>
      <c r="P810" s="4">
        <v>10</v>
      </c>
      <c r="Q810" s="23">
        <v>41724</v>
      </c>
      <c r="R810" s="38">
        <v>0.66666666666666696</v>
      </c>
      <c r="S810" s="38">
        <v>0.41666666666666702</v>
      </c>
      <c r="T810" s="24">
        <v>0.75</v>
      </c>
      <c r="W810" s="17">
        <v>6</v>
      </c>
      <c r="Z810" s="16">
        <v>2.5</v>
      </c>
      <c r="AB810" s="16">
        <v>1</v>
      </c>
      <c r="AD810" s="17">
        <f t="shared" si="103"/>
        <v>6</v>
      </c>
      <c r="AE810" s="57">
        <v>1317.7656219200001</v>
      </c>
      <c r="AG810" s="17">
        <v>0.79</v>
      </c>
      <c r="AH810" s="17">
        <v>0.79</v>
      </c>
      <c r="AI810" s="4" t="s">
        <v>102</v>
      </c>
    </row>
    <row r="811" spans="1:35" x14ac:dyDescent="0.35">
      <c r="A811" s="4" t="s">
        <v>99</v>
      </c>
      <c r="B811" s="36" t="s">
        <v>111</v>
      </c>
      <c r="C811" s="4" t="s">
        <v>100</v>
      </c>
      <c r="D811" s="19">
        <v>7.5445000000000002</v>
      </c>
      <c r="E811" s="19">
        <v>46.838900000000002</v>
      </c>
      <c r="F811" s="20">
        <v>240000</v>
      </c>
      <c r="G811" s="20">
        <v>2630</v>
      </c>
      <c r="H811" s="21">
        <v>1.66</v>
      </c>
      <c r="I811" s="4" t="s">
        <v>31</v>
      </c>
      <c r="J811" s="4" t="s">
        <v>53</v>
      </c>
      <c r="K811" s="22" t="s">
        <v>101</v>
      </c>
      <c r="L811" s="10">
        <v>0.03</v>
      </c>
      <c r="M811" s="13">
        <f t="shared" si="104"/>
        <v>1.2499999999999999E-7</v>
      </c>
      <c r="O811" s="4" t="s">
        <v>47</v>
      </c>
      <c r="P811" s="4">
        <v>10</v>
      </c>
      <c r="Q811" s="23">
        <v>41184</v>
      </c>
      <c r="R811" s="38">
        <v>0.41666666666666669</v>
      </c>
      <c r="S811" s="38">
        <v>0.5</v>
      </c>
      <c r="T811" s="24">
        <v>8.3333333333333329E-2</v>
      </c>
      <c r="W811" s="17">
        <v>17.05</v>
      </c>
      <c r="Z811" s="16">
        <v>2.5</v>
      </c>
      <c r="AA811" s="16">
        <v>0.4</v>
      </c>
      <c r="AB811" s="16">
        <v>1</v>
      </c>
      <c r="AD811" s="17">
        <f t="shared" si="103"/>
        <v>17.05</v>
      </c>
      <c r="AE811" s="57">
        <v>714.31897468285604</v>
      </c>
      <c r="AG811" s="17">
        <v>0.95</v>
      </c>
      <c r="AH811" s="17">
        <v>0.95</v>
      </c>
      <c r="AI811" s="4" t="s">
        <v>102</v>
      </c>
    </row>
    <row r="812" spans="1:35" x14ac:dyDescent="0.35">
      <c r="A812" s="4" t="s">
        <v>99</v>
      </c>
      <c r="B812" s="36" t="s">
        <v>111</v>
      </c>
      <c r="C812" s="4" t="s">
        <v>100</v>
      </c>
      <c r="D812" s="19">
        <v>7.5445000000000002</v>
      </c>
      <c r="E812" s="19">
        <v>46.838900000000002</v>
      </c>
      <c r="F812" s="20">
        <v>240000</v>
      </c>
      <c r="G812" s="20">
        <v>2630</v>
      </c>
      <c r="H812" s="21">
        <v>1.66</v>
      </c>
      <c r="I812" s="4" t="s">
        <v>31</v>
      </c>
      <c r="J812" s="4" t="s">
        <v>53</v>
      </c>
      <c r="K812" s="22" t="s">
        <v>103</v>
      </c>
      <c r="L812" s="10">
        <v>0.03</v>
      </c>
      <c r="M812" s="13">
        <f t="shared" si="104"/>
        <v>1.2499999999999999E-7</v>
      </c>
      <c r="O812" s="4" t="s">
        <v>47</v>
      </c>
      <c r="P812" s="4">
        <v>10</v>
      </c>
      <c r="Q812" s="23">
        <v>41184</v>
      </c>
      <c r="R812" s="38">
        <v>0.41666666666666669</v>
      </c>
      <c r="S812" s="38">
        <v>0.5</v>
      </c>
      <c r="T812" s="24">
        <v>8.3333333333333329E-2</v>
      </c>
      <c r="W812" s="17">
        <v>17.100000000000001</v>
      </c>
      <c r="Z812" s="16">
        <v>2.5</v>
      </c>
      <c r="AA812" s="16">
        <v>0.43</v>
      </c>
      <c r="AB812" s="16">
        <v>1</v>
      </c>
      <c r="AD812" s="17">
        <f t="shared" si="103"/>
        <v>17.100000000000001</v>
      </c>
      <c r="AE812" s="57">
        <v>712.50646134193698</v>
      </c>
      <c r="AG812" s="17">
        <v>0.96</v>
      </c>
      <c r="AH812" s="17">
        <v>0.96</v>
      </c>
      <c r="AI812" s="4" t="s">
        <v>102</v>
      </c>
    </row>
    <row r="813" spans="1:35" x14ac:dyDescent="0.35">
      <c r="A813" s="4" t="s">
        <v>99</v>
      </c>
      <c r="B813" s="36" t="s">
        <v>111</v>
      </c>
      <c r="C813" s="4" t="s">
        <v>100</v>
      </c>
      <c r="D813" s="19">
        <v>7.5445000000000002</v>
      </c>
      <c r="E813" s="19">
        <v>46.838900000000002</v>
      </c>
      <c r="F813" s="20">
        <v>240000</v>
      </c>
      <c r="G813" s="20">
        <v>2630</v>
      </c>
      <c r="H813" s="21">
        <v>1.66</v>
      </c>
      <c r="I813" s="4" t="s">
        <v>31</v>
      </c>
      <c r="J813" s="4" t="s">
        <v>53</v>
      </c>
      <c r="K813" s="22" t="s">
        <v>104</v>
      </c>
      <c r="L813" s="10">
        <v>0.03</v>
      </c>
      <c r="M813" s="13">
        <f t="shared" si="104"/>
        <v>1.2499999999999999E-7</v>
      </c>
      <c r="O813" s="4" t="s">
        <v>47</v>
      </c>
      <c r="P813" s="4">
        <v>10</v>
      </c>
      <c r="Q813" s="23">
        <v>41184</v>
      </c>
      <c r="R813" s="38">
        <v>0.41666666666666702</v>
      </c>
      <c r="S813" s="38">
        <v>0.5</v>
      </c>
      <c r="T813" s="24">
        <v>8.3333333333333329E-2</v>
      </c>
      <c r="W813" s="17">
        <v>17.05</v>
      </c>
      <c r="Z813" s="16">
        <v>2.5</v>
      </c>
      <c r="AA813" s="16">
        <v>0.45</v>
      </c>
      <c r="AB813" s="16">
        <v>1</v>
      </c>
      <c r="AD813" s="17">
        <f t="shared" si="103"/>
        <v>17.05</v>
      </c>
      <c r="AE813" s="57">
        <v>714.31897468285604</v>
      </c>
      <c r="AG813" s="17">
        <v>1.08</v>
      </c>
      <c r="AH813" s="17">
        <v>1.08</v>
      </c>
      <c r="AI813" s="4" t="s">
        <v>102</v>
      </c>
    </row>
    <row r="814" spans="1:35" x14ac:dyDescent="0.35">
      <c r="A814" s="4" t="s">
        <v>99</v>
      </c>
      <c r="B814" s="36" t="s">
        <v>111</v>
      </c>
      <c r="C814" s="4" t="s">
        <v>100</v>
      </c>
      <c r="D814" s="19">
        <v>7.5445000000000002</v>
      </c>
      <c r="E814" s="19">
        <v>46.838900000000002</v>
      </c>
      <c r="F814" s="20">
        <v>240000</v>
      </c>
      <c r="G814" s="20">
        <v>2630</v>
      </c>
      <c r="H814" s="21">
        <v>1.66</v>
      </c>
      <c r="I814" s="4" t="s">
        <v>31</v>
      </c>
      <c r="J814" s="4" t="s">
        <v>53</v>
      </c>
      <c r="K814" s="22" t="s">
        <v>105</v>
      </c>
      <c r="L814" s="10">
        <v>0.03</v>
      </c>
      <c r="M814" s="13">
        <f t="shared" si="104"/>
        <v>1.2499999999999999E-7</v>
      </c>
      <c r="O814" s="4" t="s">
        <v>47</v>
      </c>
      <c r="P814" s="4">
        <v>10</v>
      </c>
      <c r="Q814" s="23">
        <v>41184</v>
      </c>
      <c r="R814" s="38">
        <v>0.41666666666666702</v>
      </c>
      <c r="S814" s="38">
        <v>0.5</v>
      </c>
      <c r="T814" s="24">
        <v>8.3333333333333329E-2</v>
      </c>
      <c r="W814" s="17">
        <v>17.100000000000001</v>
      </c>
      <c r="Z814" s="16">
        <v>2.5</v>
      </c>
      <c r="AA814" s="16">
        <v>0.6</v>
      </c>
      <c r="AB814" s="16">
        <v>1</v>
      </c>
      <c r="AD814" s="17">
        <f t="shared" si="103"/>
        <v>17.100000000000001</v>
      </c>
      <c r="AE814" s="57">
        <v>712.50646134193698</v>
      </c>
      <c r="AG814" s="17">
        <v>0.88</v>
      </c>
      <c r="AH814" s="17">
        <v>0.88</v>
      </c>
      <c r="AI814" s="4" t="s">
        <v>102</v>
      </c>
    </row>
    <row r="815" spans="1:35" x14ac:dyDescent="0.35">
      <c r="A815" s="4" t="s">
        <v>99</v>
      </c>
      <c r="B815" s="36" t="s">
        <v>111</v>
      </c>
      <c r="C815" s="4" t="s">
        <v>100</v>
      </c>
      <c r="D815" s="19">
        <v>7.5445000000000002</v>
      </c>
      <c r="E815" s="19">
        <v>46.838900000000002</v>
      </c>
      <c r="F815" s="20">
        <v>240000</v>
      </c>
      <c r="G815" s="20">
        <v>2630</v>
      </c>
      <c r="H815" s="21">
        <v>1.66</v>
      </c>
      <c r="I815" s="4" t="s">
        <v>31</v>
      </c>
      <c r="J815" s="4" t="s">
        <v>53</v>
      </c>
      <c r="K815" s="22" t="s">
        <v>106</v>
      </c>
      <c r="L815" s="10">
        <v>0.03</v>
      </c>
      <c r="M815" s="13">
        <f t="shared" si="104"/>
        <v>1.2499999999999999E-7</v>
      </c>
      <c r="O815" s="4" t="s">
        <v>47</v>
      </c>
      <c r="P815" s="4">
        <v>10</v>
      </c>
      <c r="Q815" s="23">
        <v>41184</v>
      </c>
      <c r="R815" s="38">
        <v>0.41666666666666702</v>
      </c>
      <c r="S815" s="38">
        <v>0.5</v>
      </c>
      <c r="T815" s="24">
        <v>8.3333333333333329E-2</v>
      </c>
      <c r="W815" s="17">
        <v>17.149999999999999</v>
      </c>
      <c r="Z815" s="16">
        <v>2.5</v>
      </c>
      <c r="AA815" s="16">
        <v>0.49</v>
      </c>
      <c r="AB815" s="16">
        <v>1</v>
      </c>
      <c r="AD815" s="17">
        <f t="shared" si="103"/>
        <v>17.149999999999999</v>
      </c>
      <c r="AE815" s="57">
        <v>710.69982740801095</v>
      </c>
      <c r="AG815" s="17">
        <v>1.24</v>
      </c>
      <c r="AH815" s="17">
        <v>1.24</v>
      </c>
      <c r="AI815" s="4" t="s">
        <v>102</v>
      </c>
    </row>
    <row r="816" spans="1:35" x14ac:dyDescent="0.35">
      <c r="A816" s="4" t="s">
        <v>99</v>
      </c>
      <c r="B816" s="36" t="s">
        <v>111</v>
      </c>
      <c r="C816" s="4" t="s">
        <v>100</v>
      </c>
      <c r="D816" s="19">
        <v>7.5445000000000002</v>
      </c>
      <c r="E816" s="19">
        <v>46.838900000000002</v>
      </c>
      <c r="F816" s="20">
        <v>240000</v>
      </c>
      <c r="G816" s="20">
        <v>2630</v>
      </c>
      <c r="H816" s="21">
        <v>1.66</v>
      </c>
      <c r="I816" s="4" t="s">
        <v>31</v>
      </c>
      <c r="J816" s="4" t="s">
        <v>53</v>
      </c>
      <c r="K816" s="22" t="s">
        <v>107</v>
      </c>
      <c r="L816" s="10">
        <v>0.03</v>
      </c>
      <c r="M816" s="13">
        <f t="shared" si="104"/>
        <v>1.2499999999999999E-7</v>
      </c>
      <c r="O816" s="4" t="s">
        <v>47</v>
      </c>
      <c r="P816" s="4">
        <v>10</v>
      </c>
      <c r="Q816" s="23">
        <v>41184</v>
      </c>
      <c r="R816" s="38">
        <v>0.41666666666666702</v>
      </c>
      <c r="S816" s="38">
        <v>0.5</v>
      </c>
      <c r="T816" s="24">
        <v>8.3333333333333329E-2</v>
      </c>
      <c r="W816" s="17">
        <v>17.05</v>
      </c>
      <c r="Z816" s="16">
        <v>2.5</v>
      </c>
      <c r="AA816" s="16">
        <v>0.51</v>
      </c>
      <c r="AB816" s="16">
        <v>1</v>
      </c>
      <c r="AD816" s="17">
        <f t="shared" ref="AD816:AD879" si="105">W816</f>
        <v>17.05</v>
      </c>
      <c r="AE816" s="57">
        <v>714.31897468285604</v>
      </c>
      <c r="AG816" s="17">
        <v>1.41</v>
      </c>
      <c r="AH816" s="17">
        <v>1.41</v>
      </c>
      <c r="AI816" s="4" t="s">
        <v>102</v>
      </c>
    </row>
    <row r="817" spans="1:35" x14ac:dyDescent="0.35">
      <c r="A817" s="4" t="s">
        <v>99</v>
      </c>
      <c r="B817" s="36" t="s">
        <v>111</v>
      </c>
      <c r="C817" s="4" t="s">
        <v>100</v>
      </c>
      <c r="D817" s="19">
        <v>7.5445000000000002</v>
      </c>
      <c r="E817" s="19">
        <v>46.838900000000002</v>
      </c>
      <c r="F817" s="20">
        <v>240000</v>
      </c>
      <c r="G817" s="20">
        <v>2630</v>
      </c>
      <c r="H817" s="21">
        <v>1.66</v>
      </c>
      <c r="I817" s="4" t="s">
        <v>31</v>
      </c>
      <c r="J817" s="4" t="s">
        <v>53</v>
      </c>
      <c r="K817" s="22" t="s">
        <v>108</v>
      </c>
      <c r="L817" s="10">
        <v>0.03</v>
      </c>
      <c r="M817" s="13">
        <f t="shared" si="104"/>
        <v>1.2499999999999999E-7</v>
      </c>
      <c r="O817" s="4" t="s">
        <v>47</v>
      </c>
      <c r="P817" s="4">
        <v>10</v>
      </c>
      <c r="Q817" s="23">
        <v>41184</v>
      </c>
      <c r="R817" s="38">
        <v>0.41666666666666702</v>
      </c>
      <c r="S817" s="38">
        <v>0.5</v>
      </c>
      <c r="T817" s="24">
        <v>8.3333333333333329E-2</v>
      </c>
      <c r="W817" s="17">
        <v>17.25</v>
      </c>
      <c r="Z817" s="16">
        <v>2.5</v>
      </c>
      <c r="AA817" s="16">
        <v>0.64</v>
      </c>
      <c r="AB817" s="16">
        <v>1</v>
      </c>
      <c r="AD817" s="17">
        <f t="shared" si="105"/>
        <v>17.25</v>
      </c>
      <c r="AE817" s="57">
        <v>707.10409129753896</v>
      </c>
      <c r="AG817" s="17">
        <v>1.34</v>
      </c>
      <c r="AH817" s="17">
        <v>1.34</v>
      </c>
      <c r="AI817" s="4" t="s">
        <v>102</v>
      </c>
    </row>
    <row r="818" spans="1:35" x14ac:dyDescent="0.35">
      <c r="A818" s="4" t="s">
        <v>99</v>
      </c>
      <c r="B818" s="36" t="s">
        <v>111</v>
      </c>
      <c r="C818" s="4" t="s">
        <v>100</v>
      </c>
      <c r="D818" s="19">
        <v>7.5445000000000002</v>
      </c>
      <c r="E818" s="19">
        <v>46.838900000000002</v>
      </c>
      <c r="F818" s="20">
        <v>240000</v>
      </c>
      <c r="G818" s="20">
        <v>2630</v>
      </c>
      <c r="H818" s="21">
        <v>1.66</v>
      </c>
      <c r="I818" s="4" t="s">
        <v>31</v>
      </c>
      <c r="J818" s="4" t="s">
        <v>53</v>
      </c>
      <c r="K818" s="22" t="s">
        <v>109</v>
      </c>
      <c r="L818" s="10">
        <v>0.03</v>
      </c>
      <c r="M818" s="13">
        <f t="shared" si="104"/>
        <v>1.2499999999999999E-7</v>
      </c>
      <c r="O818" s="4" t="s">
        <v>47</v>
      </c>
      <c r="P818" s="4">
        <v>10</v>
      </c>
      <c r="Q818" s="23">
        <v>41184</v>
      </c>
      <c r="R818" s="38">
        <v>0.41666666666666702</v>
      </c>
      <c r="S818" s="38">
        <v>0.5</v>
      </c>
      <c r="T818" s="24">
        <v>8.3333333333333329E-2</v>
      </c>
      <c r="W818" s="17">
        <v>17.2</v>
      </c>
      <c r="Z818" s="16">
        <v>2.5</v>
      </c>
      <c r="AA818" s="16">
        <v>0.65</v>
      </c>
      <c r="AB818" s="16">
        <v>1</v>
      </c>
      <c r="AD818" s="17">
        <f t="shared" si="105"/>
        <v>17.2</v>
      </c>
      <c r="AE818" s="57">
        <v>708.89904624051201</v>
      </c>
      <c r="AG818" s="17">
        <v>1.33</v>
      </c>
      <c r="AH818" s="17">
        <v>1.33</v>
      </c>
      <c r="AI818" s="4" t="s">
        <v>102</v>
      </c>
    </row>
    <row r="819" spans="1:35" x14ac:dyDescent="0.35">
      <c r="A819" s="4" t="s">
        <v>99</v>
      </c>
      <c r="B819" s="36" t="s">
        <v>111</v>
      </c>
      <c r="C819" s="4" t="s">
        <v>100</v>
      </c>
      <c r="D819" s="19">
        <v>7.5445000000000002</v>
      </c>
      <c r="E819" s="19">
        <v>46.838900000000002</v>
      </c>
      <c r="F819" s="20">
        <v>240000</v>
      </c>
      <c r="G819" s="20">
        <v>2630</v>
      </c>
      <c r="H819" s="21">
        <v>1.66</v>
      </c>
      <c r="I819" s="4" t="s">
        <v>31</v>
      </c>
      <c r="J819" s="4" t="s">
        <v>53</v>
      </c>
      <c r="K819" s="22" t="s">
        <v>110</v>
      </c>
      <c r="L819" s="10">
        <v>0.03</v>
      </c>
      <c r="M819" s="13">
        <f t="shared" si="104"/>
        <v>1.2499999999999999E-7</v>
      </c>
      <c r="O819" s="4" t="s">
        <v>47</v>
      </c>
      <c r="P819" s="4">
        <v>10</v>
      </c>
      <c r="Q819" s="23">
        <v>41184</v>
      </c>
      <c r="R819" s="38">
        <v>0.41666666666666702</v>
      </c>
      <c r="S819" s="38">
        <v>0.5</v>
      </c>
      <c r="T819" s="24">
        <v>8.3333333333333329E-2</v>
      </c>
      <c r="W819" s="17">
        <v>17.2</v>
      </c>
      <c r="Z819" s="16">
        <v>2.5</v>
      </c>
      <c r="AA819" s="16">
        <v>0.57999999999999996</v>
      </c>
      <c r="AB819" s="16">
        <v>1</v>
      </c>
      <c r="AD819" s="17">
        <f t="shared" si="105"/>
        <v>17.2</v>
      </c>
      <c r="AE819" s="57">
        <v>708.89904624051201</v>
      </c>
      <c r="AG819" s="17">
        <v>1.63</v>
      </c>
      <c r="AH819" s="17">
        <v>1.63</v>
      </c>
      <c r="AI819" s="4" t="s">
        <v>102</v>
      </c>
    </row>
    <row r="820" spans="1:35" x14ac:dyDescent="0.35">
      <c r="A820" s="4" t="s">
        <v>99</v>
      </c>
      <c r="B820" s="36" t="s">
        <v>111</v>
      </c>
      <c r="C820" s="4" t="s">
        <v>100</v>
      </c>
      <c r="D820" s="19">
        <v>7.5445000000000002</v>
      </c>
      <c r="E820" s="19">
        <v>46.838900000000002</v>
      </c>
      <c r="F820" s="20">
        <v>240000</v>
      </c>
      <c r="G820" s="20">
        <v>2630</v>
      </c>
      <c r="H820" s="21">
        <v>1.66</v>
      </c>
      <c r="I820" s="4" t="s">
        <v>31</v>
      </c>
      <c r="J820" s="4" t="s">
        <v>53</v>
      </c>
      <c r="K820" s="22" t="s">
        <v>111</v>
      </c>
      <c r="L820" s="10">
        <f>3*0.03</f>
        <v>0.09</v>
      </c>
      <c r="M820" s="13">
        <f t="shared" si="104"/>
        <v>3.7500000000000001E-7</v>
      </c>
      <c r="O820" s="4" t="s">
        <v>47</v>
      </c>
      <c r="P820" s="4">
        <v>10</v>
      </c>
      <c r="Q820" s="23">
        <v>41184</v>
      </c>
      <c r="R820" s="38">
        <v>0.41666666666666702</v>
      </c>
      <c r="S820" s="38">
        <v>0.5</v>
      </c>
      <c r="T820" s="24">
        <v>8.3333333333333329E-2</v>
      </c>
      <c r="W820" s="17">
        <v>17.100000000000001</v>
      </c>
      <c r="Z820" s="16">
        <v>2.5</v>
      </c>
      <c r="AA820" s="16">
        <v>0.49</v>
      </c>
      <c r="AB820" s="16">
        <v>1</v>
      </c>
      <c r="AD820" s="17">
        <f t="shared" si="105"/>
        <v>17.100000000000001</v>
      </c>
      <c r="AE820" s="57">
        <v>712.50646134193698</v>
      </c>
      <c r="AG820" s="17">
        <v>1.18</v>
      </c>
      <c r="AH820" s="17">
        <v>1.18</v>
      </c>
      <c r="AI820" s="4" t="s">
        <v>102</v>
      </c>
    </row>
    <row r="821" spans="1:35" x14ac:dyDescent="0.35">
      <c r="A821" s="4" t="s">
        <v>99</v>
      </c>
      <c r="B821" s="36" t="s">
        <v>111</v>
      </c>
      <c r="C821" s="4" t="s">
        <v>100</v>
      </c>
      <c r="D821" s="19">
        <v>7.5445000000000002</v>
      </c>
      <c r="E821" s="19">
        <v>46.838900000000002</v>
      </c>
      <c r="F821" s="20">
        <v>240000</v>
      </c>
      <c r="G821" s="20">
        <v>2630</v>
      </c>
      <c r="H821" s="21">
        <v>1.66</v>
      </c>
      <c r="I821" s="4" t="s">
        <v>31</v>
      </c>
      <c r="J821" s="4" t="s">
        <v>53</v>
      </c>
      <c r="K821" s="22" t="s">
        <v>101</v>
      </c>
      <c r="L821" s="10">
        <v>0.03</v>
      </c>
      <c r="M821" s="13">
        <f t="shared" si="104"/>
        <v>1.2499999999999999E-7</v>
      </c>
      <c r="O821" s="4" t="s">
        <v>47</v>
      </c>
      <c r="P821" s="4">
        <v>10</v>
      </c>
      <c r="Q821" s="23">
        <v>41240</v>
      </c>
      <c r="R821" s="38">
        <v>0.41666666666666702</v>
      </c>
      <c r="S821" s="38">
        <v>0.5</v>
      </c>
      <c r="T821" s="24">
        <v>8.3333333333333329E-2</v>
      </c>
      <c r="W821" s="17">
        <v>8.1999999999999993</v>
      </c>
      <c r="Z821" s="16">
        <v>2.5</v>
      </c>
      <c r="AA821" s="16">
        <v>2.5099999999999998</v>
      </c>
      <c r="AB821" s="16">
        <v>1</v>
      </c>
      <c r="AD821" s="17">
        <f t="shared" si="105"/>
        <v>8.1999999999999993</v>
      </c>
      <c r="AE821" s="57">
        <v>1156.9656105967499</v>
      </c>
      <c r="AG821" s="17">
        <v>0.65</v>
      </c>
      <c r="AH821" s="17">
        <v>0.65</v>
      </c>
      <c r="AI821" s="4" t="s">
        <v>102</v>
      </c>
    </row>
    <row r="822" spans="1:35" x14ac:dyDescent="0.35">
      <c r="A822" s="4" t="s">
        <v>99</v>
      </c>
      <c r="B822" s="36" t="s">
        <v>111</v>
      </c>
      <c r="C822" s="4" t="s">
        <v>100</v>
      </c>
      <c r="D822" s="19">
        <v>7.5445000000000002</v>
      </c>
      <c r="E822" s="19">
        <v>46.838900000000002</v>
      </c>
      <c r="F822" s="20">
        <v>240000</v>
      </c>
      <c r="G822" s="20">
        <v>2630</v>
      </c>
      <c r="H822" s="21">
        <v>1.66</v>
      </c>
      <c r="I822" s="4" t="s">
        <v>31</v>
      </c>
      <c r="J822" s="4" t="s">
        <v>53</v>
      </c>
      <c r="K822" s="22" t="s">
        <v>103</v>
      </c>
      <c r="L822" s="10">
        <v>0.03</v>
      </c>
      <c r="M822" s="13">
        <f t="shared" si="104"/>
        <v>1.2499999999999999E-7</v>
      </c>
      <c r="O822" s="4" t="s">
        <v>47</v>
      </c>
      <c r="P822" s="4">
        <v>10</v>
      </c>
      <c r="Q822" s="23">
        <v>41240</v>
      </c>
      <c r="R822" s="38">
        <v>0.41666666666666702</v>
      </c>
      <c r="S822" s="38">
        <v>0.5</v>
      </c>
      <c r="T822" s="24">
        <v>8.3333333333333329E-2</v>
      </c>
      <c r="W822" s="17">
        <v>8.1999999999999993</v>
      </c>
      <c r="Z822" s="16">
        <v>2.5</v>
      </c>
      <c r="AA822" s="16">
        <v>2.5</v>
      </c>
      <c r="AB822" s="16">
        <v>1</v>
      </c>
      <c r="AD822" s="17">
        <f t="shared" si="105"/>
        <v>8.1999999999999993</v>
      </c>
      <c r="AE822" s="57">
        <v>1156.9656105967499</v>
      </c>
      <c r="AG822" s="17">
        <v>1.39</v>
      </c>
      <c r="AH822" s="17">
        <v>1.39</v>
      </c>
      <c r="AI822" s="4" t="s">
        <v>102</v>
      </c>
    </row>
    <row r="823" spans="1:35" x14ac:dyDescent="0.35">
      <c r="A823" s="4" t="s">
        <v>99</v>
      </c>
      <c r="B823" s="36" t="s">
        <v>111</v>
      </c>
      <c r="C823" s="4" t="s">
        <v>100</v>
      </c>
      <c r="D823" s="19">
        <v>7.5445000000000002</v>
      </c>
      <c r="E823" s="19">
        <v>46.838900000000002</v>
      </c>
      <c r="F823" s="20">
        <v>240000</v>
      </c>
      <c r="G823" s="20">
        <v>2630</v>
      </c>
      <c r="H823" s="21">
        <v>1.66</v>
      </c>
      <c r="I823" s="4" t="s">
        <v>31</v>
      </c>
      <c r="J823" s="4" t="s">
        <v>53</v>
      </c>
      <c r="K823" s="22" t="s">
        <v>104</v>
      </c>
      <c r="L823" s="10">
        <v>0.03</v>
      </c>
      <c r="M823" s="13">
        <f t="shared" si="104"/>
        <v>1.2499999999999999E-7</v>
      </c>
      <c r="O823" s="4" t="s">
        <v>47</v>
      </c>
      <c r="P823" s="4">
        <v>10</v>
      </c>
      <c r="Q823" s="23">
        <v>41240</v>
      </c>
      <c r="R823" s="38">
        <v>0.41666666666666702</v>
      </c>
      <c r="S823" s="38">
        <v>0.5</v>
      </c>
      <c r="T823" s="24">
        <v>8.3333333333333329E-2</v>
      </c>
      <c r="W823" s="17">
        <v>8.1999999999999993</v>
      </c>
      <c r="Z823" s="16">
        <v>2.5</v>
      </c>
      <c r="AA823" s="16">
        <v>2.5</v>
      </c>
      <c r="AB823" s="16">
        <v>1</v>
      </c>
      <c r="AD823" s="17">
        <f t="shared" si="105"/>
        <v>8.1999999999999993</v>
      </c>
      <c r="AE823" s="57">
        <v>1156.9656105967499</v>
      </c>
      <c r="AG823" s="17">
        <v>2.21</v>
      </c>
      <c r="AH823" s="17">
        <v>2.21</v>
      </c>
      <c r="AI823" s="4" t="s">
        <v>102</v>
      </c>
    </row>
    <row r="824" spans="1:35" x14ac:dyDescent="0.35">
      <c r="A824" s="4" t="s">
        <v>99</v>
      </c>
      <c r="B824" s="36" t="s">
        <v>111</v>
      </c>
      <c r="C824" s="4" t="s">
        <v>100</v>
      </c>
      <c r="D824" s="19">
        <v>7.5445000000000002</v>
      </c>
      <c r="E824" s="19">
        <v>46.838900000000002</v>
      </c>
      <c r="F824" s="20">
        <v>240000</v>
      </c>
      <c r="G824" s="20">
        <v>2630</v>
      </c>
      <c r="H824" s="21">
        <v>1.66</v>
      </c>
      <c r="I824" s="4" t="s">
        <v>31</v>
      </c>
      <c r="J824" s="4" t="s">
        <v>53</v>
      </c>
      <c r="K824" s="22" t="s">
        <v>105</v>
      </c>
      <c r="L824" s="10">
        <v>0.03</v>
      </c>
      <c r="M824" s="13">
        <f t="shared" si="104"/>
        <v>1.2499999999999999E-7</v>
      </c>
      <c r="O824" s="4" t="s">
        <v>47</v>
      </c>
      <c r="P824" s="4">
        <v>10</v>
      </c>
      <c r="Q824" s="23">
        <v>41240</v>
      </c>
      <c r="R824" s="38">
        <v>0.41666666666666702</v>
      </c>
      <c r="S824" s="38">
        <v>0.5</v>
      </c>
      <c r="T824" s="24">
        <v>8.3333333333333329E-2</v>
      </c>
      <c r="W824" s="17">
        <v>8.1</v>
      </c>
      <c r="Z824" s="16">
        <v>2.5</v>
      </c>
      <c r="AA824" s="16">
        <v>2.56</v>
      </c>
      <c r="AB824" s="16">
        <v>1</v>
      </c>
      <c r="AD824" s="17">
        <f t="shared" si="105"/>
        <v>8.1</v>
      </c>
      <c r="AE824" s="57">
        <v>1163.7333862692201</v>
      </c>
      <c r="AG824" s="17">
        <v>1.58</v>
      </c>
      <c r="AH824" s="17">
        <v>1.58</v>
      </c>
      <c r="AI824" s="4" t="s">
        <v>102</v>
      </c>
    </row>
    <row r="825" spans="1:35" x14ac:dyDescent="0.35">
      <c r="A825" s="4" t="s">
        <v>99</v>
      </c>
      <c r="B825" s="36" t="s">
        <v>111</v>
      </c>
      <c r="C825" s="4" t="s">
        <v>100</v>
      </c>
      <c r="D825" s="19">
        <v>7.5445000000000002</v>
      </c>
      <c r="E825" s="19">
        <v>46.838900000000002</v>
      </c>
      <c r="F825" s="20">
        <v>240000</v>
      </c>
      <c r="G825" s="20">
        <v>2630</v>
      </c>
      <c r="H825" s="21">
        <v>1.66</v>
      </c>
      <c r="I825" s="4" t="s">
        <v>31</v>
      </c>
      <c r="J825" s="4" t="s">
        <v>53</v>
      </c>
      <c r="K825" s="22" t="s">
        <v>106</v>
      </c>
      <c r="L825" s="10">
        <v>0.03</v>
      </c>
      <c r="M825" s="13">
        <f t="shared" si="104"/>
        <v>1.2499999999999999E-7</v>
      </c>
      <c r="O825" s="4" t="s">
        <v>47</v>
      </c>
      <c r="P825" s="4">
        <v>10</v>
      </c>
      <c r="Q825" s="23">
        <v>41240</v>
      </c>
      <c r="R825" s="38">
        <v>0.41666666666666702</v>
      </c>
      <c r="S825" s="38">
        <v>0.5</v>
      </c>
      <c r="T825" s="24">
        <v>8.3333333333333329E-2</v>
      </c>
      <c r="W825" s="17">
        <v>8.1999999999999993</v>
      </c>
      <c r="Z825" s="16">
        <v>2.5</v>
      </c>
      <c r="AA825" s="16">
        <v>2.5299999999999998</v>
      </c>
      <c r="AB825" s="16">
        <v>1</v>
      </c>
      <c r="AD825" s="17">
        <f t="shared" si="105"/>
        <v>8.1999999999999993</v>
      </c>
      <c r="AE825" s="57">
        <v>1156.9656105967499</v>
      </c>
      <c r="AG825" s="17">
        <v>3.49</v>
      </c>
      <c r="AH825" s="17">
        <v>3.49</v>
      </c>
      <c r="AI825" s="4" t="s">
        <v>102</v>
      </c>
    </row>
    <row r="826" spans="1:35" x14ac:dyDescent="0.35">
      <c r="A826" s="4" t="s">
        <v>99</v>
      </c>
      <c r="B826" s="36" t="s">
        <v>111</v>
      </c>
      <c r="C826" s="4" t="s">
        <v>100</v>
      </c>
      <c r="D826" s="19">
        <v>7.5445000000000002</v>
      </c>
      <c r="E826" s="19">
        <v>46.838900000000002</v>
      </c>
      <c r="F826" s="20">
        <v>240000</v>
      </c>
      <c r="G826" s="20">
        <v>2630</v>
      </c>
      <c r="H826" s="21">
        <v>1.66</v>
      </c>
      <c r="I826" s="4" t="s">
        <v>31</v>
      </c>
      <c r="J826" s="4" t="s">
        <v>53</v>
      </c>
      <c r="K826" s="22" t="s">
        <v>107</v>
      </c>
      <c r="L826" s="10">
        <v>0.03</v>
      </c>
      <c r="M826" s="13">
        <f t="shared" si="104"/>
        <v>1.2499999999999999E-7</v>
      </c>
      <c r="O826" s="4" t="s">
        <v>47</v>
      </c>
      <c r="P826" s="4">
        <v>10</v>
      </c>
      <c r="Q826" s="23">
        <v>41240</v>
      </c>
      <c r="R826" s="38">
        <v>0.41666666666666702</v>
      </c>
      <c r="S826" s="38">
        <v>0.5</v>
      </c>
      <c r="T826" s="24">
        <v>8.3333333333333329E-2</v>
      </c>
      <c r="W826" s="17">
        <v>8.1999999999999993</v>
      </c>
      <c r="Z826" s="16">
        <v>2.5</v>
      </c>
      <c r="AA826" s="16">
        <v>2.5499999999999998</v>
      </c>
      <c r="AB826" s="16">
        <v>1</v>
      </c>
      <c r="AD826" s="17">
        <f t="shared" si="105"/>
        <v>8.1999999999999993</v>
      </c>
      <c r="AE826" s="57">
        <v>1156.9656105967499</v>
      </c>
      <c r="AG826" s="17">
        <v>3.23</v>
      </c>
      <c r="AH826" s="17">
        <v>3.23</v>
      </c>
      <c r="AI826" s="4" t="s">
        <v>102</v>
      </c>
    </row>
    <row r="827" spans="1:35" x14ac:dyDescent="0.35">
      <c r="A827" s="4" t="s">
        <v>99</v>
      </c>
      <c r="B827" s="36" t="s">
        <v>111</v>
      </c>
      <c r="C827" s="4" t="s">
        <v>100</v>
      </c>
      <c r="D827" s="19">
        <v>7.5445000000000002</v>
      </c>
      <c r="E827" s="19">
        <v>46.838900000000002</v>
      </c>
      <c r="F827" s="20">
        <v>240000</v>
      </c>
      <c r="G827" s="20">
        <v>2630</v>
      </c>
      <c r="H827" s="21">
        <v>1.66</v>
      </c>
      <c r="I827" s="4" t="s">
        <v>31</v>
      </c>
      <c r="J827" s="4" t="s">
        <v>53</v>
      </c>
      <c r="K827" s="22" t="s">
        <v>108</v>
      </c>
      <c r="L827" s="10">
        <v>0.03</v>
      </c>
      <c r="M827" s="13">
        <f t="shared" si="104"/>
        <v>1.2499999999999999E-7</v>
      </c>
      <c r="O827" s="4" t="s">
        <v>47</v>
      </c>
      <c r="P827" s="4">
        <v>10</v>
      </c>
      <c r="Q827" s="23">
        <v>41240</v>
      </c>
      <c r="R827" s="38">
        <v>0.41666666666666702</v>
      </c>
      <c r="S827" s="38">
        <v>0.5</v>
      </c>
      <c r="T827" s="24">
        <v>8.3333333333333329E-2</v>
      </c>
      <c r="W827" s="17">
        <v>8.1999999999999993</v>
      </c>
      <c r="Z827" s="16">
        <v>2.5</v>
      </c>
      <c r="AA827" s="16">
        <v>2.67</v>
      </c>
      <c r="AB827" s="16">
        <v>1</v>
      </c>
      <c r="AD827" s="17">
        <f t="shared" si="105"/>
        <v>8.1999999999999993</v>
      </c>
      <c r="AE827" s="57">
        <v>1156.9656105967499</v>
      </c>
      <c r="AG827" s="17">
        <v>2.73</v>
      </c>
      <c r="AH827" s="17">
        <v>2.73</v>
      </c>
      <c r="AI827" s="4" t="s">
        <v>102</v>
      </c>
    </row>
    <row r="828" spans="1:35" x14ac:dyDescent="0.35">
      <c r="A828" s="4" t="s">
        <v>99</v>
      </c>
      <c r="B828" s="36" t="s">
        <v>111</v>
      </c>
      <c r="C828" s="4" t="s">
        <v>100</v>
      </c>
      <c r="D828" s="19">
        <v>7.5445000000000002</v>
      </c>
      <c r="E828" s="19">
        <v>46.838900000000002</v>
      </c>
      <c r="F828" s="20">
        <v>240000</v>
      </c>
      <c r="G828" s="20">
        <v>2630</v>
      </c>
      <c r="H828" s="21">
        <v>1.66</v>
      </c>
      <c r="I828" s="4" t="s">
        <v>31</v>
      </c>
      <c r="J828" s="4" t="s">
        <v>53</v>
      </c>
      <c r="K828" s="22" t="s">
        <v>109</v>
      </c>
      <c r="L828" s="10">
        <v>0.03</v>
      </c>
      <c r="M828" s="13">
        <f t="shared" si="104"/>
        <v>1.2499999999999999E-7</v>
      </c>
      <c r="O828" s="4" t="s">
        <v>47</v>
      </c>
      <c r="P828" s="4">
        <v>10</v>
      </c>
      <c r="Q828" s="23">
        <v>41240</v>
      </c>
      <c r="R828" s="38">
        <v>0.41666666666666702</v>
      </c>
      <c r="S828" s="38">
        <v>0.5</v>
      </c>
      <c r="T828" s="24">
        <v>8.3333333333333329E-2</v>
      </c>
      <c r="W828" s="17">
        <v>8.1999999999999993</v>
      </c>
      <c r="Z828" s="16">
        <v>2.5</v>
      </c>
      <c r="AA828" s="16">
        <v>2.61</v>
      </c>
      <c r="AB828" s="16">
        <v>1</v>
      </c>
      <c r="AD828" s="17">
        <f t="shared" si="105"/>
        <v>8.1999999999999993</v>
      </c>
      <c r="AE828" s="57">
        <v>1156.9656105967499</v>
      </c>
      <c r="AG828" s="17">
        <v>5.27</v>
      </c>
      <c r="AH828" s="17">
        <v>5.27</v>
      </c>
      <c r="AI828" s="4" t="s">
        <v>102</v>
      </c>
    </row>
    <row r="829" spans="1:35" x14ac:dyDescent="0.35">
      <c r="A829" s="4" t="s">
        <v>99</v>
      </c>
      <c r="B829" s="36" t="s">
        <v>111</v>
      </c>
      <c r="C829" s="4" t="s">
        <v>100</v>
      </c>
      <c r="D829" s="19">
        <v>7.5445000000000002</v>
      </c>
      <c r="E829" s="19">
        <v>46.838900000000002</v>
      </c>
      <c r="F829" s="20">
        <v>240000</v>
      </c>
      <c r="G829" s="20">
        <v>2630</v>
      </c>
      <c r="H829" s="21">
        <v>1.66</v>
      </c>
      <c r="I829" s="4" t="s">
        <v>31</v>
      </c>
      <c r="J829" s="4" t="s">
        <v>53</v>
      </c>
      <c r="K829" s="22" t="s">
        <v>110</v>
      </c>
      <c r="L829" s="10">
        <v>0.03</v>
      </c>
      <c r="M829" s="13">
        <f t="shared" si="104"/>
        <v>1.2499999999999999E-7</v>
      </c>
      <c r="O829" s="4" t="s">
        <v>47</v>
      </c>
      <c r="P829" s="4">
        <v>10</v>
      </c>
      <c r="Q829" s="23">
        <v>41240</v>
      </c>
      <c r="R829" s="38">
        <v>0.41666666666666702</v>
      </c>
      <c r="S829" s="38">
        <v>0.5</v>
      </c>
      <c r="T829" s="24">
        <v>8.3333333333333329E-2</v>
      </c>
      <c r="W829" s="17">
        <v>8.1999999999999993</v>
      </c>
      <c r="Z829" s="16">
        <v>2.5</v>
      </c>
      <c r="AA829" s="16">
        <v>2.5499999999999998</v>
      </c>
      <c r="AB829" s="16">
        <v>1</v>
      </c>
      <c r="AD829" s="17">
        <f t="shared" si="105"/>
        <v>8.1999999999999993</v>
      </c>
      <c r="AE829" s="57">
        <v>1156.9656105967499</v>
      </c>
      <c r="AG829" s="17">
        <v>5.57</v>
      </c>
      <c r="AH829" s="17">
        <v>5.57</v>
      </c>
      <c r="AI829" s="4" t="s">
        <v>102</v>
      </c>
    </row>
    <row r="830" spans="1:35" x14ac:dyDescent="0.35">
      <c r="A830" s="4" t="s">
        <v>99</v>
      </c>
      <c r="B830" s="36" t="s">
        <v>111</v>
      </c>
      <c r="C830" s="4" t="s">
        <v>100</v>
      </c>
      <c r="D830" s="19">
        <v>7.5445000000000002</v>
      </c>
      <c r="E830" s="19">
        <v>46.838900000000002</v>
      </c>
      <c r="F830" s="20">
        <v>240000</v>
      </c>
      <c r="G830" s="20">
        <v>2630</v>
      </c>
      <c r="H830" s="21">
        <v>1.66</v>
      </c>
      <c r="I830" s="4" t="s">
        <v>31</v>
      </c>
      <c r="J830" s="4" t="s">
        <v>53</v>
      </c>
      <c r="K830" s="22" t="s">
        <v>111</v>
      </c>
      <c r="L830" s="10">
        <f>3*0.03</f>
        <v>0.09</v>
      </c>
      <c r="M830" s="13">
        <f t="shared" si="104"/>
        <v>3.7500000000000001E-7</v>
      </c>
      <c r="O830" s="4" t="s">
        <v>47</v>
      </c>
      <c r="P830" s="4">
        <v>10</v>
      </c>
      <c r="Q830" s="23">
        <v>41240</v>
      </c>
      <c r="R830" s="38">
        <v>0.41666666666666702</v>
      </c>
      <c r="S830" s="38">
        <v>0.5</v>
      </c>
      <c r="T830" s="24">
        <v>8.3333333333333329E-2</v>
      </c>
      <c r="W830" s="17">
        <v>8.1999999999999993</v>
      </c>
      <c r="Z830" s="16">
        <v>2.5</v>
      </c>
      <c r="AA830" s="16">
        <v>2.4900000000000002</v>
      </c>
      <c r="AB830" s="16">
        <v>1</v>
      </c>
      <c r="AD830" s="17">
        <f t="shared" si="105"/>
        <v>8.1999999999999993</v>
      </c>
      <c r="AE830" s="57">
        <v>1156.9656105967499</v>
      </c>
      <c r="AG830" s="17">
        <v>4.4800000000000004</v>
      </c>
      <c r="AH830" s="17">
        <v>4.4800000000000004</v>
      </c>
      <c r="AI830" s="4" t="s">
        <v>102</v>
      </c>
    </row>
    <row r="831" spans="1:35" x14ac:dyDescent="0.35">
      <c r="A831" s="4" t="s">
        <v>99</v>
      </c>
      <c r="B831" s="36" t="s">
        <v>111</v>
      </c>
      <c r="C831" s="4" t="s">
        <v>100</v>
      </c>
      <c r="D831" s="19">
        <v>7.5445000000000002</v>
      </c>
      <c r="E831" s="19">
        <v>46.838900000000002</v>
      </c>
      <c r="F831" s="20">
        <v>240000</v>
      </c>
      <c r="G831" s="20">
        <v>2630</v>
      </c>
      <c r="H831" s="21">
        <v>1.66</v>
      </c>
      <c r="I831" s="4" t="s">
        <v>31</v>
      </c>
      <c r="J831" s="4" t="s">
        <v>53</v>
      </c>
      <c r="K831" s="22" t="s">
        <v>101</v>
      </c>
      <c r="L831" s="10">
        <v>0.03</v>
      </c>
      <c r="M831" s="13">
        <f t="shared" si="104"/>
        <v>1.2499999999999999E-7</v>
      </c>
      <c r="O831" s="4" t="s">
        <v>47</v>
      </c>
      <c r="P831" s="4">
        <v>10</v>
      </c>
      <c r="Q831" s="23">
        <v>41725</v>
      </c>
      <c r="R831" s="38">
        <v>0.41666666666666702</v>
      </c>
      <c r="S831" s="38">
        <v>0.5</v>
      </c>
      <c r="T831" s="24">
        <v>8.3333333333333329E-2</v>
      </c>
      <c r="W831" s="17">
        <v>6.3</v>
      </c>
      <c r="Z831" s="16">
        <v>2.5</v>
      </c>
      <c r="AA831" s="16">
        <v>1.1100000000000001</v>
      </c>
      <c r="AB831" s="16">
        <v>1</v>
      </c>
      <c r="AD831" s="17">
        <f t="shared" si="105"/>
        <v>6.3</v>
      </c>
      <c r="AE831" s="57">
        <v>1294.3056903496999</v>
      </c>
      <c r="AG831" s="17">
        <v>1.5</v>
      </c>
      <c r="AH831" s="17">
        <v>1.5</v>
      </c>
      <c r="AI831" s="4" t="s">
        <v>102</v>
      </c>
    </row>
    <row r="832" spans="1:35" x14ac:dyDescent="0.35">
      <c r="A832" s="4" t="s">
        <v>99</v>
      </c>
      <c r="B832" s="36" t="s">
        <v>111</v>
      </c>
      <c r="C832" s="4" t="s">
        <v>100</v>
      </c>
      <c r="D832" s="19">
        <v>7.5445000000000002</v>
      </c>
      <c r="E832" s="19">
        <v>46.838900000000002</v>
      </c>
      <c r="F832" s="20">
        <v>240000</v>
      </c>
      <c r="G832" s="20">
        <v>2630</v>
      </c>
      <c r="H832" s="21">
        <v>1.66</v>
      </c>
      <c r="I832" s="4" t="s">
        <v>31</v>
      </c>
      <c r="J832" s="4" t="s">
        <v>53</v>
      </c>
      <c r="K832" s="22" t="s">
        <v>103</v>
      </c>
      <c r="L832" s="10">
        <v>0.03</v>
      </c>
      <c r="M832" s="13">
        <f t="shared" si="104"/>
        <v>1.2499999999999999E-7</v>
      </c>
      <c r="O832" s="4" t="s">
        <v>47</v>
      </c>
      <c r="P832" s="4">
        <v>10</v>
      </c>
      <c r="Q832" s="23">
        <v>41725</v>
      </c>
      <c r="R832" s="38">
        <v>0.41666666666666702</v>
      </c>
      <c r="S832" s="38">
        <v>0.5</v>
      </c>
      <c r="T832" s="24">
        <v>8.3333333333333329E-2</v>
      </c>
      <c r="W832" s="17">
        <v>6</v>
      </c>
      <c r="Z832" s="16">
        <v>2.5</v>
      </c>
      <c r="AA832" s="16">
        <v>0.99</v>
      </c>
      <c r="AB832" s="16">
        <v>1</v>
      </c>
      <c r="AD832" s="17">
        <f t="shared" si="105"/>
        <v>6</v>
      </c>
      <c r="AE832" s="57">
        <v>1317.7656219200001</v>
      </c>
      <c r="AG832" s="17">
        <v>1.42</v>
      </c>
      <c r="AH832" s="17">
        <v>1.42</v>
      </c>
      <c r="AI832" s="4" t="s">
        <v>102</v>
      </c>
    </row>
    <row r="833" spans="1:35" x14ac:dyDescent="0.35">
      <c r="A833" s="4" t="s">
        <v>99</v>
      </c>
      <c r="B833" s="36" t="s">
        <v>111</v>
      </c>
      <c r="C833" s="4" t="s">
        <v>100</v>
      </c>
      <c r="D833" s="19">
        <v>7.5445000000000002</v>
      </c>
      <c r="E833" s="19">
        <v>46.838900000000002</v>
      </c>
      <c r="F833" s="20">
        <v>240000</v>
      </c>
      <c r="G833" s="20">
        <v>2630</v>
      </c>
      <c r="H833" s="21">
        <v>1.66</v>
      </c>
      <c r="I833" s="4" t="s">
        <v>31</v>
      </c>
      <c r="J833" s="4" t="s">
        <v>53</v>
      </c>
      <c r="K833" s="22" t="s">
        <v>104</v>
      </c>
      <c r="L833" s="10">
        <v>0.03</v>
      </c>
      <c r="M833" s="13">
        <f t="shared" si="104"/>
        <v>1.2499999999999999E-7</v>
      </c>
      <c r="O833" s="4" t="s">
        <v>47</v>
      </c>
      <c r="P833" s="4">
        <v>10</v>
      </c>
      <c r="Q833" s="23">
        <v>41725</v>
      </c>
      <c r="R833" s="38">
        <v>0.41666666666666702</v>
      </c>
      <c r="S833" s="38">
        <v>0.5</v>
      </c>
      <c r="T833" s="24">
        <v>8.3333333333333329E-2</v>
      </c>
      <c r="W833" s="17">
        <v>6.1</v>
      </c>
      <c r="Z833" s="16">
        <v>2.5</v>
      </c>
      <c r="AA833" s="16">
        <v>0.9</v>
      </c>
      <c r="AB833" s="16">
        <v>1</v>
      </c>
      <c r="AD833" s="17">
        <f t="shared" si="105"/>
        <v>6.1</v>
      </c>
      <c r="AE833" s="57">
        <v>1309.8892178654601</v>
      </c>
      <c r="AG833" s="17">
        <v>2.23</v>
      </c>
      <c r="AH833" s="17">
        <v>2.23</v>
      </c>
      <c r="AI833" s="4" t="s">
        <v>102</v>
      </c>
    </row>
    <row r="834" spans="1:35" x14ac:dyDescent="0.35">
      <c r="A834" s="4" t="s">
        <v>99</v>
      </c>
      <c r="B834" s="36" t="s">
        <v>111</v>
      </c>
      <c r="C834" s="4" t="s">
        <v>100</v>
      </c>
      <c r="D834" s="19">
        <v>7.5445000000000002</v>
      </c>
      <c r="E834" s="19">
        <v>46.838900000000002</v>
      </c>
      <c r="F834" s="20">
        <v>240000</v>
      </c>
      <c r="G834" s="20">
        <v>2630</v>
      </c>
      <c r="H834" s="21">
        <v>1.66</v>
      </c>
      <c r="I834" s="4" t="s">
        <v>31</v>
      </c>
      <c r="J834" s="4" t="s">
        <v>53</v>
      </c>
      <c r="K834" s="22" t="s">
        <v>105</v>
      </c>
      <c r="L834" s="10">
        <v>0.03</v>
      </c>
      <c r="M834" s="13">
        <f t="shared" si="104"/>
        <v>1.2499999999999999E-7</v>
      </c>
      <c r="O834" s="4" t="s">
        <v>47</v>
      </c>
      <c r="P834" s="4">
        <v>10</v>
      </c>
      <c r="Q834" s="23">
        <v>41725</v>
      </c>
      <c r="R834" s="38">
        <v>0.41666666666666702</v>
      </c>
      <c r="S834" s="38">
        <v>0.5</v>
      </c>
      <c r="T834" s="24">
        <v>8.3333333333333329E-2</v>
      </c>
      <c r="W834" s="17">
        <v>6.1</v>
      </c>
      <c r="Z834" s="16">
        <v>2.5</v>
      </c>
      <c r="AA834" s="16">
        <v>0.73</v>
      </c>
      <c r="AB834" s="16">
        <v>1</v>
      </c>
      <c r="AD834" s="17">
        <f t="shared" si="105"/>
        <v>6.1</v>
      </c>
      <c r="AE834" s="57">
        <v>1309.8892178654601</v>
      </c>
      <c r="AG834" s="17">
        <v>0.97</v>
      </c>
      <c r="AH834" s="17">
        <v>0.97</v>
      </c>
      <c r="AI834" s="4" t="s">
        <v>102</v>
      </c>
    </row>
    <row r="835" spans="1:35" x14ac:dyDescent="0.35">
      <c r="A835" s="4" t="s">
        <v>99</v>
      </c>
      <c r="B835" s="36" t="s">
        <v>111</v>
      </c>
      <c r="C835" s="4" t="s">
        <v>100</v>
      </c>
      <c r="D835" s="19">
        <v>7.5445000000000002</v>
      </c>
      <c r="E835" s="19">
        <v>46.838900000000002</v>
      </c>
      <c r="F835" s="20">
        <v>240000</v>
      </c>
      <c r="G835" s="20">
        <v>2630</v>
      </c>
      <c r="H835" s="21">
        <v>1.66</v>
      </c>
      <c r="I835" s="4" t="s">
        <v>31</v>
      </c>
      <c r="J835" s="4" t="s">
        <v>53</v>
      </c>
      <c r="K835" s="22" t="s">
        <v>106</v>
      </c>
      <c r="L835" s="10">
        <v>0.03</v>
      </c>
      <c r="M835" s="13">
        <f t="shared" ref="M835:M898" si="106">L835/F835</f>
        <v>1.2499999999999999E-7</v>
      </c>
      <c r="O835" s="4" t="s">
        <v>47</v>
      </c>
      <c r="P835" s="4">
        <v>10</v>
      </c>
      <c r="Q835" s="23">
        <v>41725</v>
      </c>
      <c r="R835" s="38">
        <v>0.41666666666666702</v>
      </c>
      <c r="S835" s="38">
        <v>0.5</v>
      </c>
      <c r="T835" s="24">
        <v>8.3333333333333329E-2</v>
      </c>
      <c r="W835" s="17">
        <v>6.1</v>
      </c>
      <c r="Z835" s="16">
        <v>2.5</v>
      </c>
      <c r="AA835" s="16">
        <v>0.7</v>
      </c>
      <c r="AB835" s="16">
        <v>1</v>
      </c>
      <c r="AD835" s="17">
        <f t="shared" si="105"/>
        <v>6.1</v>
      </c>
      <c r="AE835" s="57">
        <v>1309.8892178654601</v>
      </c>
      <c r="AG835" s="17">
        <v>1.22</v>
      </c>
      <c r="AH835" s="17">
        <v>1.22</v>
      </c>
      <c r="AI835" s="4" t="s">
        <v>102</v>
      </c>
    </row>
    <row r="836" spans="1:35" x14ac:dyDescent="0.35">
      <c r="A836" s="4" t="s">
        <v>99</v>
      </c>
      <c r="B836" s="36" t="s">
        <v>111</v>
      </c>
      <c r="C836" s="4" t="s">
        <v>100</v>
      </c>
      <c r="D836" s="19">
        <v>7.5445000000000002</v>
      </c>
      <c r="E836" s="19">
        <v>46.838900000000002</v>
      </c>
      <c r="F836" s="20">
        <v>240000</v>
      </c>
      <c r="G836" s="20">
        <v>2630</v>
      </c>
      <c r="H836" s="21">
        <v>1.66</v>
      </c>
      <c r="I836" s="4" t="s">
        <v>31</v>
      </c>
      <c r="J836" s="4" t="s">
        <v>53</v>
      </c>
      <c r="K836" s="22" t="s">
        <v>107</v>
      </c>
      <c r="L836" s="10">
        <v>0.03</v>
      </c>
      <c r="M836" s="13">
        <f t="shared" si="106"/>
        <v>1.2499999999999999E-7</v>
      </c>
      <c r="O836" s="4" t="s">
        <v>47</v>
      </c>
      <c r="P836" s="4">
        <v>10</v>
      </c>
      <c r="Q836" s="23">
        <v>41725</v>
      </c>
      <c r="R836" s="38">
        <v>0.41666666666666702</v>
      </c>
      <c r="S836" s="38">
        <v>0.5</v>
      </c>
      <c r="T836" s="24">
        <v>8.3333333333333329E-2</v>
      </c>
      <c r="W836" s="17">
        <v>6</v>
      </c>
      <c r="Z836" s="16">
        <v>2.5</v>
      </c>
      <c r="AA836" s="16">
        <v>0.72</v>
      </c>
      <c r="AB836" s="16">
        <v>1</v>
      </c>
      <c r="AD836" s="17">
        <f t="shared" si="105"/>
        <v>6</v>
      </c>
      <c r="AE836" s="57">
        <v>1317.7656219200001</v>
      </c>
      <c r="AG836" s="17">
        <v>0.84</v>
      </c>
      <c r="AH836" s="17">
        <v>0.84</v>
      </c>
      <c r="AI836" s="4" t="s">
        <v>102</v>
      </c>
    </row>
    <row r="837" spans="1:35" x14ac:dyDescent="0.35">
      <c r="A837" s="4" t="s">
        <v>99</v>
      </c>
      <c r="B837" s="36" t="s">
        <v>111</v>
      </c>
      <c r="C837" s="4" t="s">
        <v>100</v>
      </c>
      <c r="D837" s="19">
        <v>7.5445000000000002</v>
      </c>
      <c r="E837" s="19">
        <v>46.838900000000002</v>
      </c>
      <c r="F837" s="20">
        <v>240000</v>
      </c>
      <c r="G837" s="20">
        <v>2630</v>
      </c>
      <c r="H837" s="21">
        <v>1.66</v>
      </c>
      <c r="I837" s="4" t="s">
        <v>31</v>
      </c>
      <c r="J837" s="4" t="s">
        <v>53</v>
      </c>
      <c r="K837" s="22" t="s">
        <v>108</v>
      </c>
      <c r="L837" s="10">
        <v>0.03</v>
      </c>
      <c r="M837" s="13">
        <f t="shared" si="106"/>
        <v>1.2499999999999999E-7</v>
      </c>
      <c r="O837" s="4" t="s">
        <v>47</v>
      </c>
      <c r="P837" s="4">
        <v>10</v>
      </c>
      <c r="Q837" s="23">
        <v>41725</v>
      </c>
      <c r="R837" s="38">
        <v>0.41666666666666702</v>
      </c>
      <c r="S837" s="38">
        <v>0.5</v>
      </c>
      <c r="T837" s="24">
        <v>8.3333333333333329E-2</v>
      </c>
      <c r="W837" s="17">
        <v>6.6</v>
      </c>
      <c r="Z837" s="16">
        <v>2.5</v>
      </c>
      <c r="AA837" s="16">
        <v>0.79</v>
      </c>
      <c r="AB837" s="16">
        <v>1</v>
      </c>
      <c r="AD837" s="17">
        <f t="shared" si="105"/>
        <v>6.6</v>
      </c>
      <c r="AE837" s="57">
        <v>1271.34782852187</v>
      </c>
      <c r="AG837" s="17">
        <v>0.93</v>
      </c>
      <c r="AH837" s="17">
        <v>0.93</v>
      </c>
      <c r="AI837" s="4" t="s">
        <v>102</v>
      </c>
    </row>
    <row r="838" spans="1:35" x14ac:dyDescent="0.35">
      <c r="A838" s="4" t="s">
        <v>99</v>
      </c>
      <c r="B838" s="36" t="s">
        <v>111</v>
      </c>
      <c r="C838" s="4" t="s">
        <v>100</v>
      </c>
      <c r="D838" s="19">
        <v>7.5445000000000002</v>
      </c>
      <c r="E838" s="19">
        <v>46.838900000000002</v>
      </c>
      <c r="F838" s="20">
        <v>240000</v>
      </c>
      <c r="G838" s="20">
        <v>2630</v>
      </c>
      <c r="H838" s="21">
        <v>1.66</v>
      </c>
      <c r="I838" s="4" t="s">
        <v>31</v>
      </c>
      <c r="J838" s="4" t="s">
        <v>53</v>
      </c>
      <c r="K838" s="22" t="s">
        <v>109</v>
      </c>
      <c r="L838" s="10">
        <v>0.03</v>
      </c>
      <c r="M838" s="13">
        <f t="shared" si="106"/>
        <v>1.2499999999999999E-7</v>
      </c>
      <c r="O838" s="4" t="s">
        <v>47</v>
      </c>
      <c r="P838" s="4">
        <v>10</v>
      </c>
      <c r="Q838" s="23">
        <v>41725</v>
      </c>
      <c r="R838" s="38">
        <v>0.41666666666666702</v>
      </c>
      <c r="S838" s="38">
        <v>0.5</v>
      </c>
      <c r="T838" s="24">
        <v>8.3333333333333329E-2</v>
      </c>
      <c r="W838" s="17">
        <v>6.2</v>
      </c>
      <c r="Z838" s="16">
        <v>2.5</v>
      </c>
      <c r="AA838" s="16">
        <v>0.79</v>
      </c>
      <c r="AB838" s="16">
        <v>1</v>
      </c>
      <c r="AD838" s="17">
        <f t="shared" si="105"/>
        <v>6.2</v>
      </c>
      <c r="AE838" s="57">
        <v>1302.0693694690699</v>
      </c>
      <c r="AG838" s="17">
        <v>1.43</v>
      </c>
      <c r="AH838" s="17">
        <v>1.43</v>
      </c>
      <c r="AI838" s="4" t="s">
        <v>102</v>
      </c>
    </row>
    <row r="839" spans="1:35" x14ac:dyDescent="0.35">
      <c r="A839" s="4" t="s">
        <v>99</v>
      </c>
      <c r="B839" s="36" t="s">
        <v>111</v>
      </c>
      <c r="C839" s="4" t="s">
        <v>100</v>
      </c>
      <c r="D839" s="19">
        <v>7.5445000000000002</v>
      </c>
      <c r="E839" s="19">
        <v>46.838900000000002</v>
      </c>
      <c r="F839" s="20">
        <v>240000</v>
      </c>
      <c r="G839" s="20">
        <v>2630</v>
      </c>
      <c r="H839" s="21">
        <v>1.66</v>
      </c>
      <c r="I839" s="4" t="s">
        <v>31</v>
      </c>
      <c r="J839" s="4" t="s">
        <v>53</v>
      </c>
      <c r="K839" s="22" t="s">
        <v>110</v>
      </c>
      <c r="L839" s="10">
        <v>0.03</v>
      </c>
      <c r="M839" s="13">
        <f t="shared" si="106"/>
        <v>1.2499999999999999E-7</v>
      </c>
      <c r="O839" s="4" t="s">
        <v>47</v>
      </c>
      <c r="P839" s="4">
        <v>10</v>
      </c>
      <c r="Q839" s="23">
        <v>41725</v>
      </c>
      <c r="R839" s="38">
        <v>0.41666666666666702</v>
      </c>
      <c r="S839" s="38">
        <v>0.5</v>
      </c>
      <c r="T839" s="24">
        <v>8.3333333333333329E-2</v>
      </c>
      <c r="W839" s="17">
        <v>6.4</v>
      </c>
      <c r="Z839" s="16">
        <v>2.5</v>
      </c>
      <c r="AA839" s="16">
        <v>0.76</v>
      </c>
      <c r="AB839" s="16">
        <v>1</v>
      </c>
      <c r="AD839" s="17">
        <f t="shared" si="105"/>
        <v>6.4</v>
      </c>
      <c r="AE839" s="57">
        <v>1286.5977957048301</v>
      </c>
      <c r="AG839" s="17">
        <v>2</v>
      </c>
      <c r="AH839" s="17">
        <v>2</v>
      </c>
      <c r="AI839" s="4" t="s">
        <v>102</v>
      </c>
    </row>
    <row r="840" spans="1:35" x14ac:dyDescent="0.35">
      <c r="A840" s="4" t="s">
        <v>99</v>
      </c>
      <c r="B840" s="36" t="s">
        <v>111</v>
      </c>
      <c r="C840" s="4" t="s">
        <v>100</v>
      </c>
      <c r="D840" s="19">
        <v>7.5445000000000002</v>
      </c>
      <c r="E840" s="19">
        <v>46.838900000000002</v>
      </c>
      <c r="F840" s="20">
        <v>240000</v>
      </c>
      <c r="G840" s="20">
        <v>2630</v>
      </c>
      <c r="H840" s="21">
        <v>1.66</v>
      </c>
      <c r="I840" s="4" t="s">
        <v>31</v>
      </c>
      <c r="J840" s="4" t="s">
        <v>53</v>
      </c>
      <c r="K840" s="22" t="s">
        <v>111</v>
      </c>
      <c r="L840" s="10">
        <f>3*0.03</f>
        <v>0.09</v>
      </c>
      <c r="M840" s="13">
        <f t="shared" si="106"/>
        <v>3.7500000000000001E-7</v>
      </c>
      <c r="O840" s="4" t="s">
        <v>47</v>
      </c>
      <c r="P840" s="4">
        <v>10</v>
      </c>
      <c r="Q840" s="23">
        <v>41725</v>
      </c>
      <c r="R840" s="38">
        <v>0.41666666666666702</v>
      </c>
      <c r="S840" s="38">
        <v>0.5</v>
      </c>
      <c r="T840" s="24">
        <v>8.3333333333333329E-2</v>
      </c>
      <c r="W840" s="17">
        <v>6.1</v>
      </c>
      <c r="Z840" s="16">
        <v>2.5</v>
      </c>
      <c r="AA840" s="16">
        <v>0.76</v>
      </c>
      <c r="AB840" s="16">
        <v>1</v>
      </c>
      <c r="AD840" s="17">
        <f t="shared" si="105"/>
        <v>6.1</v>
      </c>
      <c r="AE840" s="57">
        <v>1309.8892178654601</v>
      </c>
      <c r="AG840" s="17">
        <v>1.32</v>
      </c>
      <c r="AH840" s="17">
        <v>1.32</v>
      </c>
      <c r="AI840" s="4" t="s">
        <v>102</v>
      </c>
    </row>
    <row r="841" spans="1:35" x14ac:dyDescent="0.35">
      <c r="A841" s="4" t="s">
        <v>99</v>
      </c>
      <c r="B841" s="36" t="s">
        <v>111</v>
      </c>
      <c r="C841" s="4" t="s">
        <v>100</v>
      </c>
      <c r="D841" s="19">
        <v>7.5445000000000002</v>
      </c>
      <c r="E841" s="19">
        <v>46.838900000000002</v>
      </c>
      <c r="F841" s="20">
        <v>240000</v>
      </c>
      <c r="G841" s="20">
        <v>2630</v>
      </c>
      <c r="H841" s="21">
        <v>1.66</v>
      </c>
      <c r="I841" s="4" t="s">
        <v>31</v>
      </c>
      <c r="J841" s="4" t="s">
        <v>53</v>
      </c>
      <c r="K841" s="22" t="s">
        <v>101</v>
      </c>
      <c r="L841" s="10">
        <v>0.03</v>
      </c>
      <c r="M841" s="13">
        <f t="shared" si="106"/>
        <v>1.2499999999999999E-7</v>
      </c>
      <c r="O841" s="4" t="s">
        <v>47</v>
      </c>
      <c r="P841" s="4">
        <v>10</v>
      </c>
      <c r="Q841" s="23">
        <v>41184</v>
      </c>
      <c r="R841" s="38">
        <v>0.5</v>
      </c>
      <c r="S841" s="38">
        <v>0.58333333333333337</v>
      </c>
      <c r="T841" s="24">
        <v>8.3333333333333329E-2</v>
      </c>
      <c r="W841" s="17">
        <v>17.350000000000001</v>
      </c>
      <c r="Z841" s="16">
        <v>2.5</v>
      </c>
      <c r="AA841" s="16">
        <v>0.81</v>
      </c>
      <c r="AB841" s="16">
        <v>1</v>
      </c>
      <c r="AD841" s="17">
        <f t="shared" si="105"/>
        <v>17.350000000000001</v>
      </c>
      <c r="AE841" s="57">
        <v>703.53155441089598</v>
      </c>
      <c r="AG841" s="17">
        <v>1.17</v>
      </c>
      <c r="AH841" s="17">
        <v>1.17</v>
      </c>
      <c r="AI841" s="4" t="s">
        <v>102</v>
      </c>
    </row>
    <row r="842" spans="1:35" x14ac:dyDescent="0.35">
      <c r="A842" s="4" t="s">
        <v>99</v>
      </c>
      <c r="B842" s="36" t="s">
        <v>111</v>
      </c>
      <c r="C842" s="4" t="s">
        <v>100</v>
      </c>
      <c r="D842" s="19">
        <v>7.5445000000000002</v>
      </c>
      <c r="E842" s="19">
        <v>46.838900000000002</v>
      </c>
      <c r="F842" s="20">
        <v>240000</v>
      </c>
      <c r="G842" s="20">
        <v>2630</v>
      </c>
      <c r="H842" s="21">
        <v>1.66</v>
      </c>
      <c r="I842" s="4" t="s">
        <v>31</v>
      </c>
      <c r="J842" s="4" t="s">
        <v>53</v>
      </c>
      <c r="K842" s="22" t="s">
        <v>103</v>
      </c>
      <c r="L842" s="10">
        <v>0.03</v>
      </c>
      <c r="M842" s="13">
        <f t="shared" si="106"/>
        <v>1.2499999999999999E-7</v>
      </c>
      <c r="O842" s="4" t="s">
        <v>47</v>
      </c>
      <c r="P842" s="4">
        <v>10</v>
      </c>
      <c r="Q842" s="23">
        <v>41184</v>
      </c>
      <c r="R842" s="38">
        <v>0.5</v>
      </c>
      <c r="S842" s="38">
        <v>0.58333333333333337</v>
      </c>
      <c r="T842" s="24">
        <v>8.3333333333333329E-2</v>
      </c>
      <c r="W842" s="17">
        <v>17.399999999999999</v>
      </c>
      <c r="Z842" s="16">
        <v>2.5</v>
      </c>
      <c r="AA842" s="16">
        <v>0.84</v>
      </c>
      <c r="AB842" s="16">
        <v>1</v>
      </c>
      <c r="AD842" s="17">
        <f t="shared" si="105"/>
        <v>17.399999999999999</v>
      </c>
      <c r="AE842" s="57">
        <v>701.75391987675198</v>
      </c>
      <c r="AG842" s="17">
        <v>1</v>
      </c>
      <c r="AH842" s="17">
        <v>1</v>
      </c>
      <c r="AI842" s="4" t="s">
        <v>102</v>
      </c>
    </row>
    <row r="843" spans="1:35" x14ac:dyDescent="0.35">
      <c r="A843" s="4" t="s">
        <v>99</v>
      </c>
      <c r="B843" s="36" t="s">
        <v>111</v>
      </c>
      <c r="C843" s="4" t="s">
        <v>100</v>
      </c>
      <c r="D843" s="19">
        <v>7.5445000000000002</v>
      </c>
      <c r="E843" s="19">
        <v>46.838900000000002</v>
      </c>
      <c r="F843" s="20">
        <v>240000</v>
      </c>
      <c r="G843" s="20">
        <v>2630</v>
      </c>
      <c r="H843" s="21">
        <v>1.66</v>
      </c>
      <c r="I843" s="4" t="s">
        <v>31</v>
      </c>
      <c r="J843" s="4" t="s">
        <v>53</v>
      </c>
      <c r="K843" s="22" t="s">
        <v>104</v>
      </c>
      <c r="L843" s="10">
        <v>0.03</v>
      </c>
      <c r="M843" s="13">
        <f t="shared" si="106"/>
        <v>1.2499999999999999E-7</v>
      </c>
      <c r="O843" s="4" t="s">
        <v>47</v>
      </c>
      <c r="P843" s="4">
        <v>10</v>
      </c>
      <c r="Q843" s="23">
        <v>41184</v>
      </c>
      <c r="R843" s="38">
        <v>0.5</v>
      </c>
      <c r="S843" s="38">
        <v>0.58333333333333304</v>
      </c>
      <c r="T843" s="24">
        <v>8.3333333333333329E-2</v>
      </c>
      <c r="W843" s="17">
        <v>17.350000000000001</v>
      </c>
      <c r="Z843" s="16">
        <v>2.5</v>
      </c>
      <c r="AA843" s="16">
        <v>0.88</v>
      </c>
      <c r="AB843" s="16">
        <v>1</v>
      </c>
      <c r="AD843" s="17">
        <f t="shared" si="105"/>
        <v>17.350000000000001</v>
      </c>
      <c r="AE843" s="57">
        <v>703.53155441089598</v>
      </c>
      <c r="AG843" s="17">
        <v>1.5</v>
      </c>
      <c r="AH843" s="17">
        <v>1.5</v>
      </c>
      <c r="AI843" s="4" t="s">
        <v>102</v>
      </c>
    </row>
    <row r="844" spans="1:35" x14ac:dyDescent="0.35">
      <c r="A844" s="4" t="s">
        <v>99</v>
      </c>
      <c r="B844" s="36" t="s">
        <v>111</v>
      </c>
      <c r="C844" s="4" t="s">
        <v>100</v>
      </c>
      <c r="D844" s="19">
        <v>7.5445000000000002</v>
      </c>
      <c r="E844" s="19">
        <v>46.838900000000002</v>
      </c>
      <c r="F844" s="20">
        <v>240000</v>
      </c>
      <c r="G844" s="20">
        <v>2630</v>
      </c>
      <c r="H844" s="21">
        <v>1.66</v>
      </c>
      <c r="I844" s="4" t="s">
        <v>31</v>
      </c>
      <c r="J844" s="4" t="s">
        <v>53</v>
      </c>
      <c r="K844" s="22" t="s">
        <v>105</v>
      </c>
      <c r="L844" s="10">
        <v>0.03</v>
      </c>
      <c r="M844" s="13">
        <f t="shared" si="106"/>
        <v>1.2499999999999999E-7</v>
      </c>
      <c r="O844" s="4" t="s">
        <v>47</v>
      </c>
      <c r="P844" s="4">
        <v>10</v>
      </c>
      <c r="Q844" s="23">
        <v>41184</v>
      </c>
      <c r="R844" s="38">
        <v>0.5</v>
      </c>
      <c r="S844" s="38">
        <v>0.58333333333333304</v>
      </c>
      <c r="T844" s="24">
        <v>8.3333333333333329E-2</v>
      </c>
      <c r="W844" s="17">
        <v>17.45</v>
      </c>
      <c r="Z844" s="16">
        <v>2.5</v>
      </c>
      <c r="AA844" s="16">
        <v>0.92</v>
      </c>
      <c r="AB844" s="16">
        <v>1</v>
      </c>
      <c r="AD844" s="17">
        <f t="shared" si="105"/>
        <v>17.45</v>
      </c>
      <c r="AE844" s="57">
        <v>699.98200638618698</v>
      </c>
      <c r="AG844" s="17">
        <v>2.1</v>
      </c>
      <c r="AH844" s="17">
        <v>2.1</v>
      </c>
      <c r="AI844" s="4" t="s">
        <v>102</v>
      </c>
    </row>
    <row r="845" spans="1:35" x14ac:dyDescent="0.35">
      <c r="A845" s="4" t="s">
        <v>99</v>
      </c>
      <c r="B845" s="36" t="s">
        <v>111</v>
      </c>
      <c r="C845" s="4" t="s">
        <v>100</v>
      </c>
      <c r="D845" s="19">
        <v>7.5445000000000002</v>
      </c>
      <c r="E845" s="19">
        <v>46.838900000000002</v>
      </c>
      <c r="F845" s="20">
        <v>240000</v>
      </c>
      <c r="G845" s="20">
        <v>2630</v>
      </c>
      <c r="H845" s="21">
        <v>1.66</v>
      </c>
      <c r="I845" s="4" t="s">
        <v>31</v>
      </c>
      <c r="J845" s="4" t="s">
        <v>53</v>
      </c>
      <c r="K845" s="22" t="s">
        <v>106</v>
      </c>
      <c r="L845" s="10">
        <v>0.03</v>
      </c>
      <c r="M845" s="13">
        <f t="shared" si="106"/>
        <v>1.2499999999999999E-7</v>
      </c>
      <c r="O845" s="4" t="s">
        <v>47</v>
      </c>
      <c r="P845" s="4">
        <v>10</v>
      </c>
      <c r="Q845" s="23">
        <v>41184</v>
      </c>
      <c r="R845" s="38">
        <v>0.5</v>
      </c>
      <c r="S845" s="38">
        <v>0.58333333333333304</v>
      </c>
      <c r="T845" s="24">
        <v>8.3333333333333329E-2</v>
      </c>
      <c r="W845" s="17">
        <v>17.45</v>
      </c>
      <c r="Z845" s="16">
        <v>2.5</v>
      </c>
      <c r="AA845" s="16">
        <v>0.87</v>
      </c>
      <c r="AB845" s="16">
        <v>1</v>
      </c>
      <c r="AD845" s="17">
        <f t="shared" si="105"/>
        <v>17.45</v>
      </c>
      <c r="AE845" s="57">
        <v>699.98200638618698</v>
      </c>
      <c r="AG845" s="17">
        <v>2.09</v>
      </c>
      <c r="AH845" s="17">
        <v>2.09</v>
      </c>
      <c r="AI845" s="4" t="s">
        <v>102</v>
      </c>
    </row>
    <row r="846" spans="1:35" x14ac:dyDescent="0.35">
      <c r="A846" s="4" t="s">
        <v>99</v>
      </c>
      <c r="B846" s="36" t="s">
        <v>111</v>
      </c>
      <c r="C846" s="4" t="s">
        <v>100</v>
      </c>
      <c r="D846" s="19">
        <v>7.5445000000000002</v>
      </c>
      <c r="E846" s="19">
        <v>46.838900000000002</v>
      </c>
      <c r="F846" s="20">
        <v>240000</v>
      </c>
      <c r="G846" s="20">
        <v>2630</v>
      </c>
      <c r="H846" s="21">
        <v>1.66</v>
      </c>
      <c r="I846" s="4" t="s">
        <v>31</v>
      </c>
      <c r="J846" s="4" t="s">
        <v>53</v>
      </c>
      <c r="K846" s="22" t="s">
        <v>107</v>
      </c>
      <c r="L846" s="10">
        <v>0.03</v>
      </c>
      <c r="M846" s="13">
        <f t="shared" si="106"/>
        <v>1.2499999999999999E-7</v>
      </c>
      <c r="O846" s="4" t="s">
        <v>47</v>
      </c>
      <c r="P846" s="4">
        <v>10</v>
      </c>
      <c r="Q846" s="23">
        <v>41184</v>
      </c>
      <c r="R846" s="38">
        <v>0.5</v>
      </c>
      <c r="S846" s="38">
        <v>0.58333333333333304</v>
      </c>
      <c r="T846" s="24">
        <v>8.3333333333333329E-2</v>
      </c>
      <c r="W846" s="17">
        <v>17.350000000000001</v>
      </c>
      <c r="Z846" s="16">
        <v>2.5</v>
      </c>
      <c r="AA846" s="16">
        <v>0.87</v>
      </c>
      <c r="AB846" s="16">
        <v>1</v>
      </c>
      <c r="AD846" s="17">
        <f t="shared" si="105"/>
        <v>17.350000000000001</v>
      </c>
      <c r="AE846" s="57">
        <v>703.53155441089598</v>
      </c>
      <c r="AG846" s="17">
        <v>2.7</v>
      </c>
      <c r="AH846" s="17">
        <v>2.7</v>
      </c>
      <c r="AI846" s="4" t="s">
        <v>102</v>
      </c>
    </row>
    <row r="847" spans="1:35" x14ac:dyDescent="0.35">
      <c r="A847" s="4" t="s">
        <v>99</v>
      </c>
      <c r="B847" s="36" t="s">
        <v>111</v>
      </c>
      <c r="C847" s="4" t="s">
        <v>100</v>
      </c>
      <c r="D847" s="19">
        <v>7.5445000000000002</v>
      </c>
      <c r="E847" s="19">
        <v>46.838900000000002</v>
      </c>
      <c r="F847" s="20">
        <v>240000</v>
      </c>
      <c r="G847" s="20">
        <v>2630</v>
      </c>
      <c r="H847" s="21">
        <v>1.66</v>
      </c>
      <c r="I847" s="4" t="s">
        <v>31</v>
      </c>
      <c r="J847" s="4" t="s">
        <v>53</v>
      </c>
      <c r="K847" s="22" t="s">
        <v>108</v>
      </c>
      <c r="L847" s="10">
        <v>0.03</v>
      </c>
      <c r="M847" s="13">
        <f t="shared" si="106"/>
        <v>1.2499999999999999E-7</v>
      </c>
      <c r="O847" s="4" t="s">
        <v>47</v>
      </c>
      <c r="P847" s="4">
        <v>10</v>
      </c>
      <c r="Q847" s="23">
        <v>41184</v>
      </c>
      <c r="R847" s="38">
        <v>0.5</v>
      </c>
      <c r="S847" s="38">
        <v>0.58333333333333304</v>
      </c>
      <c r="T847" s="24">
        <v>8.3333333333333329E-2</v>
      </c>
      <c r="W847" s="17">
        <v>17.600000000000001</v>
      </c>
      <c r="Z847" s="16">
        <v>2.5</v>
      </c>
      <c r="AA847" s="16">
        <v>0.82</v>
      </c>
      <c r="AB847" s="16">
        <v>1</v>
      </c>
      <c r="AD847" s="17">
        <f t="shared" si="105"/>
        <v>17.600000000000001</v>
      </c>
      <c r="AE847" s="57">
        <v>694.70033218355195</v>
      </c>
      <c r="AG847" s="17">
        <v>1.69</v>
      </c>
      <c r="AH847" s="17">
        <v>1.69</v>
      </c>
      <c r="AI847" s="4" t="s">
        <v>102</v>
      </c>
    </row>
    <row r="848" spans="1:35" x14ac:dyDescent="0.35">
      <c r="A848" s="4" t="s">
        <v>99</v>
      </c>
      <c r="B848" s="36" t="s">
        <v>111</v>
      </c>
      <c r="C848" s="4" t="s">
        <v>100</v>
      </c>
      <c r="D848" s="19">
        <v>7.5445000000000002</v>
      </c>
      <c r="E848" s="19">
        <v>46.838900000000002</v>
      </c>
      <c r="F848" s="20">
        <v>240000</v>
      </c>
      <c r="G848" s="20">
        <v>2630</v>
      </c>
      <c r="H848" s="21">
        <v>1.66</v>
      </c>
      <c r="I848" s="4" t="s">
        <v>31</v>
      </c>
      <c r="J848" s="4" t="s">
        <v>53</v>
      </c>
      <c r="K848" s="22" t="s">
        <v>109</v>
      </c>
      <c r="L848" s="10">
        <v>0.03</v>
      </c>
      <c r="M848" s="13">
        <f t="shared" si="106"/>
        <v>1.2499999999999999E-7</v>
      </c>
      <c r="O848" s="4" t="s">
        <v>47</v>
      </c>
      <c r="P848" s="4">
        <v>10</v>
      </c>
      <c r="Q848" s="23">
        <v>41184</v>
      </c>
      <c r="R848" s="38">
        <v>0.5</v>
      </c>
      <c r="S848" s="38">
        <v>0.58333333333333304</v>
      </c>
      <c r="T848" s="24">
        <v>8.3333333333333329E-2</v>
      </c>
      <c r="W848" s="17">
        <v>17.5</v>
      </c>
      <c r="Z848" s="16">
        <v>2.5</v>
      </c>
      <c r="AA848" s="16">
        <v>0.85</v>
      </c>
      <c r="AB848" s="16">
        <v>1</v>
      </c>
      <c r="AD848" s="17">
        <f t="shared" si="105"/>
        <v>17.5</v>
      </c>
      <c r="AE848" s="57">
        <v>698.21578789062505</v>
      </c>
      <c r="AG848" s="17">
        <v>2.31</v>
      </c>
      <c r="AH848" s="17">
        <v>2.31</v>
      </c>
      <c r="AI848" s="4" t="s">
        <v>102</v>
      </c>
    </row>
    <row r="849" spans="1:35" x14ac:dyDescent="0.35">
      <c r="A849" s="4" t="s">
        <v>99</v>
      </c>
      <c r="B849" s="36" t="s">
        <v>111</v>
      </c>
      <c r="C849" s="4" t="s">
        <v>100</v>
      </c>
      <c r="D849" s="19">
        <v>7.5445000000000002</v>
      </c>
      <c r="E849" s="19">
        <v>46.838900000000002</v>
      </c>
      <c r="F849" s="20">
        <v>240000</v>
      </c>
      <c r="G849" s="20">
        <v>2630</v>
      </c>
      <c r="H849" s="21">
        <v>1.66</v>
      </c>
      <c r="I849" s="4" t="s">
        <v>31</v>
      </c>
      <c r="J849" s="4" t="s">
        <v>53</v>
      </c>
      <c r="K849" s="22" t="s">
        <v>110</v>
      </c>
      <c r="L849" s="10">
        <v>0.03</v>
      </c>
      <c r="M849" s="13">
        <f t="shared" si="106"/>
        <v>1.2499999999999999E-7</v>
      </c>
      <c r="O849" s="4" t="s">
        <v>47</v>
      </c>
      <c r="P849" s="4">
        <v>10</v>
      </c>
      <c r="Q849" s="23">
        <v>41184</v>
      </c>
      <c r="R849" s="38">
        <v>0.5</v>
      </c>
      <c r="S849" s="38">
        <v>0.58333333333333304</v>
      </c>
      <c r="T849" s="24">
        <v>8.3333333333333329E-2</v>
      </c>
      <c r="W849" s="17">
        <v>17.399999999999999</v>
      </c>
      <c r="Z849" s="16">
        <v>2.5</v>
      </c>
      <c r="AA849" s="16">
        <v>0.85</v>
      </c>
      <c r="AB849" s="16">
        <v>1</v>
      </c>
      <c r="AD849" s="17">
        <f t="shared" si="105"/>
        <v>17.399999999999999</v>
      </c>
      <c r="AE849" s="57">
        <v>701.75391987675198</v>
      </c>
      <c r="AG849" s="17">
        <v>3</v>
      </c>
      <c r="AH849" s="17">
        <v>3</v>
      </c>
      <c r="AI849" s="4" t="s">
        <v>102</v>
      </c>
    </row>
    <row r="850" spans="1:35" x14ac:dyDescent="0.35">
      <c r="A850" s="4" t="s">
        <v>99</v>
      </c>
      <c r="B850" s="36" t="s">
        <v>111</v>
      </c>
      <c r="C850" s="4" t="s">
        <v>100</v>
      </c>
      <c r="D850" s="19">
        <v>7.5445000000000002</v>
      </c>
      <c r="E850" s="19">
        <v>46.838900000000002</v>
      </c>
      <c r="F850" s="20">
        <v>240000</v>
      </c>
      <c r="G850" s="20">
        <v>2630</v>
      </c>
      <c r="H850" s="21">
        <v>1.66</v>
      </c>
      <c r="I850" s="4" t="s">
        <v>31</v>
      </c>
      <c r="J850" s="4" t="s">
        <v>53</v>
      </c>
      <c r="K850" s="22" t="s">
        <v>111</v>
      </c>
      <c r="L850" s="10">
        <f>3*0.03</f>
        <v>0.09</v>
      </c>
      <c r="M850" s="13">
        <f t="shared" si="106"/>
        <v>3.7500000000000001E-7</v>
      </c>
      <c r="O850" s="4" t="s">
        <v>47</v>
      </c>
      <c r="P850" s="4">
        <v>10</v>
      </c>
      <c r="Q850" s="23">
        <v>41184</v>
      </c>
      <c r="R850" s="38">
        <v>0.5</v>
      </c>
      <c r="S850" s="38">
        <v>0.58333333333333304</v>
      </c>
      <c r="T850" s="24">
        <v>8.3333333333333329E-2</v>
      </c>
      <c r="W850" s="17">
        <v>17.350000000000001</v>
      </c>
      <c r="Z850" s="16">
        <v>2.5</v>
      </c>
      <c r="AA850" s="16">
        <v>0.89</v>
      </c>
      <c r="AB850" s="16">
        <v>1</v>
      </c>
      <c r="AD850" s="17">
        <f t="shared" si="105"/>
        <v>17.350000000000001</v>
      </c>
      <c r="AE850" s="57">
        <v>703.53155441089598</v>
      </c>
      <c r="AG850" s="17">
        <v>2.19</v>
      </c>
      <c r="AH850" s="17">
        <v>2.19</v>
      </c>
      <c r="AI850" s="4" t="s">
        <v>102</v>
      </c>
    </row>
    <row r="851" spans="1:35" x14ac:dyDescent="0.35">
      <c r="A851" s="4" t="s">
        <v>99</v>
      </c>
      <c r="B851" s="36" t="s">
        <v>111</v>
      </c>
      <c r="C851" s="4" t="s">
        <v>100</v>
      </c>
      <c r="D851" s="19">
        <v>7.5445000000000002</v>
      </c>
      <c r="E851" s="19">
        <v>46.838900000000002</v>
      </c>
      <c r="F851" s="20">
        <v>240000</v>
      </c>
      <c r="G851" s="20">
        <v>2630</v>
      </c>
      <c r="H851" s="21">
        <v>1.66</v>
      </c>
      <c r="I851" s="4" t="s">
        <v>31</v>
      </c>
      <c r="J851" s="4" t="s">
        <v>53</v>
      </c>
      <c r="K851" s="22" t="s">
        <v>101</v>
      </c>
      <c r="L851" s="10">
        <v>0.03</v>
      </c>
      <c r="M851" s="13">
        <f t="shared" si="106"/>
        <v>1.2499999999999999E-7</v>
      </c>
      <c r="O851" s="4" t="s">
        <v>47</v>
      </c>
      <c r="P851" s="4">
        <v>10</v>
      </c>
      <c r="Q851" s="23">
        <v>41240</v>
      </c>
      <c r="R851" s="38">
        <v>0.5</v>
      </c>
      <c r="S851" s="38">
        <v>0.58333333333333304</v>
      </c>
      <c r="T851" s="24">
        <v>8.3333333333333329E-2</v>
      </c>
      <c r="W851" s="17">
        <v>8.1999999999999993</v>
      </c>
      <c r="Z851" s="16">
        <v>2.5</v>
      </c>
      <c r="AA851" s="16">
        <v>2.36</v>
      </c>
      <c r="AB851" s="16">
        <v>1</v>
      </c>
      <c r="AD851" s="17">
        <f t="shared" si="105"/>
        <v>8.1999999999999993</v>
      </c>
      <c r="AE851" s="57">
        <v>1156.9656105967499</v>
      </c>
      <c r="AG851" s="17">
        <v>0.82</v>
      </c>
      <c r="AH851" s="17">
        <v>0.82</v>
      </c>
      <c r="AI851" s="4" t="s">
        <v>102</v>
      </c>
    </row>
    <row r="852" spans="1:35" x14ac:dyDescent="0.35">
      <c r="A852" s="4" t="s">
        <v>99</v>
      </c>
      <c r="B852" s="36" t="s">
        <v>111</v>
      </c>
      <c r="C852" s="4" t="s">
        <v>100</v>
      </c>
      <c r="D852" s="19">
        <v>7.5445000000000002</v>
      </c>
      <c r="E852" s="19">
        <v>46.838900000000002</v>
      </c>
      <c r="F852" s="20">
        <v>240000</v>
      </c>
      <c r="G852" s="20">
        <v>2630</v>
      </c>
      <c r="H852" s="21">
        <v>1.66</v>
      </c>
      <c r="I852" s="4" t="s">
        <v>31</v>
      </c>
      <c r="J852" s="4" t="s">
        <v>53</v>
      </c>
      <c r="K852" s="22" t="s">
        <v>103</v>
      </c>
      <c r="L852" s="10">
        <v>0.03</v>
      </c>
      <c r="M852" s="13">
        <f t="shared" si="106"/>
        <v>1.2499999999999999E-7</v>
      </c>
      <c r="O852" s="4" t="s">
        <v>47</v>
      </c>
      <c r="P852" s="4">
        <v>10</v>
      </c>
      <c r="Q852" s="23">
        <v>41240</v>
      </c>
      <c r="R852" s="38">
        <v>0.5</v>
      </c>
      <c r="S852" s="38">
        <v>0.58333333333333304</v>
      </c>
      <c r="T852" s="24">
        <v>8.3333333333333329E-2</v>
      </c>
      <c r="W852" s="17">
        <v>8.1999999999999993</v>
      </c>
      <c r="Z852" s="16">
        <v>2.5</v>
      </c>
      <c r="AA852" s="16">
        <v>2.31</v>
      </c>
      <c r="AB852" s="16">
        <v>1</v>
      </c>
      <c r="AD852" s="17">
        <f t="shared" si="105"/>
        <v>8.1999999999999993</v>
      </c>
      <c r="AE852" s="57">
        <v>1156.9656105967499</v>
      </c>
      <c r="AG852" s="17" t="s">
        <v>75</v>
      </c>
      <c r="AH852" s="17" t="s">
        <v>75</v>
      </c>
      <c r="AI852" s="4" t="s">
        <v>102</v>
      </c>
    </row>
    <row r="853" spans="1:35" x14ac:dyDescent="0.35">
      <c r="A853" s="4" t="s">
        <v>99</v>
      </c>
      <c r="B853" s="36" t="s">
        <v>111</v>
      </c>
      <c r="C853" s="4" t="s">
        <v>100</v>
      </c>
      <c r="D853" s="19">
        <v>7.5445000000000002</v>
      </c>
      <c r="E853" s="19">
        <v>46.838900000000002</v>
      </c>
      <c r="F853" s="20">
        <v>240000</v>
      </c>
      <c r="G853" s="20">
        <v>2630</v>
      </c>
      <c r="H853" s="21">
        <v>1.66</v>
      </c>
      <c r="I853" s="4" t="s">
        <v>31</v>
      </c>
      <c r="J853" s="4" t="s">
        <v>53</v>
      </c>
      <c r="K853" s="22" t="s">
        <v>104</v>
      </c>
      <c r="L853" s="10">
        <v>0.03</v>
      </c>
      <c r="M853" s="13">
        <f t="shared" si="106"/>
        <v>1.2499999999999999E-7</v>
      </c>
      <c r="O853" s="4" t="s">
        <v>47</v>
      </c>
      <c r="P853" s="4">
        <v>10</v>
      </c>
      <c r="Q853" s="23">
        <v>41240</v>
      </c>
      <c r="R853" s="38">
        <v>0.5</v>
      </c>
      <c r="S853" s="38">
        <v>0.58333333333333304</v>
      </c>
      <c r="T853" s="24">
        <v>8.3333333333333329E-2</v>
      </c>
      <c r="W853" s="17">
        <v>8.1999999999999993</v>
      </c>
      <c r="Z853" s="16">
        <v>2.5</v>
      </c>
      <c r="AA853" s="16">
        <v>2.17</v>
      </c>
      <c r="AB853" s="16">
        <v>1</v>
      </c>
      <c r="AD853" s="17">
        <f t="shared" si="105"/>
        <v>8.1999999999999993</v>
      </c>
      <c r="AE853" s="57">
        <v>1156.9656105967499</v>
      </c>
      <c r="AG853" s="17">
        <v>2.4900000000000002</v>
      </c>
      <c r="AH853" s="17">
        <v>2.4900000000000002</v>
      </c>
      <c r="AI853" s="4" t="s">
        <v>102</v>
      </c>
    </row>
    <row r="854" spans="1:35" x14ac:dyDescent="0.35">
      <c r="A854" s="4" t="s">
        <v>99</v>
      </c>
      <c r="B854" s="36" t="s">
        <v>111</v>
      </c>
      <c r="C854" s="4" t="s">
        <v>100</v>
      </c>
      <c r="D854" s="19">
        <v>7.5445000000000002</v>
      </c>
      <c r="E854" s="19">
        <v>46.838900000000002</v>
      </c>
      <c r="F854" s="20">
        <v>240000</v>
      </c>
      <c r="G854" s="20">
        <v>2630</v>
      </c>
      <c r="H854" s="21">
        <v>1.66</v>
      </c>
      <c r="I854" s="4" t="s">
        <v>31</v>
      </c>
      <c r="J854" s="4" t="s">
        <v>53</v>
      </c>
      <c r="K854" s="22" t="s">
        <v>105</v>
      </c>
      <c r="L854" s="10">
        <v>0.03</v>
      </c>
      <c r="M854" s="13">
        <f t="shared" si="106"/>
        <v>1.2499999999999999E-7</v>
      </c>
      <c r="O854" s="4" t="s">
        <v>47</v>
      </c>
      <c r="P854" s="4">
        <v>10</v>
      </c>
      <c r="Q854" s="23">
        <v>41240</v>
      </c>
      <c r="R854" s="38">
        <v>0.5</v>
      </c>
      <c r="S854" s="38">
        <v>0.58333333333333304</v>
      </c>
      <c r="T854" s="24">
        <v>8.3333333333333329E-2</v>
      </c>
      <c r="W854" s="17">
        <v>8.1999999999999993</v>
      </c>
      <c r="Z854" s="16">
        <v>2.5</v>
      </c>
      <c r="AA854" s="16">
        <v>1.9</v>
      </c>
      <c r="AB854" s="16">
        <v>1</v>
      </c>
      <c r="AD854" s="17">
        <f t="shared" si="105"/>
        <v>8.1999999999999993</v>
      </c>
      <c r="AE854" s="57">
        <v>1156.9656105967499</v>
      </c>
      <c r="AG854" s="17">
        <v>1.88</v>
      </c>
      <c r="AH854" s="17">
        <v>1.88</v>
      </c>
      <c r="AI854" s="4" t="s">
        <v>102</v>
      </c>
    </row>
    <row r="855" spans="1:35" x14ac:dyDescent="0.35">
      <c r="A855" s="4" t="s">
        <v>99</v>
      </c>
      <c r="B855" s="36" t="s">
        <v>111</v>
      </c>
      <c r="C855" s="4" t="s">
        <v>100</v>
      </c>
      <c r="D855" s="19">
        <v>7.5445000000000002</v>
      </c>
      <c r="E855" s="19">
        <v>46.838900000000002</v>
      </c>
      <c r="F855" s="20">
        <v>240000</v>
      </c>
      <c r="G855" s="20">
        <v>2630</v>
      </c>
      <c r="H855" s="21">
        <v>1.66</v>
      </c>
      <c r="I855" s="4" t="s">
        <v>31</v>
      </c>
      <c r="J855" s="4" t="s">
        <v>53</v>
      </c>
      <c r="K855" s="22" t="s">
        <v>106</v>
      </c>
      <c r="L855" s="10">
        <v>0.03</v>
      </c>
      <c r="M855" s="13">
        <f t="shared" si="106"/>
        <v>1.2499999999999999E-7</v>
      </c>
      <c r="O855" s="4" t="s">
        <v>47</v>
      </c>
      <c r="P855" s="4">
        <v>10</v>
      </c>
      <c r="Q855" s="23">
        <v>41240</v>
      </c>
      <c r="R855" s="38">
        <v>0.5</v>
      </c>
      <c r="S855" s="38">
        <v>0.58333333333333304</v>
      </c>
      <c r="T855" s="24">
        <v>8.3333333333333329E-2</v>
      </c>
      <c r="W855" s="17">
        <v>8.1999999999999993</v>
      </c>
      <c r="Z855" s="16">
        <v>2.5</v>
      </c>
      <c r="AA855" s="16">
        <v>1.91</v>
      </c>
      <c r="AB855" s="16">
        <v>1</v>
      </c>
      <c r="AD855" s="17">
        <f t="shared" si="105"/>
        <v>8.1999999999999993</v>
      </c>
      <c r="AE855" s="57">
        <v>1156.9656105967499</v>
      </c>
      <c r="AG855" s="17">
        <v>3.33</v>
      </c>
      <c r="AH855" s="17">
        <v>3.33</v>
      </c>
      <c r="AI855" s="4" t="s">
        <v>102</v>
      </c>
    </row>
    <row r="856" spans="1:35" x14ac:dyDescent="0.35">
      <c r="A856" s="4" t="s">
        <v>99</v>
      </c>
      <c r="B856" s="36" t="s">
        <v>111</v>
      </c>
      <c r="C856" s="4" t="s">
        <v>100</v>
      </c>
      <c r="D856" s="19">
        <v>7.5445000000000002</v>
      </c>
      <c r="E856" s="19">
        <v>46.838900000000002</v>
      </c>
      <c r="F856" s="20">
        <v>240000</v>
      </c>
      <c r="G856" s="20">
        <v>2630</v>
      </c>
      <c r="H856" s="21">
        <v>1.66</v>
      </c>
      <c r="I856" s="4" t="s">
        <v>31</v>
      </c>
      <c r="J856" s="4" t="s">
        <v>53</v>
      </c>
      <c r="K856" s="22" t="s">
        <v>107</v>
      </c>
      <c r="L856" s="10">
        <v>0.03</v>
      </c>
      <c r="M856" s="13">
        <f t="shared" si="106"/>
        <v>1.2499999999999999E-7</v>
      </c>
      <c r="O856" s="4" t="s">
        <v>47</v>
      </c>
      <c r="P856" s="4">
        <v>10</v>
      </c>
      <c r="Q856" s="23">
        <v>41240</v>
      </c>
      <c r="R856" s="38">
        <v>0.5</v>
      </c>
      <c r="S856" s="38">
        <v>0.58333333333333304</v>
      </c>
      <c r="T856" s="24">
        <v>8.3333333333333329E-2</v>
      </c>
      <c r="W856" s="17">
        <v>8.1999999999999993</v>
      </c>
      <c r="Z856" s="16">
        <v>2.5</v>
      </c>
      <c r="AA856" s="16">
        <v>1.99</v>
      </c>
      <c r="AB856" s="16">
        <v>1</v>
      </c>
      <c r="AD856" s="17">
        <f t="shared" si="105"/>
        <v>8.1999999999999993</v>
      </c>
      <c r="AE856" s="57">
        <v>1156.9656105967499</v>
      </c>
      <c r="AG856" s="17">
        <v>4.4400000000000004</v>
      </c>
      <c r="AH856" s="17">
        <v>4.4400000000000004</v>
      </c>
      <c r="AI856" s="4" t="s">
        <v>102</v>
      </c>
    </row>
    <row r="857" spans="1:35" x14ac:dyDescent="0.35">
      <c r="A857" s="4" t="s">
        <v>99</v>
      </c>
      <c r="B857" s="36" t="s">
        <v>111</v>
      </c>
      <c r="C857" s="4" t="s">
        <v>100</v>
      </c>
      <c r="D857" s="19">
        <v>7.5445000000000002</v>
      </c>
      <c r="E857" s="19">
        <v>46.838900000000002</v>
      </c>
      <c r="F857" s="20">
        <v>240000</v>
      </c>
      <c r="G857" s="20">
        <v>2630</v>
      </c>
      <c r="H857" s="21">
        <v>1.66</v>
      </c>
      <c r="I857" s="4" t="s">
        <v>31</v>
      </c>
      <c r="J857" s="4" t="s">
        <v>53</v>
      </c>
      <c r="K857" s="22" t="s">
        <v>108</v>
      </c>
      <c r="L857" s="10">
        <v>0.03</v>
      </c>
      <c r="M857" s="13">
        <f t="shared" si="106"/>
        <v>1.2499999999999999E-7</v>
      </c>
      <c r="O857" s="4" t="s">
        <v>47</v>
      </c>
      <c r="P857" s="4">
        <v>10</v>
      </c>
      <c r="Q857" s="23">
        <v>41240</v>
      </c>
      <c r="R857" s="38">
        <v>0.5</v>
      </c>
      <c r="S857" s="38">
        <v>0.58333333333333304</v>
      </c>
      <c r="T857" s="24">
        <v>8.3333333333333329E-2</v>
      </c>
      <c r="W857" s="17">
        <v>8.1999999999999993</v>
      </c>
      <c r="Z857" s="16">
        <v>2.5</v>
      </c>
      <c r="AA857" s="16">
        <v>1.65</v>
      </c>
      <c r="AB857" s="16">
        <v>1</v>
      </c>
      <c r="AD857" s="17">
        <f t="shared" si="105"/>
        <v>8.1999999999999993</v>
      </c>
      <c r="AE857" s="57">
        <v>1156.9656105967499</v>
      </c>
      <c r="AG857" s="17">
        <v>2.23</v>
      </c>
      <c r="AH857" s="17">
        <v>2.23</v>
      </c>
      <c r="AI857" s="4" t="s">
        <v>102</v>
      </c>
    </row>
    <row r="858" spans="1:35" x14ac:dyDescent="0.35">
      <c r="A858" s="4" t="s">
        <v>99</v>
      </c>
      <c r="B858" s="36" t="s">
        <v>111</v>
      </c>
      <c r="C858" s="4" t="s">
        <v>100</v>
      </c>
      <c r="D858" s="19">
        <v>7.5445000000000002</v>
      </c>
      <c r="E858" s="19">
        <v>46.838900000000002</v>
      </c>
      <c r="F858" s="20">
        <v>240000</v>
      </c>
      <c r="G858" s="20">
        <v>2630</v>
      </c>
      <c r="H858" s="21">
        <v>1.66</v>
      </c>
      <c r="I858" s="4" t="s">
        <v>31</v>
      </c>
      <c r="J858" s="4" t="s">
        <v>53</v>
      </c>
      <c r="K858" s="22" t="s">
        <v>109</v>
      </c>
      <c r="L858" s="10">
        <v>0.03</v>
      </c>
      <c r="M858" s="13">
        <f t="shared" si="106"/>
        <v>1.2499999999999999E-7</v>
      </c>
      <c r="O858" s="4" t="s">
        <v>47</v>
      </c>
      <c r="P858" s="4">
        <v>10</v>
      </c>
      <c r="Q858" s="23">
        <v>41240</v>
      </c>
      <c r="R858" s="38">
        <v>0.5</v>
      </c>
      <c r="S858" s="38">
        <v>0.58333333333333304</v>
      </c>
      <c r="T858" s="24">
        <v>8.3333333333333329E-2</v>
      </c>
      <c r="W858" s="17">
        <v>8.1999999999999993</v>
      </c>
      <c r="Z858" s="16">
        <v>2.5</v>
      </c>
      <c r="AA858" s="16">
        <v>1.74</v>
      </c>
      <c r="AB858" s="16">
        <v>1</v>
      </c>
      <c r="AD858" s="17">
        <f t="shared" si="105"/>
        <v>8.1999999999999993</v>
      </c>
      <c r="AE858" s="57">
        <v>1156.9656105967499</v>
      </c>
      <c r="AG858" s="17">
        <v>4.0999999999999996</v>
      </c>
      <c r="AH858" s="17">
        <v>4.0999999999999996</v>
      </c>
      <c r="AI858" s="4" t="s">
        <v>102</v>
      </c>
    </row>
    <row r="859" spans="1:35" x14ac:dyDescent="0.35">
      <c r="A859" s="4" t="s">
        <v>99</v>
      </c>
      <c r="B859" s="36" t="s">
        <v>111</v>
      </c>
      <c r="C859" s="4" t="s">
        <v>100</v>
      </c>
      <c r="D859" s="19">
        <v>7.5445000000000002</v>
      </c>
      <c r="E859" s="19">
        <v>46.838900000000002</v>
      </c>
      <c r="F859" s="20">
        <v>240000</v>
      </c>
      <c r="G859" s="20">
        <v>2630</v>
      </c>
      <c r="H859" s="21">
        <v>1.66</v>
      </c>
      <c r="I859" s="4" t="s">
        <v>31</v>
      </c>
      <c r="J859" s="4" t="s">
        <v>53</v>
      </c>
      <c r="K859" s="22" t="s">
        <v>110</v>
      </c>
      <c r="L859" s="10">
        <v>0.03</v>
      </c>
      <c r="M859" s="13">
        <f t="shared" si="106"/>
        <v>1.2499999999999999E-7</v>
      </c>
      <c r="O859" s="4" t="s">
        <v>47</v>
      </c>
      <c r="P859" s="4">
        <v>10</v>
      </c>
      <c r="Q859" s="23">
        <v>41240</v>
      </c>
      <c r="R859" s="38">
        <v>0.5</v>
      </c>
      <c r="S859" s="38">
        <v>0.58333333333333304</v>
      </c>
      <c r="T859" s="24">
        <v>8.3333333333333329E-2</v>
      </c>
      <c r="W859" s="17">
        <v>8.1999999999999993</v>
      </c>
      <c r="Z859" s="16">
        <v>2.5</v>
      </c>
      <c r="AA859" s="16">
        <v>1.74</v>
      </c>
      <c r="AB859" s="16">
        <v>1</v>
      </c>
      <c r="AD859" s="17">
        <f t="shared" si="105"/>
        <v>8.1999999999999993</v>
      </c>
      <c r="AE859" s="57">
        <v>1156.9656105967499</v>
      </c>
      <c r="AG859" s="17" t="s">
        <v>75</v>
      </c>
      <c r="AH859" s="17" t="s">
        <v>75</v>
      </c>
      <c r="AI859" s="4" t="s">
        <v>102</v>
      </c>
    </row>
    <row r="860" spans="1:35" x14ac:dyDescent="0.35">
      <c r="A860" s="4" t="s">
        <v>99</v>
      </c>
      <c r="B860" s="36" t="s">
        <v>111</v>
      </c>
      <c r="C860" s="4" t="s">
        <v>100</v>
      </c>
      <c r="D860" s="19">
        <v>7.5445000000000002</v>
      </c>
      <c r="E860" s="19">
        <v>46.838900000000002</v>
      </c>
      <c r="F860" s="20">
        <v>240000</v>
      </c>
      <c r="G860" s="20">
        <v>2630</v>
      </c>
      <c r="H860" s="21">
        <v>1.66</v>
      </c>
      <c r="I860" s="4" t="s">
        <v>31</v>
      </c>
      <c r="J860" s="4" t="s">
        <v>53</v>
      </c>
      <c r="K860" s="22" t="s">
        <v>111</v>
      </c>
      <c r="L860" s="10">
        <f>3*0.03</f>
        <v>0.09</v>
      </c>
      <c r="M860" s="13">
        <f t="shared" si="106"/>
        <v>3.7500000000000001E-7</v>
      </c>
      <c r="O860" s="4" t="s">
        <v>47</v>
      </c>
      <c r="P860" s="4">
        <v>10</v>
      </c>
      <c r="Q860" s="23">
        <v>41240</v>
      </c>
      <c r="R860" s="38">
        <v>0.5</v>
      </c>
      <c r="S860" s="38">
        <v>0.58333333333333304</v>
      </c>
      <c r="T860" s="24">
        <v>8.3333333333333329E-2</v>
      </c>
      <c r="W860" s="17">
        <v>8.15</v>
      </c>
      <c r="Z860" s="16">
        <v>2.5</v>
      </c>
      <c r="AA860" s="16">
        <v>2.08</v>
      </c>
      <c r="AB860" s="16">
        <v>1</v>
      </c>
      <c r="AD860" s="17">
        <f t="shared" si="105"/>
        <v>8.15</v>
      </c>
      <c r="AE860" s="57">
        <v>1160.34337964821</v>
      </c>
      <c r="AG860" s="17">
        <v>4.8</v>
      </c>
      <c r="AH860" s="17">
        <v>4.8</v>
      </c>
      <c r="AI860" s="4" t="s">
        <v>102</v>
      </c>
    </row>
    <row r="861" spans="1:35" x14ac:dyDescent="0.35">
      <c r="A861" s="4" t="s">
        <v>99</v>
      </c>
      <c r="B861" s="36" t="s">
        <v>111</v>
      </c>
      <c r="C861" s="4" t="s">
        <v>100</v>
      </c>
      <c r="D861" s="19">
        <v>7.5445000000000002</v>
      </c>
      <c r="E861" s="19">
        <v>46.838900000000002</v>
      </c>
      <c r="F861" s="20">
        <v>240000</v>
      </c>
      <c r="G861" s="20">
        <v>2630</v>
      </c>
      <c r="H861" s="21">
        <v>1.66</v>
      </c>
      <c r="I861" s="4" t="s">
        <v>31</v>
      </c>
      <c r="J861" s="4" t="s">
        <v>53</v>
      </c>
      <c r="K861" s="22" t="s">
        <v>101</v>
      </c>
      <c r="L861" s="10">
        <v>0.03</v>
      </c>
      <c r="M861" s="13">
        <f t="shared" si="106"/>
        <v>1.2499999999999999E-7</v>
      </c>
      <c r="O861" s="4" t="s">
        <v>47</v>
      </c>
      <c r="P861" s="4">
        <v>10</v>
      </c>
      <c r="Q861" s="23">
        <v>41725</v>
      </c>
      <c r="R861" s="38">
        <v>0.5</v>
      </c>
      <c r="S861" s="38">
        <v>0.58333333333333304</v>
      </c>
      <c r="T861" s="24">
        <v>8.3333333333333329E-2</v>
      </c>
      <c r="W861" s="17">
        <v>6.5</v>
      </c>
      <c r="Z861" s="16">
        <v>2.5</v>
      </c>
      <c r="AA861" s="16">
        <v>0.7</v>
      </c>
      <c r="AB861" s="16">
        <v>1</v>
      </c>
      <c r="AD861" s="17">
        <f t="shared" si="105"/>
        <v>6.5</v>
      </c>
      <c r="AE861" s="57">
        <v>1278.94530231062</v>
      </c>
      <c r="AG861" s="17" t="s">
        <v>75</v>
      </c>
      <c r="AH861" s="17" t="s">
        <v>75</v>
      </c>
      <c r="AI861" s="4" t="s">
        <v>102</v>
      </c>
    </row>
    <row r="862" spans="1:35" x14ac:dyDescent="0.35">
      <c r="A862" s="4" t="s">
        <v>99</v>
      </c>
      <c r="B862" s="36" t="s">
        <v>111</v>
      </c>
      <c r="C862" s="4" t="s">
        <v>100</v>
      </c>
      <c r="D862" s="19">
        <v>7.5445000000000002</v>
      </c>
      <c r="E862" s="19">
        <v>46.838900000000002</v>
      </c>
      <c r="F862" s="20">
        <v>240000</v>
      </c>
      <c r="G862" s="20">
        <v>2630</v>
      </c>
      <c r="H862" s="21">
        <v>1.66</v>
      </c>
      <c r="I862" s="4" t="s">
        <v>31</v>
      </c>
      <c r="J862" s="4" t="s">
        <v>53</v>
      </c>
      <c r="K862" s="22" t="s">
        <v>103</v>
      </c>
      <c r="L862" s="10">
        <v>0.03</v>
      </c>
      <c r="M862" s="13">
        <f t="shared" si="106"/>
        <v>1.2499999999999999E-7</v>
      </c>
      <c r="O862" s="4" t="s">
        <v>47</v>
      </c>
      <c r="P862" s="4">
        <v>10</v>
      </c>
      <c r="Q862" s="23">
        <v>41725</v>
      </c>
      <c r="R862" s="38">
        <v>0.5</v>
      </c>
      <c r="S862" s="38">
        <v>0.58333333333333304</v>
      </c>
      <c r="T862" s="24">
        <v>8.3333333333333329E-2</v>
      </c>
      <c r="W862" s="17">
        <v>6.3</v>
      </c>
      <c r="Z862" s="16">
        <v>2.5</v>
      </c>
      <c r="AA862" s="16">
        <v>0.74</v>
      </c>
      <c r="AB862" s="16">
        <v>1</v>
      </c>
      <c r="AD862" s="17">
        <f t="shared" si="105"/>
        <v>6.3</v>
      </c>
      <c r="AE862" s="57">
        <v>1294.3056903496999</v>
      </c>
      <c r="AG862" s="17">
        <v>0.92</v>
      </c>
      <c r="AH862" s="17">
        <v>0.92</v>
      </c>
      <c r="AI862" s="4" t="s">
        <v>102</v>
      </c>
    </row>
    <row r="863" spans="1:35" x14ac:dyDescent="0.35">
      <c r="A863" s="4" t="s">
        <v>99</v>
      </c>
      <c r="B863" s="36" t="s">
        <v>111</v>
      </c>
      <c r="C863" s="4" t="s">
        <v>100</v>
      </c>
      <c r="D863" s="19">
        <v>7.5445000000000002</v>
      </c>
      <c r="E863" s="19">
        <v>46.838900000000002</v>
      </c>
      <c r="F863" s="20">
        <v>240000</v>
      </c>
      <c r="G863" s="20">
        <v>2630</v>
      </c>
      <c r="H863" s="21">
        <v>1.66</v>
      </c>
      <c r="I863" s="4" t="s">
        <v>31</v>
      </c>
      <c r="J863" s="4" t="s">
        <v>53</v>
      </c>
      <c r="K863" s="22" t="s">
        <v>104</v>
      </c>
      <c r="L863" s="10">
        <v>0.03</v>
      </c>
      <c r="M863" s="13">
        <f t="shared" si="106"/>
        <v>1.2499999999999999E-7</v>
      </c>
      <c r="O863" s="4" t="s">
        <v>47</v>
      </c>
      <c r="P863" s="4">
        <v>10</v>
      </c>
      <c r="Q863" s="23">
        <v>41725</v>
      </c>
      <c r="R863" s="38">
        <v>0.5</v>
      </c>
      <c r="S863" s="38">
        <v>0.58333333333333304</v>
      </c>
      <c r="T863" s="24">
        <v>8.3333333333333329E-2</v>
      </c>
      <c r="W863" s="17">
        <v>6.1</v>
      </c>
      <c r="Z863" s="16">
        <v>2.5</v>
      </c>
      <c r="AA863" s="16">
        <v>0.76</v>
      </c>
      <c r="AB863" s="16">
        <v>1</v>
      </c>
      <c r="AD863" s="17">
        <f t="shared" si="105"/>
        <v>6.1</v>
      </c>
      <c r="AE863" s="57">
        <v>1309.8892178654601</v>
      </c>
      <c r="AG863" s="17">
        <v>1.41</v>
      </c>
      <c r="AH863" s="17">
        <v>1.41</v>
      </c>
      <c r="AI863" s="4" t="s">
        <v>102</v>
      </c>
    </row>
    <row r="864" spans="1:35" x14ac:dyDescent="0.35">
      <c r="A864" s="4" t="s">
        <v>99</v>
      </c>
      <c r="B864" s="36" t="s">
        <v>111</v>
      </c>
      <c r="C864" s="4" t="s">
        <v>100</v>
      </c>
      <c r="D864" s="19">
        <v>7.5445000000000002</v>
      </c>
      <c r="E864" s="19">
        <v>46.838900000000002</v>
      </c>
      <c r="F864" s="20">
        <v>240000</v>
      </c>
      <c r="G864" s="20">
        <v>2630</v>
      </c>
      <c r="H864" s="21">
        <v>1.66</v>
      </c>
      <c r="I864" s="4" t="s">
        <v>31</v>
      </c>
      <c r="J864" s="4" t="s">
        <v>53</v>
      </c>
      <c r="K864" s="22" t="s">
        <v>105</v>
      </c>
      <c r="L864" s="10">
        <v>0.03</v>
      </c>
      <c r="M864" s="13">
        <f t="shared" si="106"/>
        <v>1.2499999999999999E-7</v>
      </c>
      <c r="O864" s="4" t="s">
        <v>47</v>
      </c>
      <c r="P864" s="4">
        <v>10</v>
      </c>
      <c r="Q864" s="23">
        <v>41725</v>
      </c>
      <c r="R864" s="38">
        <v>0.5</v>
      </c>
      <c r="S864" s="38">
        <v>0.58333333333333304</v>
      </c>
      <c r="T864" s="24">
        <v>8.3333333333333329E-2</v>
      </c>
      <c r="W864" s="17">
        <v>6.15</v>
      </c>
      <c r="Z864" s="16">
        <v>2.5</v>
      </c>
      <c r="AA864" s="16">
        <v>0.87</v>
      </c>
      <c r="AB864" s="16">
        <v>1</v>
      </c>
      <c r="AD864" s="17">
        <f t="shared" si="105"/>
        <v>6.15</v>
      </c>
      <c r="AE864" s="57">
        <v>1305.9722483958201</v>
      </c>
      <c r="AG864" s="17">
        <v>1.2</v>
      </c>
      <c r="AH864" s="17">
        <v>1.2</v>
      </c>
      <c r="AI864" s="4" t="s">
        <v>102</v>
      </c>
    </row>
    <row r="865" spans="1:35" x14ac:dyDescent="0.35">
      <c r="A865" s="4" t="s">
        <v>99</v>
      </c>
      <c r="B865" s="36" t="s">
        <v>111</v>
      </c>
      <c r="C865" s="4" t="s">
        <v>100</v>
      </c>
      <c r="D865" s="19">
        <v>7.5445000000000002</v>
      </c>
      <c r="E865" s="19">
        <v>46.838900000000002</v>
      </c>
      <c r="F865" s="20">
        <v>240000</v>
      </c>
      <c r="G865" s="20">
        <v>2630</v>
      </c>
      <c r="H865" s="21">
        <v>1.66</v>
      </c>
      <c r="I865" s="4" t="s">
        <v>31</v>
      </c>
      <c r="J865" s="4" t="s">
        <v>53</v>
      </c>
      <c r="K865" s="22" t="s">
        <v>106</v>
      </c>
      <c r="L865" s="10">
        <v>0.03</v>
      </c>
      <c r="M865" s="13">
        <f t="shared" si="106"/>
        <v>1.2499999999999999E-7</v>
      </c>
      <c r="O865" s="4" t="s">
        <v>47</v>
      </c>
      <c r="P865" s="4">
        <v>10</v>
      </c>
      <c r="Q865" s="23">
        <v>41725</v>
      </c>
      <c r="R865" s="38">
        <v>0.5</v>
      </c>
      <c r="S865" s="38">
        <v>0.58333333333333304</v>
      </c>
      <c r="T865" s="24">
        <v>8.3333333333333329E-2</v>
      </c>
      <c r="W865" s="17">
        <v>6.1</v>
      </c>
      <c r="Z865" s="16">
        <v>2.5</v>
      </c>
      <c r="AA865" s="16">
        <v>0.85</v>
      </c>
      <c r="AB865" s="16">
        <v>1</v>
      </c>
      <c r="AD865" s="17">
        <f t="shared" si="105"/>
        <v>6.1</v>
      </c>
      <c r="AE865" s="57">
        <v>1309.8892178654601</v>
      </c>
      <c r="AG865" s="17">
        <v>1.3</v>
      </c>
      <c r="AH865" s="17">
        <v>1.3</v>
      </c>
      <c r="AI865" s="4" t="s">
        <v>102</v>
      </c>
    </row>
    <row r="866" spans="1:35" x14ac:dyDescent="0.35">
      <c r="A866" s="4" t="s">
        <v>99</v>
      </c>
      <c r="B866" s="36" t="s">
        <v>111</v>
      </c>
      <c r="C866" s="4" t="s">
        <v>100</v>
      </c>
      <c r="D866" s="19">
        <v>7.5445000000000002</v>
      </c>
      <c r="E866" s="19">
        <v>46.838900000000002</v>
      </c>
      <c r="F866" s="20">
        <v>240000</v>
      </c>
      <c r="G866" s="20">
        <v>2630</v>
      </c>
      <c r="H866" s="21">
        <v>1.66</v>
      </c>
      <c r="I866" s="4" t="s">
        <v>31</v>
      </c>
      <c r="J866" s="4" t="s">
        <v>53</v>
      </c>
      <c r="K866" s="22" t="s">
        <v>107</v>
      </c>
      <c r="L866" s="10">
        <v>0.03</v>
      </c>
      <c r="M866" s="13">
        <f t="shared" si="106"/>
        <v>1.2499999999999999E-7</v>
      </c>
      <c r="O866" s="4" t="s">
        <v>47</v>
      </c>
      <c r="P866" s="4">
        <v>10</v>
      </c>
      <c r="Q866" s="23">
        <v>41725</v>
      </c>
      <c r="R866" s="38">
        <v>0.5</v>
      </c>
      <c r="S866" s="38">
        <v>0.58333333333333304</v>
      </c>
      <c r="T866" s="24">
        <v>8.3333333333333329E-2</v>
      </c>
      <c r="W866" s="17">
        <v>6.1</v>
      </c>
      <c r="Z866" s="16">
        <v>2.5</v>
      </c>
      <c r="AA866" s="16">
        <v>0.89</v>
      </c>
      <c r="AB866" s="16">
        <v>1</v>
      </c>
      <c r="AD866" s="17">
        <f t="shared" si="105"/>
        <v>6.1</v>
      </c>
      <c r="AE866" s="57">
        <v>1309.8892178654601</v>
      </c>
      <c r="AG866" s="17">
        <v>1.1100000000000001</v>
      </c>
      <c r="AH866" s="17">
        <v>1.1100000000000001</v>
      </c>
      <c r="AI866" s="4" t="s">
        <v>102</v>
      </c>
    </row>
    <row r="867" spans="1:35" x14ac:dyDescent="0.35">
      <c r="A867" s="4" t="s">
        <v>99</v>
      </c>
      <c r="B867" s="36" t="s">
        <v>111</v>
      </c>
      <c r="C867" s="4" t="s">
        <v>100</v>
      </c>
      <c r="D867" s="19">
        <v>7.5445000000000002</v>
      </c>
      <c r="E867" s="19">
        <v>46.838900000000002</v>
      </c>
      <c r="F867" s="20">
        <v>240000</v>
      </c>
      <c r="G867" s="20">
        <v>2630</v>
      </c>
      <c r="H867" s="21">
        <v>1.66</v>
      </c>
      <c r="I867" s="4" t="s">
        <v>31</v>
      </c>
      <c r="J867" s="4" t="s">
        <v>53</v>
      </c>
      <c r="K867" s="22" t="s">
        <v>108</v>
      </c>
      <c r="L867" s="10">
        <v>0.03</v>
      </c>
      <c r="M867" s="13">
        <f t="shared" si="106"/>
        <v>1.2499999999999999E-7</v>
      </c>
      <c r="O867" s="4" t="s">
        <v>47</v>
      </c>
      <c r="P867" s="4">
        <v>10</v>
      </c>
      <c r="Q867" s="23">
        <v>41725</v>
      </c>
      <c r="R867" s="38">
        <v>0.5</v>
      </c>
      <c r="S867" s="38">
        <v>0.58333333333333304</v>
      </c>
      <c r="T867" s="24">
        <v>8.3333333333333329E-2</v>
      </c>
      <c r="W867" s="17">
        <v>6.7</v>
      </c>
      <c r="Z867" s="16">
        <v>2.5</v>
      </c>
      <c r="AA867" s="16">
        <v>0.96</v>
      </c>
      <c r="AB867" s="16">
        <v>1</v>
      </c>
      <c r="AD867" s="17">
        <f t="shared" si="105"/>
        <v>6.7</v>
      </c>
      <c r="AE867" s="57">
        <v>1263.8049942720199</v>
      </c>
      <c r="AG867" s="17">
        <v>1.63</v>
      </c>
      <c r="AH867" s="17">
        <v>1.63</v>
      </c>
      <c r="AI867" s="4" t="s">
        <v>102</v>
      </c>
    </row>
    <row r="868" spans="1:35" x14ac:dyDescent="0.35">
      <c r="A868" s="4" t="s">
        <v>99</v>
      </c>
      <c r="B868" s="36" t="s">
        <v>111</v>
      </c>
      <c r="C868" s="4" t="s">
        <v>100</v>
      </c>
      <c r="D868" s="19">
        <v>7.5445000000000002</v>
      </c>
      <c r="E868" s="19">
        <v>46.838900000000002</v>
      </c>
      <c r="F868" s="20">
        <v>240000</v>
      </c>
      <c r="G868" s="20">
        <v>2630</v>
      </c>
      <c r="H868" s="21">
        <v>1.66</v>
      </c>
      <c r="I868" s="4" t="s">
        <v>31</v>
      </c>
      <c r="J868" s="4" t="s">
        <v>53</v>
      </c>
      <c r="K868" s="22" t="s">
        <v>109</v>
      </c>
      <c r="L868" s="10">
        <v>0.03</v>
      </c>
      <c r="M868" s="13">
        <f t="shared" si="106"/>
        <v>1.2499999999999999E-7</v>
      </c>
      <c r="O868" s="4" t="s">
        <v>47</v>
      </c>
      <c r="P868" s="4">
        <v>10</v>
      </c>
      <c r="Q868" s="23">
        <v>41725</v>
      </c>
      <c r="R868" s="38">
        <v>0.5</v>
      </c>
      <c r="S868" s="38">
        <v>0.58333333333333304</v>
      </c>
      <c r="T868" s="24">
        <v>8.3333333333333329E-2</v>
      </c>
      <c r="W868" s="17">
        <v>6.45</v>
      </c>
      <c r="Z868" s="16">
        <v>2.5</v>
      </c>
      <c r="AA868" s="16">
        <v>0.93</v>
      </c>
      <c r="AB868" s="16">
        <v>1</v>
      </c>
      <c r="AD868" s="17">
        <f t="shared" si="105"/>
        <v>6.45</v>
      </c>
      <c r="AE868" s="57">
        <v>1282.76464774122</v>
      </c>
      <c r="AG868" s="17">
        <v>2.1800000000000002</v>
      </c>
      <c r="AH868" s="17">
        <v>2.1800000000000002</v>
      </c>
      <c r="AI868" s="4" t="s">
        <v>102</v>
      </c>
    </row>
    <row r="869" spans="1:35" x14ac:dyDescent="0.35">
      <c r="A869" s="4" t="s">
        <v>99</v>
      </c>
      <c r="B869" s="36" t="s">
        <v>111</v>
      </c>
      <c r="C869" s="4" t="s">
        <v>100</v>
      </c>
      <c r="D869" s="19">
        <v>7.5445000000000002</v>
      </c>
      <c r="E869" s="19">
        <v>46.838900000000002</v>
      </c>
      <c r="F869" s="20">
        <v>240000</v>
      </c>
      <c r="G869" s="20">
        <v>2630</v>
      </c>
      <c r="H869" s="21">
        <v>1.66</v>
      </c>
      <c r="I869" s="4" t="s">
        <v>31</v>
      </c>
      <c r="J869" s="4" t="s">
        <v>53</v>
      </c>
      <c r="K869" s="22" t="s">
        <v>110</v>
      </c>
      <c r="L869" s="10">
        <v>0.03</v>
      </c>
      <c r="M869" s="13">
        <f t="shared" si="106"/>
        <v>1.2499999999999999E-7</v>
      </c>
      <c r="O869" s="4" t="s">
        <v>47</v>
      </c>
      <c r="P869" s="4">
        <v>10</v>
      </c>
      <c r="Q869" s="23">
        <v>41725</v>
      </c>
      <c r="R869" s="38">
        <v>0.5</v>
      </c>
      <c r="S869" s="38">
        <v>0.58333333333333304</v>
      </c>
      <c r="T869" s="24">
        <v>8.3333333333333329E-2</v>
      </c>
      <c r="W869" s="17">
        <v>6.35</v>
      </c>
      <c r="Z869" s="16">
        <v>2.5</v>
      </c>
      <c r="AA869" s="16">
        <v>0.93</v>
      </c>
      <c r="AB869" s="16">
        <v>1</v>
      </c>
      <c r="AD869" s="17">
        <f t="shared" si="105"/>
        <v>6.35</v>
      </c>
      <c r="AE869" s="57">
        <v>1290.44479395644</v>
      </c>
      <c r="AG869" s="17">
        <v>3.04</v>
      </c>
      <c r="AH869" s="17">
        <v>3.04</v>
      </c>
      <c r="AI869" s="4" t="s">
        <v>102</v>
      </c>
    </row>
    <row r="870" spans="1:35" x14ac:dyDescent="0.35">
      <c r="A870" s="4" t="s">
        <v>99</v>
      </c>
      <c r="B870" s="36" t="s">
        <v>111</v>
      </c>
      <c r="C870" s="4" t="s">
        <v>100</v>
      </c>
      <c r="D870" s="19">
        <v>7.5445000000000002</v>
      </c>
      <c r="E870" s="19">
        <v>46.838900000000002</v>
      </c>
      <c r="F870" s="20">
        <v>240000</v>
      </c>
      <c r="G870" s="20">
        <v>2630</v>
      </c>
      <c r="H870" s="21">
        <v>1.66</v>
      </c>
      <c r="I870" s="4" t="s">
        <v>31</v>
      </c>
      <c r="J870" s="4" t="s">
        <v>53</v>
      </c>
      <c r="K870" s="22" t="s">
        <v>111</v>
      </c>
      <c r="L870" s="10">
        <f>3*0.03</f>
        <v>0.09</v>
      </c>
      <c r="M870" s="13">
        <f t="shared" si="106"/>
        <v>3.7500000000000001E-7</v>
      </c>
      <c r="O870" s="4" t="s">
        <v>47</v>
      </c>
      <c r="P870" s="4">
        <v>10</v>
      </c>
      <c r="Q870" s="23">
        <v>41725</v>
      </c>
      <c r="R870" s="38">
        <v>0.5</v>
      </c>
      <c r="S870" s="38">
        <v>0.58333333333333304</v>
      </c>
      <c r="T870" s="24">
        <v>8.3333333333333329E-2</v>
      </c>
      <c r="W870" s="17">
        <v>6.1</v>
      </c>
      <c r="Z870" s="16">
        <v>2.5</v>
      </c>
      <c r="AA870" s="16">
        <v>0.84</v>
      </c>
      <c r="AB870" s="16">
        <v>1</v>
      </c>
      <c r="AD870" s="17">
        <f t="shared" si="105"/>
        <v>6.1</v>
      </c>
      <c r="AE870" s="57">
        <v>1309.8892178654601</v>
      </c>
      <c r="AG870" s="17">
        <v>1.41</v>
      </c>
      <c r="AH870" s="17">
        <v>1.41</v>
      </c>
      <c r="AI870" s="4" t="s">
        <v>102</v>
      </c>
    </row>
    <row r="871" spans="1:35" x14ac:dyDescent="0.35">
      <c r="A871" s="4" t="s">
        <v>99</v>
      </c>
      <c r="B871" s="36" t="s">
        <v>111</v>
      </c>
      <c r="C871" s="4" t="s">
        <v>100</v>
      </c>
      <c r="D871" s="19">
        <v>7.5445000000000002</v>
      </c>
      <c r="E871" s="19">
        <v>46.838900000000002</v>
      </c>
      <c r="F871" s="20">
        <v>240000</v>
      </c>
      <c r="G871" s="20">
        <v>2630</v>
      </c>
      <c r="H871" s="21">
        <v>1.66</v>
      </c>
      <c r="I871" s="4" t="s">
        <v>31</v>
      </c>
      <c r="J871" s="4" t="s">
        <v>53</v>
      </c>
      <c r="K871" s="22" t="s">
        <v>101</v>
      </c>
      <c r="L871" s="10">
        <v>0.03</v>
      </c>
      <c r="M871" s="13">
        <f t="shared" si="106"/>
        <v>1.2499999999999999E-7</v>
      </c>
      <c r="O871" s="4" t="s">
        <v>47</v>
      </c>
      <c r="P871" s="4">
        <v>10</v>
      </c>
      <c r="Q871" s="23">
        <v>41184</v>
      </c>
      <c r="R871" s="38">
        <v>0.58333333333333337</v>
      </c>
      <c r="S871" s="38">
        <v>0.66666666666666663</v>
      </c>
      <c r="T871" s="24">
        <v>8.3333333333333329E-2</v>
      </c>
      <c r="W871" s="17">
        <v>17.45</v>
      </c>
      <c r="Z871" s="16">
        <v>2.5</v>
      </c>
      <c r="AA871" s="16">
        <v>0.79</v>
      </c>
      <c r="AB871" s="16">
        <v>1</v>
      </c>
      <c r="AD871" s="17">
        <f t="shared" si="105"/>
        <v>17.45</v>
      </c>
      <c r="AE871" s="57">
        <v>699.98200638618698</v>
      </c>
      <c r="AG871" s="17">
        <v>1.03</v>
      </c>
      <c r="AH871" s="17">
        <v>1.03</v>
      </c>
      <c r="AI871" s="4" t="s">
        <v>102</v>
      </c>
    </row>
    <row r="872" spans="1:35" x14ac:dyDescent="0.35">
      <c r="A872" s="4" t="s">
        <v>99</v>
      </c>
      <c r="B872" s="36" t="s">
        <v>111</v>
      </c>
      <c r="C872" s="4" t="s">
        <v>100</v>
      </c>
      <c r="D872" s="19">
        <v>7.5445000000000002</v>
      </c>
      <c r="E872" s="19">
        <v>46.838900000000002</v>
      </c>
      <c r="F872" s="20">
        <v>240000</v>
      </c>
      <c r="G872" s="20">
        <v>2630</v>
      </c>
      <c r="H872" s="21">
        <v>1.66</v>
      </c>
      <c r="I872" s="4" t="s">
        <v>31</v>
      </c>
      <c r="J872" s="4" t="s">
        <v>53</v>
      </c>
      <c r="K872" s="22" t="s">
        <v>103</v>
      </c>
      <c r="L872" s="10">
        <v>0.03</v>
      </c>
      <c r="M872" s="13">
        <f t="shared" si="106"/>
        <v>1.2499999999999999E-7</v>
      </c>
      <c r="O872" s="4" t="s">
        <v>47</v>
      </c>
      <c r="P872" s="4">
        <v>10</v>
      </c>
      <c r="Q872" s="23">
        <v>41184</v>
      </c>
      <c r="R872" s="38">
        <v>0.58333333333333337</v>
      </c>
      <c r="S872" s="38">
        <v>0.66666666666666663</v>
      </c>
      <c r="T872" s="24">
        <v>8.3333333333333329E-2</v>
      </c>
      <c r="W872" s="17">
        <v>17.45</v>
      </c>
      <c r="Z872" s="16">
        <v>2.5</v>
      </c>
      <c r="AA872" s="16">
        <v>0.76</v>
      </c>
      <c r="AB872" s="16">
        <v>1</v>
      </c>
      <c r="AD872" s="17">
        <f t="shared" si="105"/>
        <v>17.45</v>
      </c>
      <c r="AE872" s="57">
        <v>699.98200638618698</v>
      </c>
      <c r="AG872" s="17">
        <v>1.49</v>
      </c>
      <c r="AH872" s="17">
        <v>1.49</v>
      </c>
      <c r="AI872" s="4" t="s">
        <v>102</v>
      </c>
    </row>
    <row r="873" spans="1:35" x14ac:dyDescent="0.35">
      <c r="A873" s="4" t="s">
        <v>99</v>
      </c>
      <c r="B873" s="36" t="s">
        <v>111</v>
      </c>
      <c r="C873" s="4" t="s">
        <v>100</v>
      </c>
      <c r="D873" s="19">
        <v>7.5445000000000002</v>
      </c>
      <c r="E873" s="19">
        <v>46.838900000000002</v>
      </c>
      <c r="F873" s="20">
        <v>240000</v>
      </c>
      <c r="G873" s="20">
        <v>2630</v>
      </c>
      <c r="H873" s="21">
        <v>1.66</v>
      </c>
      <c r="I873" s="4" t="s">
        <v>31</v>
      </c>
      <c r="J873" s="4" t="s">
        <v>53</v>
      </c>
      <c r="K873" s="22" t="s">
        <v>104</v>
      </c>
      <c r="L873" s="10">
        <v>0.03</v>
      </c>
      <c r="M873" s="13">
        <f t="shared" si="106"/>
        <v>1.2499999999999999E-7</v>
      </c>
      <c r="O873" s="4" t="s">
        <v>47</v>
      </c>
      <c r="P873" s="4">
        <v>10</v>
      </c>
      <c r="Q873" s="23">
        <v>41184</v>
      </c>
      <c r="R873" s="38">
        <v>0.58333333333333304</v>
      </c>
      <c r="S873" s="38">
        <v>0.66666666666666696</v>
      </c>
      <c r="T873" s="24">
        <v>8.3333333333333329E-2</v>
      </c>
      <c r="W873" s="17">
        <v>17.45</v>
      </c>
      <c r="Z873" s="16">
        <v>2.5</v>
      </c>
      <c r="AA873" s="16">
        <v>0.72</v>
      </c>
      <c r="AB873" s="16">
        <v>1</v>
      </c>
      <c r="AD873" s="17">
        <f t="shared" si="105"/>
        <v>17.45</v>
      </c>
      <c r="AE873" s="57">
        <v>699.98200638618698</v>
      </c>
      <c r="AG873" s="17">
        <v>2.83</v>
      </c>
      <c r="AH873" s="17">
        <v>2.83</v>
      </c>
      <c r="AI873" s="4" t="s">
        <v>102</v>
      </c>
    </row>
    <row r="874" spans="1:35" x14ac:dyDescent="0.35">
      <c r="A874" s="4" t="s">
        <v>99</v>
      </c>
      <c r="B874" s="36" t="s">
        <v>111</v>
      </c>
      <c r="C874" s="4" t="s">
        <v>100</v>
      </c>
      <c r="D874" s="19">
        <v>7.5445000000000002</v>
      </c>
      <c r="E874" s="19">
        <v>46.838900000000002</v>
      </c>
      <c r="F874" s="20">
        <v>240000</v>
      </c>
      <c r="G874" s="20">
        <v>2630</v>
      </c>
      <c r="H874" s="21">
        <v>1.66</v>
      </c>
      <c r="I874" s="4" t="s">
        <v>31</v>
      </c>
      <c r="J874" s="4" t="s">
        <v>53</v>
      </c>
      <c r="K874" s="22" t="s">
        <v>105</v>
      </c>
      <c r="L874" s="10">
        <v>0.03</v>
      </c>
      <c r="M874" s="13">
        <f t="shared" si="106"/>
        <v>1.2499999999999999E-7</v>
      </c>
      <c r="O874" s="4" t="s">
        <v>47</v>
      </c>
      <c r="P874" s="4">
        <v>10</v>
      </c>
      <c r="Q874" s="23">
        <v>41184</v>
      </c>
      <c r="R874" s="38">
        <v>0.58333333333333304</v>
      </c>
      <c r="S874" s="38">
        <v>0.66666666666666696</v>
      </c>
      <c r="T874" s="24">
        <v>8.3333333333333329E-2</v>
      </c>
      <c r="W874" s="17">
        <v>17.5</v>
      </c>
      <c r="Z874" s="16">
        <v>2.5</v>
      </c>
      <c r="AA874" s="16">
        <v>0.75</v>
      </c>
      <c r="AB874" s="16">
        <v>1</v>
      </c>
      <c r="AD874" s="17">
        <f t="shared" si="105"/>
        <v>17.5</v>
      </c>
      <c r="AE874" s="57">
        <v>698.21578789062505</v>
      </c>
      <c r="AG874" s="17" t="s">
        <v>75</v>
      </c>
      <c r="AH874" s="17" t="s">
        <v>75</v>
      </c>
      <c r="AI874" s="4" t="s">
        <v>102</v>
      </c>
    </row>
    <row r="875" spans="1:35" x14ac:dyDescent="0.35">
      <c r="A875" s="4" t="s">
        <v>99</v>
      </c>
      <c r="B875" s="36" t="s">
        <v>111</v>
      </c>
      <c r="C875" s="4" t="s">
        <v>100</v>
      </c>
      <c r="D875" s="19">
        <v>7.5445000000000002</v>
      </c>
      <c r="E875" s="19">
        <v>46.838900000000002</v>
      </c>
      <c r="F875" s="20">
        <v>240000</v>
      </c>
      <c r="G875" s="20">
        <v>2630</v>
      </c>
      <c r="H875" s="21">
        <v>1.66</v>
      </c>
      <c r="I875" s="4" t="s">
        <v>31</v>
      </c>
      <c r="J875" s="4" t="s">
        <v>53</v>
      </c>
      <c r="K875" s="22" t="s">
        <v>106</v>
      </c>
      <c r="L875" s="10">
        <v>0.03</v>
      </c>
      <c r="M875" s="13">
        <f t="shared" si="106"/>
        <v>1.2499999999999999E-7</v>
      </c>
      <c r="O875" s="4" t="s">
        <v>47</v>
      </c>
      <c r="P875" s="4">
        <v>10</v>
      </c>
      <c r="Q875" s="23">
        <v>41184</v>
      </c>
      <c r="R875" s="38">
        <v>0.58333333333333304</v>
      </c>
      <c r="S875" s="38">
        <v>0.66666666666666696</v>
      </c>
      <c r="T875" s="24">
        <v>8.3333333333333329E-2</v>
      </c>
      <c r="W875" s="17">
        <v>17.5</v>
      </c>
      <c r="Z875" s="16">
        <v>2.5</v>
      </c>
      <c r="AA875" s="16">
        <v>0.75</v>
      </c>
      <c r="AB875" s="16">
        <v>1</v>
      </c>
      <c r="AD875" s="17">
        <f t="shared" si="105"/>
        <v>17.5</v>
      </c>
      <c r="AE875" s="57">
        <v>698.21578789062505</v>
      </c>
      <c r="AG875" s="17" t="s">
        <v>75</v>
      </c>
      <c r="AH875" s="17" t="s">
        <v>75</v>
      </c>
      <c r="AI875" s="4" t="s">
        <v>102</v>
      </c>
    </row>
    <row r="876" spans="1:35" x14ac:dyDescent="0.35">
      <c r="A876" s="4" t="s">
        <v>99</v>
      </c>
      <c r="B876" s="36" t="s">
        <v>111</v>
      </c>
      <c r="C876" s="4" t="s">
        <v>100</v>
      </c>
      <c r="D876" s="19">
        <v>7.5445000000000002</v>
      </c>
      <c r="E876" s="19">
        <v>46.838900000000002</v>
      </c>
      <c r="F876" s="20">
        <v>240000</v>
      </c>
      <c r="G876" s="20">
        <v>2630</v>
      </c>
      <c r="H876" s="21">
        <v>1.66</v>
      </c>
      <c r="I876" s="4" t="s">
        <v>31</v>
      </c>
      <c r="J876" s="4" t="s">
        <v>53</v>
      </c>
      <c r="K876" s="22" t="s">
        <v>107</v>
      </c>
      <c r="L876" s="10">
        <v>0.03</v>
      </c>
      <c r="M876" s="13">
        <f t="shared" si="106"/>
        <v>1.2499999999999999E-7</v>
      </c>
      <c r="O876" s="4" t="s">
        <v>47</v>
      </c>
      <c r="P876" s="4">
        <v>10</v>
      </c>
      <c r="Q876" s="23">
        <v>41184</v>
      </c>
      <c r="R876" s="38">
        <v>0.58333333333333304</v>
      </c>
      <c r="S876" s="38">
        <v>0.66666666666666696</v>
      </c>
      <c r="T876" s="24">
        <v>8.3333333333333329E-2</v>
      </c>
      <c r="W876" s="17">
        <v>17.5</v>
      </c>
      <c r="Z876" s="16">
        <v>2.5</v>
      </c>
      <c r="AA876" s="16">
        <v>0.72</v>
      </c>
      <c r="AB876" s="16">
        <v>1</v>
      </c>
      <c r="AD876" s="17">
        <f t="shared" si="105"/>
        <v>17.5</v>
      </c>
      <c r="AE876" s="57">
        <v>698.21578789062505</v>
      </c>
      <c r="AG876" s="17">
        <v>3.01</v>
      </c>
      <c r="AH876" s="17">
        <v>3.01</v>
      </c>
      <c r="AI876" s="4" t="s">
        <v>102</v>
      </c>
    </row>
    <row r="877" spans="1:35" x14ac:dyDescent="0.35">
      <c r="A877" s="4" t="s">
        <v>99</v>
      </c>
      <c r="B877" s="36" t="s">
        <v>111</v>
      </c>
      <c r="C877" s="4" t="s">
        <v>100</v>
      </c>
      <c r="D877" s="19">
        <v>7.5445000000000002</v>
      </c>
      <c r="E877" s="19">
        <v>46.838900000000002</v>
      </c>
      <c r="F877" s="20">
        <v>240000</v>
      </c>
      <c r="G877" s="20">
        <v>2630</v>
      </c>
      <c r="H877" s="21">
        <v>1.66</v>
      </c>
      <c r="I877" s="4" t="s">
        <v>31</v>
      </c>
      <c r="J877" s="4" t="s">
        <v>53</v>
      </c>
      <c r="K877" s="22" t="s">
        <v>108</v>
      </c>
      <c r="L877" s="10">
        <v>0.03</v>
      </c>
      <c r="M877" s="13">
        <f t="shared" si="106"/>
        <v>1.2499999999999999E-7</v>
      </c>
      <c r="O877" s="4" t="s">
        <v>47</v>
      </c>
      <c r="P877" s="4">
        <v>10</v>
      </c>
      <c r="Q877" s="23">
        <v>41184</v>
      </c>
      <c r="R877" s="38">
        <v>0.58333333333333304</v>
      </c>
      <c r="S877" s="38">
        <v>0.66666666666666696</v>
      </c>
      <c r="T877" s="24">
        <v>8.3333333333333329E-2</v>
      </c>
      <c r="W877" s="17">
        <v>17.95</v>
      </c>
      <c r="Z877" s="16">
        <v>2.5</v>
      </c>
      <c r="AA877" s="16">
        <v>0.7</v>
      </c>
      <c r="AB877" s="16">
        <v>1</v>
      </c>
      <c r="AD877" s="17">
        <f t="shared" si="105"/>
        <v>17.95</v>
      </c>
      <c r="AE877" s="57">
        <v>682.57184703063103</v>
      </c>
      <c r="AG877" s="17">
        <v>1.7</v>
      </c>
      <c r="AH877" s="17">
        <v>1.7</v>
      </c>
      <c r="AI877" s="4" t="s">
        <v>102</v>
      </c>
    </row>
    <row r="878" spans="1:35" x14ac:dyDescent="0.35">
      <c r="A878" s="4" t="s">
        <v>99</v>
      </c>
      <c r="B878" s="36" t="s">
        <v>111</v>
      </c>
      <c r="C878" s="4" t="s">
        <v>100</v>
      </c>
      <c r="D878" s="19">
        <v>7.5445000000000002</v>
      </c>
      <c r="E878" s="19">
        <v>46.838900000000002</v>
      </c>
      <c r="F878" s="20">
        <v>240000</v>
      </c>
      <c r="G878" s="20">
        <v>2630</v>
      </c>
      <c r="H878" s="21">
        <v>1.66</v>
      </c>
      <c r="I878" s="4" t="s">
        <v>31</v>
      </c>
      <c r="J878" s="4" t="s">
        <v>53</v>
      </c>
      <c r="K878" s="22" t="s">
        <v>109</v>
      </c>
      <c r="L878" s="10">
        <v>0.03</v>
      </c>
      <c r="M878" s="13">
        <f t="shared" si="106"/>
        <v>1.2499999999999999E-7</v>
      </c>
      <c r="O878" s="4" t="s">
        <v>47</v>
      </c>
      <c r="P878" s="4">
        <v>10</v>
      </c>
      <c r="Q878" s="23">
        <v>41184</v>
      </c>
      <c r="R878" s="38">
        <v>0.58333333333333304</v>
      </c>
      <c r="S878" s="38">
        <v>0.66666666666666696</v>
      </c>
      <c r="T878" s="24">
        <v>8.3333333333333329E-2</v>
      </c>
      <c r="W878" s="17">
        <v>17.850000000000001</v>
      </c>
      <c r="Z878" s="16">
        <v>2.5</v>
      </c>
      <c r="AA878" s="16">
        <v>0.72</v>
      </c>
      <c r="AB878" s="16">
        <v>1</v>
      </c>
      <c r="AD878" s="17">
        <f t="shared" si="105"/>
        <v>17.850000000000001</v>
      </c>
      <c r="AE878" s="57">
        <v>686.00955092143602</v>
      </c>
      <c r="AG878" s="17">
        <v>3.63</v>
      </c>
      <c r="AH878" s="17">
        <v>3.63</v>
      </c>
      <c r="AI878" s="4" t="s">
        <v>102</v>
      </c>
    </row>
    <row r="879" spans="1:35" x14ac:dyDescent="0.35">
      <c r="A879" s="4" t="s">
        <v>99</v>
      </c>
      <c r="B879" s="36" t="s">
        <v>111</v>
      </c>
      <c r="C879" s="4" t="s">
        <v>100</v>
      </c>
      <c r="D879" s="19">
        <v>7.5445000000000002</v>
      </c>
      <c r="E879" s="19">
        <v>46.838900000000002</v>
      </c>
      <c r="F879" s="20">
        <v>240000</v>
      </c>
      <c r="G879" s="20">
        <v>2630</v>
      </c>
      <c r="H879" s="21">
        <v>1.66</v>
      </c>
      <c r="I879" s="4" t="s">
        <v>31</v>
      </c>
      <c r="J879" s="4" t="s">
        <v>53</v>
      </c>
      <c r="K879" s="22" t="s">
        <v>110</v>
      </c>
      <c r="L879" s="10">
        <v>0.03</v>
      </c>
      <c r="M879" s="13">
        <f t="shared" si="106"/>
        <v>1.2499999999999999E-7</v>
      </c>
      <c r="O879" s="4" t="s">
        <v>47</v>
      </c>
      <c r="P879" s="4">
        <v>10</v>
      </c>
      <c r="Q879" s="23">
        <v>41184</v>
      </c>
      <c r="R879" s="38">
        <v>0.58333333333333304</v>
      </c>
      <c r="S879" s="38">
        <v>0.66666666666666696</v>
      </c>
      <c r="T879" s="24">
        <v>8.3333333333333329E-2</v>
      </c>
      <c r="W879" s="17">
        <v>17.8</v>
      </c>
      <c r="Z879" s="16">
        <v>2.5</v>
      </c>
      <c r="AA879" s="16">
        <v>0.72</v>
      </c>
      <c r="AB879" s="16">
        <v>1</v>
      </c>
      <c r="AD879" s="17">
        <f t="shared" si="105"/>
        <v>17.8</v>
      </c>
      <c r="AE879" s="57">
        <v>687.73662552411201</v>
      </c>
      <c r="AG879" s="17">
        <v>3.66</v>
      </c>
      <c r="AH879" s="17">
        <v>3.66</v>
      </c>
      <c r="AI879" s="4" t="s">
        <v>102</v>
      </c>
    </row>
    <row r="880" spans="1:35" x14ac:dyDescent="0.35">
      <c r="A880" s="4" t="s">
        <v>99</v>
      </c>
      <c r="B880" s="36" t="s">
        <v>111</v>
      </c>
      <c r="C880" s="4" t="s">
        <v>100</v>
      </c>
      <c r="D880" s="19">
        <v>7.5445000000000002</v>
      </c>
      <c r="E880" s="19">
        <v>46.838900000000002</v>
      </c>
      <c r="F880" s="20">
        <v>240000</v>
      </c>
      <c r="G880" s="20">
        <v>2630</v>
      </c>
      <c r="H880" s="21">
        <v>1.66</v>
      </c>
      <c r="I880" s="4" t="s">
        <v>31</v>
      </c>
      <c r="J880" s="4" t="s">
        <v>53</v>
      </c>
      <c r="K880" s="22" t="s">
        <v>111</v>
      </c>
      <c r="L880" s="10">
        <f>3*0.03</f>
        <v>0.09</v>
      </c>
      <c r="M880" s="13">
        <f t="shared" si="106"/>
        <v>3.7500000000000001E-7</v>
      </c>
      <c r="O880" s="4" t="s">
        <v>47</v>
      </c>
      <c r="P880" s="4">
        <v>10</v>
      </c>
      <c r="Q880" s="23">
        <v>41184</v>
      </c>
      <c r="R880" s="38">
        <v>0.58333333333333304</v>
      </c>
      <c r="S880" s="38">
        <v>0.66666666666666696</v>
      </c>
      <c r="T880" s="24">
        <v>8.3333333333333329E-2</v>
      </c>
      <c r="W880" s="17">
        <v>17.45</v>
      </c>
      <c r="Z880" s="16">
        <v>2.5</v>
      </c>
      <c r="AA880" s="16">
        <v>0.7</v>
      </c>
      <c r="AB880" s="16">
        <v>1</v>
      </c>
      <c r="AD880" s="17">
        <f t="shared" ref="AD880:AD943" si="107">W880</f>
        <v>17.45</v>
      </c>
      <c r="AE880" s="57">
        <v>699.98200638618698</v>
      </c>
      <c r="AG880" s="17" t="s">
        <v>75</v>
      </c>
      <c r="AH880" s="17" t="s">
        <v>75</v>
      </c>
      <c r="AI880" s="4" t="s">
        <v>102</v>
      </c>
    </row>
    <row r="881" spans="1:35" x14ac:dyDescent="0.35">
      <c r="A881" s="4" t="s">
        <v>99</v>
      </c>
      <c r="B881" s="36" t="s">
        <v>111</v>
      </c>
      <c r="C881" s="4" t="s">
        <v>100</v>
      </c>
      <c r="D881" s="19">
        <v>7.5445000000000002</v>
      </c>
      <c r="E881" s="19">
        <v>46.838900000000002</v>
      </c>
      <c r="F881" s="20">
        <v>240000</v>
      </c>
      <c r="G881" s="20">
        <v>2630</v>
      </c>
      <c r="H881" s="21">
        <v>1.66</v>
      </c>
      <c r="I881" s="4" t="s">
        <v>31</v>
      </c>
      <c r="J881" s="4" t="s">
        <v>53</v>
      </c>
      <c r="K881" s="22" t="s">
        <v>101</v>
      </c>
      <c r="L881" s="10">
        <v>0.03</v>
      </c>
      <c r="M881" s="13">
        <f t="shared" si="106"/>
        <v>1.2499999999999999E-7</v>
      </c>
      <c r="O881" s="4" t="s">
        <v>47</v>
      </c>
      <c r="P881" s="4">
        <v>10</v>
      </c>
      <c r="Q881" s="23">
        <v>41240</v>
      </c>
      <c r="R881" s="38">
        <v>0.58333333333333304</v>
      </c>
      <c r="S881" s="38">
        <v>0.66666666666666696</v>
      </c>
      <c r="T881" s="24">
        <v>8.3333333333333329E-2</v>
      </c>
      <c r="W881" s="17">
        <v>8.1999999999999993</v>
      </c>
      <c r="Z881" s="16">
        <v>2.5</v>
      </c>
      <c r="AA881" s="16">
        <v>1.28</v>
      </c>
      <c r="AB881" s="16">
        <v>1</v>
      </c>
      <c r="AD881" s="17">
        <f t="shared" si="107"/>
        <v>8.1999999999999993</v>
      </c>
      <c r="AE881" s="57">
        <v>1156.9656105967499</v>
      </c>
      <c r="AG881" s="17">
        <v>0.97</v>
      </c>
      <c r="AH881" s="17">
        <v>0.97</v>
      </c>
      <c r="AI881" s="4" t="s">
        <v>102</v>
      </c>
    </row>
    <row r="882" spans="1:35" x14ac:dyDescent="0.35">
      <c r="A882" s="4" t="s">
        <v>99</v>
      </c>
      <c r="B882" s="36" t="s">
        <v>111</v>
      </c>
      <c r="C882" s="4" t="s">
        <v>100</v>
      </c>
      <c r="D882" s="19">
        <v>7.5445000000000002</v>
      </c>
      <c r="E882" s="19">
        <v>46.838900000000002</v>
      </c>
      <c r="F882" s="20">
        <v>240000</v>
      </c>
      <c r="G882" s="20">
        <v>2630</v>
      </c>
      <c r="H882" s="21">
        <v>1.66</v>
      </c>
      <c r="I882" s="4" t="s">
        <v>31</v>
      </c>
      <c r="J882" s="4" t="s">
        <v>53</v>
      </c>
      <c r="K882" s="22" t="s">
        <v>103</v>
      </c>
      <c r="L882" s="10">
        <v>0.03</v>
      </c>
      <c r="M882" s="13">
        <f t="shared" si="106"/>
        <v>1.2499999999999999E-7</v>
      </c>
      <c r="O882" s="4" t="s">
        <v>47</v>
      </c>
      <c r="P882" s="4">
        <v>10</v>
      </c>
      <c r="Q882" s="23">
        <v>41240</v>
      </c>
      <c r="R882" s="38">
        <v>0.58333333333333304</v>
      </c>
      <c r="S882" s="38">
        <v>0.66666666666666696</v>
      </c>
      <c r="T882" s="24">
        <v>8.3333333333333329E-2</v>
      </c>
      <c r="W882" s="17">
        <v>8.1999999999999993</v>
      </c>
      <c r="Z882" s="16">
        <v>2.5</v>
      </c>
      <c r="AA882" s="16">
        <v>1.23</v>
      </c>
      <c r="AB882" s="16">
        <v>1</v>
      </c>
      <c r="AD882" s="17">
        <f t="shared" si="107"/>
        <v>8.1999999999999993</v>
      </c>
      <c r="AE882" s="57">
        <v>1156.9656105967499</v>
      </c>
      <c r="AG882" s="17">
        <v>1.65</v>
      </c>
      <c r="AH882" s="17">
        <v>1.65</v>
      </c>
      <c r="AI882" s="4" t="s">
        <v>102</v>
      </c>
    </row>
    <row r="883" spans="1:35" x14ac:dyDescent="0.35">
      <c r="A883" s="4" t="s">
        <v>99</v>
      </c>
      <c r="B883" s="36" t="s">
        <v>111</v>
      </c>
      <c r="C883" s="4" t="s">
        <v>100</v>
      </c>
      <c r="D883" s="19">
        <v>7.5445000000000002</v>
      </c>
      <c r="E883" s="19">
        <v>46.838900000000002</v>
      </c>
      <c r="F883" s="20">
        <v>240000</v>
      </c>
      <c r="G883" s="20">
        <v>2630</v>
      </c>
      <c r="H883" s="21">
        <v>1.66</v>
      </c>
      <c r="I883" s="4" t="s">
        <v>31</v>
      </c>
      <c r="J883" s="4" t="s">
        <v>53</v>
      </c>
      <c r="K883" s="22" t="s">
        <v>104</v>
      </c>
      <c r="L883" s="10">
        <v>0.03</v>
      </c>
      <c r="M883" s="13">
        <f t="shared" si="106"/>
        <v>1.2499999999999999E-7</v>
      </c>
      <c r="O883" s="4" t="s">
        <v>47</v>
      </c>
      <c r="P883" s="4">
        <v>10</v>
      </c>
      <c r="Q883" s="23">
        <v>41240</v>
      </c>
      <c r="R883" s="38">
        <v>0.58333333333333304</v>
      </c>
      <c r="S883" s="38">
        <v>0.66666666666666696</v>
      </c>
      <c r="T883" s="24">
        <v>8.3333333333333329E-2</v>
      </c>
      <c r="W883" s="17">
        <v>8.1999999999999993</v>
      </c>
      <c r="Z883" s="16">
        <v>2.5</v>
      </c>
      <c r="AA883" s="16">
        <v>1.19</v>
      </c>
      <c r="AB883" s="16">
        <v>1</v>
      </c>
      <c r="AD883" s="17">
        <f t="shared" si="107"/>
        <v>8.1999999999999993</v>
      </c>
      <c r="AE883" s="57">
        <v>1156.9656105967499</v>
      </c>
      <c r="AG883" s="17">
        <v>1.36</v>
      </c>
      <c r="AH883" s="17">
        <v>1.36</v>
      </c>
      <c r="AI883" s="4" t="s">
        <v>102</v>
      </c>
    </row>
    <row r="884" spans="1:35" x14ac:dyDescent="0.35">
      <c r="A884" s="4" t="s">
        <v>99</v>
      </c>
      <c r="B884" s="36" t="s">
        <v>111</v>
      </c>
      <c r="C884" s="4" t="s">
        <v>100</v>
      </c>
      <c r="D884" s="19">
        <v>7.5445000000000002</v>
      </c>
      <c r="E884" s="19">
        <v>46.838900000000002</v>
      </c>
      <c r="F884" s="20">
        <v>240000</v>
      </c>
      <c r="G884" s="20">
        <v>2630</v>
      </c>
      <c r="H884" s="21">
        <v>1.66</v>
      </c>
      <c r="I884" s="4" t="s">
        <v>31</v>
      </c>
      <c r="J884" s="4" t="s">
        <v>53</v>
      </c>
      <c r="K884" s="22" t="s">
        <v>105</v>
      </c>
      <c r="L884" s="10">
        <v>0.03</v>
      </c>
      <c r="M884" s="13">
        <f t="shared" si="106"/>
        <v>1.2499999999999999E-7</v>
      </c>
      <c r="O884" s="4" t="s">
        <v>47</v>
      </c>
      <c r="P884" s="4">
        <v>10</v>
      </c>
      <c r="Q884" s="23">
        <v>41240</v>
      </c>
      <c r="R884" s="38">
        <v>0.58333333333333304</v>
      </c>
      <c r="S884" s="38">
        <v>0.66666666666666696</v>
      </c>
      <c r="T884" s="24">
        <v>8.3333333333333329E-2</v>
      </c>
      <c r="W884" s="17">
        <v>8.1999999999999993</v>
      </c>
      <c r="Z884" s="16">
        <v>2.5</v>
      </c>
      <c r="AA884" s="16">
        <v>1.32</v>
      </c>
      <c r="AB884" s="16">
        <v>1</v>
      </c>
      <c r="AD884" s="17">
        <f t="shared" si="107"/>
        <v>8.1999999999999993</v>
      </c>
      <c r="AE884" s="57">
        <v>1156.9656105967499</v>
      </c>
      <c r="AG884" s="17">
        <v>1.3</v>
      </c>
      <c r="AH884" s="17">
        <v>1.3</v>
      </c>
      <c r="AI884" s="4" t="s">
        <v>102</v>
      </c>
    </row>
    <row r="885" spans="1:35" x14ac:dyDescent="0.35">
      <c r="A885" s="4" t="s">
        <v>99</v>
      </c>
      <c r="B885" s="36" t="s">
        <v>111</v>
      </c>
      <c r="C885" s="4" t="s">
        <v>100</v>
      </c>
      <c r="D885" s="19">
        <v>7.5445000000000002</v>
      </c>
      <c r="E885" s="19">
        <v>46.838900000000002</v>
      </c>
      <c r="F885" s="20">
        <v>240000</v>
      </c>
      <c r="G885" s="20">
        <v>2630</v>
      </c>
      <c r="H885" s="21">
        <v>1.66</v>
      </c>
      <c r="I885" s="4" t="s">
        <v>31</v>
      </c>
      <c r="J885" s="4" t="s">
        <v>53</v>
      </c>
      <c r="K885" s="22" t="s">
        <v>106</v>
      </c>
      <c r="L885" s="10">
        <v>0.03</v>
      </c>
      <c r="M885" s="13">
        <f t="shared" si="106"/>
        <v>1.2499999999999999E-7</v>
      </c>
      <c r="O885" s="4" t="s">
        <v>47</v>
      </c>
      <c r="P885" s="4">
        <v>10</v>
      </c>
      <c r="Q885" s="23">
        <v>41240</v>
      </c>
      <c r="R885" s="38">
        <v>0.58333333333333304</v>
      </c>
      <c r="S885" s="38">
        <v>0.66666666666666696</v>
      </c>
      <c r="T885" s="24">
        <v>8.3333333333333329E-2</v>
      </c>
      <c r="W885" s="17">
        <v>8.1999999999999993</v>
      </c>
      <c r="Z885" s="16">
        <v>2.5</v>
      </c>
      <c r="AA885" s="16">
        <v>1.33</v>
      </c>
      <c r="AB885" s="16">
        <v>1</v>
      </c>
      <c r="AD885" s="17">
        <f t="shared" si="107"/>
        <v>8.1999999999999993</v>
      </c>
      <c r="AE885" s="57">
        <v>1156.9656105967499</v>
      </c>
      <c r="AG885" s="17">
        <v>2.06</v>
      </c>
      <c r="AH885" s="17">
        <v>2.06</v>
      </c>
      <c r="AI885" s="4" t="s">
        <v>102</v>
      </c>
    </row>
    <row r="886" spans="1:35" x14ac:dyDescent="0.35">
      <c r="A886" s="4" t="s">
        <v>99</v>
      </c>
      <c r="B886" s="36" t="s">
        <v>111</v>
      </c>
      <c r="C886" s="4" t="s">
        <v>100</v>
      </c>
      <c r="D886" s="19">
        <v>7.5445000000000002</v>
      </c>
      <c r="E886" s="19">
        <v>46.838900000000002</v>
      </c>
      <c r="F886" s="20">
        <v>240000</v>
      </c>
      <c r="G886" s="20">
        <v>2630</v>
      </c>
      <c r="H886" s="21">
        <v>1.66</v>
      </c>
      <c r="I886" s="4" t="s">
        <v>31</v>
      </c>
      <c r="J886" s="4" t="s">
        <v>53</v>
      </c>
      <c r="K886" s="22" t="s">
        <v>107</v>
      </c>
      <c r="L886" s="10">
        <v>0.03</v>
      </c>
      <c r="M886" s="13">
        <f t="shared" si="106"/>
        <v>1.2499999999999999E-7</v>
      </c>
      <c r="O886" s="4" t="s">
        <v>47</v>
      </c>
      <c r="P886" s="4">
        <v>10</v>
      </c>
      <c r="Q886" s="23">
        <v>41240</v>
      </c>
      <c r="R886" s="38">
        <v>0.58333333333333304</v>
      </c>
      <c r="S886" s="38">
        <v>0.66666666666666696</v>
      </c>
      <c r="T886" s="24">
        <v>8.3333333333333329E-2</v>
      </c>
      <c r="W886" s="17">
        <v>8.15</v>
      </c>
      <c r="Z886" s="16">
        <v>2.5</v>
      </c>
      <c r="AA886" s="16">
        <v>1.29</v>
      </c>
      <c r="AB886" s="16">
        <v>1</v>
      </c>
      <c r="AD886" s="17">
        <f t="shared" si="107"/>
        <v>8.15</v>
      </c>
      <c r="AE886" s="57">
        <v>1160.34337964821</v>
      </c>
      <c r="AG886" s="17">
        <v>2.88</v>
      </c>
      <c r="AH886" s="17">
        <v>2.88</v>
      </c>
      <c r="AI886" s="4" t="s">
        <v>102</v>
      </c>
    </row>
    <row r="887" spans="1:35" x14ac:dyDescent="0.35">
      <c r="A887" s="4" t="s">
        <v>99</v>
      </c>
      <c r="B887" s="36" t="s">
        <v>111</v>
      </c>
      <c r="C887" s="4" t="s">
        <v>100</v>
      </c>
      <c r="D887" s="19">
        <v>7.5445000000000002</v>
      </c>
      <c r="E887" s="19">
        <v>46.838900000000002</v>
      </c>
      <c r="F887" s="20">
        <v>240000</v>
      </c>
      <c r="G887" s="20">
        <v>2630</v>
      </c>
      <c r="H887" s="21">
        <v>1.66</v>
      </c>
      <c r="I887" s="4" t="s">
        <v>31</v>
      </c>
      <c r="J887" s="4" t="s">
        <v>53</v>
      </c>
      <c r="K887" s="22" t="s">
        <v>108</v>
      </c>
      <c r="L887" s="10">
        <v>0.03</v>
      </c>
      <c r="M887" s="13">
        <f t="shared" si="106"/>
        <v>1.2499999999999999E-7</v>
      </c>
      <c r="O887" s="4" t="s">
        <v>47</v>
      </c>
      <c r="P887" s="4">
        <v>10</v>
      </c>
      <c r="Q887" s="23">
        <v>41240</v>
      </c>
      <c r="R887" s="38">
        <v>0.58333333333333304</v>
      </c>
      <c r="S887" s="38">
        <v>0.66666666666666696</v>
      </c>
      <c r="T887" s="24">
        <v>8.3333333333333329E-2</v>
      </c>
      <c r="W887" s="17">
        <v>8.15</v>
      </c>
      <c r="Z887" s="16">
        <v>2.5</v>
      </c>
      <c r="AA887" s="16">
        <v>1.39</v>
      </c>
      <c r="AB887" s="16">
        <v>1</v>
      </c>
      <c r="AD887" s="17">
        <f t="shared" si="107"/>
        <v>8.15</v>
      </c>
      <c r="AE887" s="57">
        <v>1160.34337964821</v>
      </c>
      <c r="AG887" s="17">
        <v>1.1100000000000001</v>
      </c>
      <c r="AH887" s="17">
        <v>1.1100000000000001</v>
      </c>
      <c r="AI887" s="4" t="s">
        <v>102</v>
      </c>
    </row>
    <row r="888" spans="1:35" x14ac:dyDescent="0.35">
      <c r="A888" s="4" t="s">
        <v>99</v>
      </c>
      <c r="B888" s="36" t="s">
        <v>111</v>
      </c>
      <c r="C888" s="4" t="s">
        <v>100</v>
      </c>
      <c r="D888" s="19">
        <v>7.5445000000000002</v>
      </c>
      <c r="E888" s="19">
        <v>46.838900000000002</v>
      </c>
      <c r="F888" s="20">
        <v>240000</v>
      </c>
      <c r="G888" s="20">
        <v>2630</v>
      </c>
      <c r="H888" s="21">
        <v>1.66</v>
      </c>
      <c r="I888" s="4" t="s">
        <v>31</v>
      </c>
      <c r="J888" s="4" t="s">
        <v>53</v>
      </c>
      <c r="K888" s="22" t="s">
        <v>109</v>
      </c>
      <c r="L888" s="10">
        <v>0.03</v>
      </c>
      <c r="M888" s="13">
        <f t="shared" si="106"/>
        <v>1.2499999999999999E-7</v>
      </c>
      <c r="O888" s="4" t="s">
        <v>47</v>
      </c>
      <c r="P888" s="4">
        <v>10</v>
      </c>
      <c r="Q888" s="23">
        <v>41240</v>
      </c>
      <c r="R888" s="38">
        <v>0.58333333333333304</v>
      </c>
      <c r="S888" s="38">
        <v>0.66666666666666696</v>
      </c>
      <c r="T888" s="24">
        <v>8.3333333333333329E-2</v>
      </c>
      <c r="W888" s="17">
        <v>8.1999999999999993</v>
      </c>
      <c r="Z888" s="16">
        <v>2.5</v>
      </c>
      <c r="AA888" s="16">
        <v>1.34</v>
      </c>
      <c r="AB888" s="16">
        <v>1</v>
      </c>
      <c r="AD888" s="17">
        <f t="shared" si="107"/>
        <v>8.1999999999999993</v>
      </c>
      <c r="AE888" s="57">
        <v>1156.9656105967499</v>
      </c>
      <c r="AG888" s="17">
        <v>1.72</v>
      </c>
      <c r="AH888" s="17">
        <v>1.72</v>
      </c>
      <c r="AI888" s="4" t="s">
        <v>102</v>
      </c>
    </row>
    <row r="889" spans="1:35" x14ac:dyDescent="0.35">
      <c r="A889" s="4" t="s">
        <v>99</v>
      </c>
      <c r="B889" s="36" t="s">
        <v>111</v>
      </c>
      <c r="C889" s="4" t="s">
        <v>100</v>
      </c>
      <c r="D889" s="19">
        <v>7.5445000000000002</v>
      </c>
      <c r="E889" s="19">
        <v>46.838900000000002</v>
      </c>
      <c r="F889" s="20">
        <v>240000</v>
      </c>
      <c r="G889" s="20">
        <v>2630</v>
      </c>
      <c r="H889" s="21">
        <v>1.66</v>
      </c>
      <c r="I889" s="4" t="s">
        <v>31</v>
      </c>
      <c r="J889" s="4" t="s">
        <v>53</v>
      </c>
      <c r="K889" s="22" t="s">
        <v>110</v>
      </c>
      <c r="L889" s="10">
        <v>0.03</v>
      </c>
      <c r="M889" s="13">
        <f t="shared" si="106"/>
        <v>1.2499999999999999E-7</v>
      </c>
      <c r="O889" s="4" t="s">
        <v>47</v>
      </c>
      <c r="P889" s="4">
        <v>10</v>
      </c>
      <c r="Q889" s="23">
        <v>41240</v>
      </c>
      <c r="R889" s="38">
        <v>0.58333333333333304</v>
      </c>
      <c r="S889" s="38">
        <v>0.66666666666666696</v>
      </c>
      <c r="T889" s="24">
        <v>8.3333333333333329E-2</v>
      </c>
      <c r="W889" s="17">
        <v>8.15</v>
      </c>
      <c r="Z889" s="16">
        <v>2.5</v>
      </c>
      <c r="AA889" s="16">
        <v>1.35</v>
      </c>
      <c r="AB889" s="16">
        <v>1</v>
      </c>
      <c r="AD889" s="17">
        <f t="shared" si="107"/>
        <v>8.15</v>
      </c>
      <c r="AE889" s="57">
        <v>1160.34337964821</v>
      </c>
      <c r="AG889" s="17">
        <v>1.1000000000000001</v>
      </c>
      <c r="AH889" s="17">
        <v>1.1000000000000001</v>
      </c>
      <c r="AI889" s="4" t="s">
        <v>102</v>
      </c>
    </row>
    <row r="890" spans="1:35" x14ac:dyDescent="0.35">
      <c r="A890" s="4" t="s">
        <v>99</v>
      </c>
      <c r="B890" s="36" t="s">
        <v>111</v>
      </c>
      <c r="C890" s="4" t="s">
        <v>100</v>
      </c>
      <c r="D890" s="19">
        <v>7.5445000000000002</v>
      </c>
      <c r="E890" s="19">
        <v>46.838900000000002</v>
      </c>
      <c r="F890" s="20">
        <v>240000</v>
      </c>
      <c r="G890" s="20">
        <v>2630</v>
      </c>
      <c r="H890" s="21">
        <v>1.66</v>
      </c>
      <c r="I890" s="4" t="s">
        <v>31</v>
      </c>
      <c r="J890" s="4" t="s">
        <v>53</v>
      </c>
      <c r="K890" s="22" t="s">
        <v>111</v>
      </c>
      <c r="L890" s="10">
        <f>3*0.03</f>
        <v>0.09</v>
      </c>
      <c r="M890" s="13">
        <f t="shared" si="106"/>
        <v>3.7500000000000001E-7</v>
      </c>
      <c r="O890" s="4" t="s">
        <v>47</v>
      </c>
      <c r="P890" s="4">
        <v>10</v>
      </c>
      <c r="Q890" s="23">
        <v>41240</v>
      </c>
      <c r="R890" s="38">
        <v>0.58333333333333304</v>
      </c>
      <c r="S890" s="38">
        <v>0.66666666666666696</v>
      </c>
      <c r="T890" s="24">
        <v>8.3333333333333329E-2</v>
      </c>
      <c r="W890" s="17">
        <v>8.15</v>
      </c>
      <c r="Z890" s="16">
        <v>2.5</v>
      </c>
      <c r="AA890" s="16">
        <v>1.24</v>
      </c>
      <c r="AB890" s="16">
        <v>1</v>
      </c>
      <c r="AD890" s="17">
        <f t="shared" si="107"/>
        <v>8.15</v>
      </c>
      <c r="AE890" s="57">
        <v>1160.34337964821</v>
      </c>
      <c r="AG890" s="17">
        <v>2.02</v>
      </c>
      <c r="AH890" s="17">
        <v>2.02</v>
      </c>
      <c r="AI890" s="4" t="s">
        <v>102</v>
      </c>
    </row>
    <row r="891" spans="1:35" x14ac:dyDescent="0.35">
      <c r="A891" s="4" t="s">
        <v>99</v>
      </c>
      <c r="B891" s="36" t="s">
        <v>111</v>
      </c>
      <c r="C891" s="4" t="s">
        <v>100</v>
      </c>
      <c r="D891" s="19">
        <v>7.5445000000000002</v>
      </c>
      <c r="E891" s="19">
        <v>46.838900000000002</v>
      </c>
      <c r="F891" s="20">
        <v>240000</v>
      </c>
      <c r="G891" s="20">
        <v>2630</v>
      </c>
      <c r="H891" s="21">
        <v>1.66</v>
      </c>
      <c r="I891" s="4" t="s">
        <v>31</v>
      </c>
      <c r="J891" s="4" t="s">
        <v>53</v>
      </c>
      <c r="K891" s="22" t="s">
        <v>101</v>
      </c>
      <c r="L891" s="10">
        <v>0.03</v>
      </c>
      <c r="M891" s="13">
        <f t="shared" si="106"/>
        <v>1.2499999999999999E-7</v>
      </c>
      <c r="O891" s="4" t="s">
        <v>47</v>
      </c>
      <c r="P891" s="4">
        <v>10</v>
      </c>
      <c r="Q891" s="23">
        <v>41725</v>
      </c>
      <c r="R891" s="38">
        <v>0.58333333333333304</v>
      </c>
      <c r="S891" s="38">
        <v>0.66666666666666696</v>
      </c>
      <c r="T891" s="24">
        <v>8.3333333333333329E-2</v>
      </c>
      <c r="W891" s="17">
        <v>6.85</v>
      </c>
      <c r="Z891" s="16">
        <v>2.5</v>
      </c>
      <c r="AA891" s="16">
        <v>0.91</v>
      </c>
      <c r="AB891" s="16">
        <v>1</v>
      </c>
      <c r="AD891" s="17">
        <f t="shared" si="107"/>
        <v>6.85</v>
      </c>
      <c r="AE891" s="57">
        <v>1252.59236452203</v>
      </c>
      <c r="AG891" s="17">
        <v>1.05</v>
      </c>
      <c r="AH891" s="17">
        <v>1.05</v>
      </c>
      <c r="AI891" s="4" t="s">
        <v>102</v>
      </c>
    </row>
    <row r="892" spans="1:35" x14ac:dyDescent="0.35">
      <c r="A892" s="4" t="s">
        <v>99</v>
      </c>
      <c r="B892" s="36" t="s">
        <v>111</v>
      </c>
      <c r="C892" s="4" t="s">
        <v>100</v>
      </c>
      <c r="D892" s="19">
        <v>7.5445000000000002</v>
      </c>
      <c r="E892" s="19">
        <v>46.838900000000002</v>
      </c>
      <c r="F892" s="20">
        <v>240000</v>
      </c>
      <c r="G892" s="20">
        <v>2630</v>
      </c>
      <c r="H892" s="21">
        <v>1.66</v>
      </c>
      <c r="I892" s="4" t="s">
        <v>31</v>
      </c>
      <c r="J892" s="4" t="s">
        <v>53</v>
      </c>
      <c r="K892" s="22" t="s">
        <v>103</v>
      </c>
      <c r="L892" s="10">
        <v>0.03</v>
      </c>
      <c r="M892" s="13">
        <f t="shared" si="106"/>
        <v>1.2499999999999999E-7</v>
      </c>
      <c r="O892" s="4" t="s">
        <v>47</v>
      </c>
      <c r="P892" s="4">
        <v>10</v>
      </c>
      <c r="Q892" s="23">
        <v>41725</v>
      </c>
      <c r="R892" s="38">
        <v>0.58333333333333304</v>
      </c>
      <c r="S892" s="38">
        <v>0.66666666666666696</v>
      </c>
      <c r="T892" s="24">
        <v>8.3333333333333329E-2</v>
      </c>
      <c r="W892" s="17">
        <v>6.7</v>
      </c>
      <c r="Z892" s="16">
        <v>2.5</v>
      </c>
      <c r="AA892" s="16">
        <v>0.94</v>
      </c>
      <c r="AB892" s="16">
        <v>1</v>
      </c>
      <c r="AD892" s="17">
        <f t="shared" si="107"/>
        <v>6.7</v>
      </c>
      <c r="AE892" s="57">
        <v>1263.8049942720199</v>
      </c>
      <c r="AG892" s="17">
        <v>1.04</v>
      </c>
      <c r="AH892" s="17">
        <v>1.04</v>
      </c>
      <c r="AI892" s="4" t="s">
        <v>102</v>
      </c>
    </row>
    <row r="893" spans="1:35" x14ac:dyDescent="0.35">
      <c r="A893" s="4" t="s">
        <v>99</v>
      </c>
      <c r="B893" s="36" t="s">
        <v>111</v>
      </c>
      <c r="C893" s="4" t="s">
        <v>100</v>
      </c>
      <c r="D893" s="19">
        <v>7.5445000000000002</v>
      </c>
      <c r="E893" s="19">
        <v>46.838900000000002</v>
      </c>
      <c r="F893" s="20">
        <v>240000</v>
      </c>
      <c r="G893" s="20">
        <v>2630</v>
      </c>
      <c r="H893" s="21">
        <v>1.66</v>
      </c>
      <c r="I893" s="4" t="s">
        <v>31</v>
      </c>
      <c r="J893" s="4" t="s">
        <v>53</v>
      </c>
      <c r="K893" s="22" t="s">
        <v>104</v>
      </c>
      <c r="L893" s="10">
        <v>0.03</v>
      </c>
      <c r="M893" s="13">
        <f t="shared" si="106"/>
        <v>1.2499999999999999E-7</v>
      </c>
      <c r="O893" s="4" t="s">
        <v>47</v>
      </c>
      <c r="P893" s="4">
        <v>10</v>
      </c>
      <c r="Q893" s="23">
        <v>41725</v>
      </c>
      <c r="R893" s="38">
        <v>0.58333333333333304</v>
      </c>
      <c r="S893" s="38">
        <v>0.66666666666666696</v>
      </c>
      <c r="T893" s="24">
        <v>8.3333333333333329E-2</v>
      </c>
      <c r="W893" s="17">
        <v>6.35</v>
      </c>
      <c r="Z893" s="16">
        <v>2.5</v>
      </c>
      <c r="AA893" s="16">
        <v>0.89</v>
      </c>
      <c r="AB893" s="16">
        <v>1</v>
      </c>
      <c r="AD893" s="17">
        <f t="shared" si="107"/>
        <v>6.35</v>
      </c>
      <c r="AE893" s="57">
        <v>1290.44479395644</v>
      </c>
      <c r="AG893" s="17">
        <v>1.29</v>
      </c>
      <c r="AH893" s="17">
        <v>1.29</v>
      </c>
      <c r="AI893" s="4" t="s">
        <v>102</v>
      </c>
    </row>
    <row r="894" spans="1:35" x14ac:dyDescent="0.35">
      <c r="A894" s="4" t="s">
        <v>99</v>
      </c>
      <c r="B894" s="36" t="s">
        <v>111</v>
      </c>
      <c r="C894" s="4" t="s">
        <v>100</v>
      </c>
      <c r="D894" s="19">
        <v>7.5445000000000002</v>
      </c>
      <c r="E894" s="19">
        <v>46.838900000000002</v>
      </c>
      <c r="F894" s="20">
        <v>240000</v>
      </c>
      <c r="G894" s="20">
        <v>2630</v>
      </c>
      <c r="H894" s="21">
        <v>1.66</v>
      </c>
      <c r="I894" s="4" t="s">
        <v>31</v>
      </c>
      <c r="J894" s="4" t="s">
        <v>53</v>
      </c>
      <c r="K894" s="22" t="s">
        <v>105</v>
      </c>
      <c r="L894" s="10">
        <v>0.03</v>
      </c>
      <c r="M894" s="13">
        <f t="shared" si="106"/>
        <v>1.2499999999999999E-7</v>
      </c>
      <c r="O894" s="4" t="s">
        <v>47</v>
      </c>
      <c r="P894" s="4">
        <v>10</v>
      </c>
      <c r="Q894" s="23">
        <v>41725</v>
      </c>
      <c r="R894" s="38">
        <v>0.58333333333333304</v>
      </c>
      <c r="S894" s="38">
        <v>0.66666666666666696</v>
      </c>
      <c r="T894" s="24">
        <v>8.3333333333333329E-2</v>
      </c>
      <c r="W894" s="17">
        <v>6.45</v>
      </c>
      <c r="Z894" s="16">
        <v>2.5</v>
      </c>
      <c r="AA894" s="16">
        <v>0.9</v>
      </c>
      <c r="AB894" s="16">
        <v>1</v>
      </c>
      <c r="AD894" s="17">
        <f t="shared" si="107"/>
        <v>6.45</v>
      </c>
      <c r="AE894" s="57">
        <v>1282.76464774122</v>
      </c>
      <c r="AG894" s="17">
        <v>1.07</v>
      </c>
      <c r="AH894" s="17">
        <v>1.07</v>
      </c>
      <c r="AI894" s="4" t="s">
        <v>102</v>
      </c>
    </row>
    <row r="895" spans="1:35" x14ac:dyDescent="0.35">
      <c r="A895" s="4" t="s">
        <v>99</v>
      </c>
      <c r="B895" s="36" t="s">
        <v>111</v>
      </c>
      <c r="C895" s="4" t="s">
        <v>100</v>
      </c>
      <c r="D895" s="19">
        <v>7.5445000000000002</v>
      </c>
      <c r="E895" s="19">
        <v>46.838900000000002</v>
      </c>
      <c r="F895" s="20">
        <v>240000</v>
      </c>
      <c r="G895" s="20">
        <v>2630</v>
      </c>
      <c r="H895" s="21">
        <v>1.66</v>
      </c>
      <c r="I895" s="4" t="s">
        <v>31</v>
      </c>
      <c r="J895" s="4" t="s">
        <v>53</v>
      </c>
      <c r="K895" s="22" t="s">
        <v>106</v>
      </c>
      <c r="L895" s="10">
        <v>0.03</v>
      </c>
      <c r="M895" s="13">
        <f t="shared" si="106"/>
        <v>1.2499999999999999E-7</v>
      </c>
      <c r="O895" s="4" t="s">
        <v>47</v>
      </c>
      <c r="P895" s="4">
        <v>10</v>
      </c>
      <c r="Q895" s="23">
        <v>41725</v>
      </c>
      <c r="R895" s="38">
        <v>0.58333333333333304</v>
      </c>
      <c r="S895" s="38">
        <v>0.66666666666666696</v>
      </c>
      <c r="T895" s="24">
        <v>8.3333333333333329E-2</v>
      </c>
      <c r="W895" s="17">
        <v>6.15</v>
      </c>
      <c r="Z895" s="16">
        <v>2.5</v>
      </c>
      <c r="AA895" s="16">
        <v>0.93</v>
      </c>
      <c r="AB895" s="16">
        <v>1</v>
      </c>
      <c r="AD895" s="17">
        <f t="shared" si="107"/>
        <v>6.15</v>
      </c>
      <c r="AE895" s="57">
        <v>1305.9722483958201</v>
      </c>
      <c r="AG895" s="17">
        <v>1.18</v>
      </c>
      <c r="AH895" s="17">
        <v>1.18</v>
      </c>
      <c r="AI895" s="4" t="s">
        <v>102</v>
      </c>
    </row>
    <row r="896" spans="1:35" x14ac:dyDescent="0.35">
      <c r="A896" s="4" t="s">
        <v>99</v>
      </c>
      <c r="B896" s="36" t="s">
        <v>111</v>
      </c>
      <c r="C896" s="4" t="s">
        <v>100</v>
      </c>
      <c r="D896" s="19">
        <v>7.5445000000000002</v>
      </c>
      <c r="E896" s="19">
        <v>46.838900000000002</v>
      </c>
      <c r="F896" s="20">
        <v>240000</v>
      </c>
      <c r="G896" s="20">
        <v>2630</v>
      </c>
      <c r="H896" s="21">
        <v>1.66</v>
      </c>
      <c r="I896" s="4" t="s">
        <v>31</v>
      </c>
      <c r="J896" s="4" t="s">
        <v>53</v>
      </c>
      <c r="K896" s="22" t="s">
        <v>107</v>
      </c>
      <c r="L896" s="10">
        <v>0.03</v>
      </c>
      <c r="M896" s="13">
        <f t="shared" si="106"/>
        <v>1.2499999999999999E-7</v>
      </c>
      <c r="O896" s="4" t="s">
        <v>47</v>
      </c>
      <c r="P896" s="4">
        <v>10</v>
      </c>
      <c r="Q896" s="23">
        <v>41725</v>
      </c>
      <c r="R896" s="38">
        <v>0.58333333333333304</v>
      </c>
      <c r="S896" s="38">
        <v>0.66666666666666696</v>
      </c>
      <c r="T896" s="24">
        <v>8.3333333333333329E-2</v>
      </c>
      <c r="W896" s="17">
        <v>6.35</v>
      </c>
      <c r="Z896" s="16">
        <v>2.5</v>
      </c>
      <c r="AA896" s="16">
        <v>0.93</v>
      </c>
      <c r="AB896" s="16">
        <v>1</v>
      </c>
      <c r="AD896" s="17">
        <f t="shared" si="107"/>
        <v>6.35</v>
      </c>
      <c r="AE896" s="57">
        <v>1290.44479395644</v>
      </c>
      <c r="AG896" s="17">
        <v>1.22</v>
      </c>
      <c r="AH896" s="17">
        <v>1.22</v>
      </c>
      <c r="AI896" s="4" t="s">
        <v>102</v>
      </c>
    </row>
    <row r="897" spans="1:35" x14ac:dyDescent="0.35">
      <c r="A897" s="4" t="s">
        <v>99</v>
      </c>
      <c r="B897" s="36" t="s">
        <v>111</v>
      </c>
      <c r="C897" s="4" t="s">
        <v>100</v>
      </c>
      <c r="D897" s="19">
        <v>7.5445000000000002</v>
      </c>
      <c r="E897" s="19">
        <v>46.838900000000002</v>
      </c>
      <c r="F897" s="20">
        <v>240000</v>
      </c>
      <c r="G897" s="20">
        <v>2630</v>
      </c>
      <c r="H897" s="21">
        <v>1.66</v>
      </c>
      <c r="I897" s="4" t="s">
        <v>31</v>
      </c>
      <c r="J897" s="4" t="s">
        <v>53</v>
      </c>
      <c r="K897" s="22" t="s">
        <v>108</v>
      </c>
      <c r="L897" s="10">
        <v>0.03</v>
      </c>
      <c r="M897" s="13">
        <f t="shared" si="106"/>
        <v>1.2499999999999999E-7</v>
      </c>
      <c r="O897" s="4" t="s">
        <v>47</v>
      </c>
      <c r="P897" s="4">
        <v>10</v>
      </c>
      <c r="Q897" s="23">
        <v>41725</v>
      </c>
      <c r="R897" s="38">
        <v>0.58333333333333304</v>
      </c>
      <c r="S897" s="38">
        <v>0.66666666666666696</v>
      </c>
      <c r="T897" s="24">
        <v>8.3333333333333329E-2</v>
      </c>
      <c r="W897" s="17">
        <v>7.2</v>
      </c>
      <c r="Z897" s="16">
        <v>2.5</v>
      </c>
      <c r="AA897" s="16">
        <v>0.97</v>
      </c>
      <c r="AB897" s="16">
        <v>1</v>
      </c>
      <c r="AD897" s="17">
        <f t="shared" si="107"/>
        <v>7.2</v>
      </c>
      <c r="AE897" s="57">
        <v>1226.8972242821101</v>
      </c>
      <c r="AG897" s="17" t="s">
        <v>75</v>
      </c>
      <c r="AH897" s="17" t="s">
        <v>75</v>
      </c>
      <c r="AI897" s="4" t="s">
        <v>102</v>
      </c>
    </row>
    <row r="898" spans="1:35" x14ac:dyDescent="0.35">
      <c r="A898" s="4" t="s">
        <v>99</v>
      </c>
      <c r="B898" s="36" t="s">
        <v>111</v>
      </c>
      <c r="C898" s="4" t="s">
        <v>100</v>
      </c>
      <c r="D898" s="19">
        <v>7.5445000000000002</v>
      </c>
      <c r="E898" s="19">
        <v>46.838900000000002</v>
      </c>
      <c r="F898" s="20">
        <v>240000</v>
      </c>
      <c r="G898" s="20">
        <v>2630</v>
      </c>
      <c r="H898" s="21">
        <v>1.66</v>
      </c>
      <c r="I898" s="4" t="s">
        <v>31</v>
      </c>
      <c r="J898" s="4" t="s">
        <v>53</v>
      </c>
      <c r="K898" s="22" t="s">
        <v>109</v>
      </c>
      <c r="L898" s="10">
        <v>0.03</v>
      </c>
      <c r="M898" s="13">
        <f t="shared" si="106"/>
        <v>1.2499999999999999E-7</v>
      </c>
      <c r="O898" s="4" t="s">
        <v>47</v>
      </c>
      <c r="P898" s="4">
        <v>10</v>
      </c>
      <c r="Q898" s="23">
        <v>41725</v>
      </c>
      <c r="R898" s="38">
        <v>0.58333333333333304</v>
      </c>
      <c r="S898" s="38">
        <v>0.66666666666666696</v>
      </c>
      <c r="T898" s="24">
        <v>8.3333333333333329E-2</v>
      </c>
      <c r="W898" s="17">
        <v>6.95</v>
      </c>
      <c r="Z898" s="16">
        <v>2.5</v>
      </c>
      <c r="AA898" s="16">
        <v>0.97</v>
      </c>
      <c r="AB898" s="16">
        <v>1</v>
      </c>
      <c r="AD898" s="17">
        <f t="shared" si="107"/>
        <v>6.95</v>
      </c>
      <c r="AE898" s="57">
        <v>1245.18447668812</v>
      </c>
      <c r="AG898" s="17">
        <v>0.89</v>
      </c>
      <c r="AH898" s="17">
        <v>0.89</v>
      </c>
      <c r="AI898" s="4" t="s">
        <v>102</v>
      </c>
    </row>
    <row r="899" spans="1:35" x14ac:dyDescent="0.35">
      <c r="A899" s="4" t="s">
        <v>99</v>
      </c>
      <c r="B899" s="36" t="s">
        <v>111</v>
      </c>
      <c r="C899" s="4" t="s">
        <v>100</v>
      </c>
      <c r="D899" s="19">
        <v>7.5445000000000002</v>
      </c>
      <c r="E899" s="19">
        <v>46.838900000000002</v>
      </c>
      <c r="F899" s="20">
        <v>240000</v>
      </c>
      <c r="G899" s="20">
        <v>2630</v>
      </c>
      <c r="H899" s="21">
        <v>1.66</v>
      </c>
      <c r="I899" s="4" t="s">
        <v>31</v>
      </c>
      <c r="J899" s="4" t="s">
        <v>53</v>
      </c>
      <c r="K899" s="22" t="s">
        <v>110</v>
      </c>
      <c r="L899" s="10">
        <v>0.03</v>
      </c>
      <c r="M899" s="13">
        <f t="shared" ref="M899:M962" si="108">L899/F899</f>
        <v>1.2499999999999999E-7</v>
      </c>
      <c r="O899" s="4" t="s">
        <v>47</v>
      </c>
      <c r="P899" s="4">
        <v>10</v>
      </c>
      <c r="Q899" s="23">
        <v>41725</v>
      </c>
      <c r="R899" s="38">
        <v>0.58333333333333304</v>
      </c>
      <c r="S899" s="38">
        <v>0.66666666666666696</v>
      </c>
      <c r="T899" s="24">
        <v>8.3333333333333329E-2</v>
      </c>
      <c r="W899" s="17">
        <v>6.55</v>
      </c>
      <c r="Z899" s="16">
        <v>2.5</v>
      </c>
      <c r="AA899" s="16">
        <v>0.96</v>
      </c>
      <c r="AB899" s="16">
        <v>1</v>
      </c>
      <c r="AD899" s="17">
        <f t="shared" si="107"/>
        <v>6.55</v>
      </c>
      <c r="AE899" s="57">
        <v>1275.1397117567301</v>
      </c>
      <c r="AG899" s="17" t="s">
        <v>75</v>
      </c>
      <c r="AH899" s="17" t="s">
        <v>75</v>
      </c>
      <c r="AI899" s="4" t="s">
        <v>102</v>
      </c>
    </row>
    <row r="900" spans="1:35" x14ac:dyDescent="0.35">
      <c r="A900" s="4" t="s">
        <v>99</v>
      </c>
      <c r="B900" s="36" t="s">
        <v>111</v>
      </c>
      <c r="C900" s="4" t="s">
        <v>100</v>
      </c>
      <c r="D900" s="19">
        <v>7.5445000000000002</v>
      </c>
      <c r="E900" s="19">
        <v>46.838900000000002</v>
      </c>
      <c r="F900" s="20">
        <v>240000</v>
      </c>
      <c r="G900" s="20">
        <v>2630</v>
      </c>
      <c r="H900" s="21">
        <v>1.66</v>
      </c>
      <c r="I900" s="4" t="s">
        <v>31</v>
      </c>
      <c r="J900" s="4" t="s">
        <v>53</v>
      </c>
      <c r="K900" s="22" t="s">
        <v>111</v>
      </c>
      <c r="L900" s="10">
        <f>3*0.03</f>
        <v>0.09</v>
      </c>
      <c r="M900" s="13">
        <f t="shared" si="108"/>
        <v>3.7500000000000001E-7</v>
      </c>
      <c r="O900" s="4" t="s">
        <v>47</v>
      </c>
      <c r="P900" s="4">
        <v>10</v>
      </c>
      <c r="Q900" s="23">
        <v>41725</v>
      </c>
      <c r="R900" s="38">
        <v>0.58333333333333304</v>
      </c>
      <c r="S900" s="38">
        <v>0.66666666666666696</v>
      </c>
      <c r="T900" s="24">
        <v>8.3333333333333329E-2</v>
      </c>
      <c r="W900" s="17">
        <v>6.3</v>
      </c>
      <c r="Z900" s="16">
        <v>2.5</v>
      </c>
      <c r="AA900" s="16">
        <v>0.93</v>
      </c>
      <c r="AB900" s="16">
        <v>1</v>
      </c>
      <c r="AD900" s="17">
        <f t="shared" si="107"/>
        <v>6.3</v>
      </c>
      <c r="AE900" s="57">
        <v>1294.3056903496999</v>
      </c>
      <c r="AG900" s="17">
        <v>1.1599999999999999</v>
      </c>
      <c r="AH900" s="17">
        <v>1.1599999999999999</v>
      </c>
      <c r="AI900" s="4" t="s">
        <v>102</v>
      </c>
    </row>
    <row r="901" spans="1:35" x14ac:dyDescent="0.35">
      <c r="A901" s="4" t="s">
        <v>99</v>
      </c>
      <c r="B901" s="36" t="s">
        <v>111</v>
      </c>
      <c r="C901" s="4" t="s">
        <v>100</v>
      </c>
      <c r="D901" s="19">
        <v>7.5445000000000002</v>
      </c>
      <c r="E901" s="19">
        <v>46.838900000000002</v>
      </c>
      <c r="F901" s="20">
        <v>240000</v>
      </c>
      <c r="G901" s="20">
        <v>2630</v>
      </c>
      <c r="H901" s="21">
        <v>1.66</v>
      </c>
      <c r="I901" s="4" t="s">
        <v>31</v>
      </c>
      <c r="J901" s="4" t="s">
        <v>53</v>
      </c>
      <c r="K901" s="22" t="s">
        <v>101</v>
      </c>
      <c r="L901" s="10">
        <v>0.03</v>
      </c>
      <c r="M901" s="13">
        <f t="shared" si="108"/>
        <v>1.2499999999999999E-7</v>
      </c>
      <c r="O901" s="4" t="s">
        <v>47</v>
      </c>
      <c r="P901" s="4">
        <v>10</v>
      </c>
      <c r="Q901" s="23">
        <v>41185</v>
      </c>
      <c r="R901" s="38">
        <v>0.66666666666666663</v>
      </c>
      <c r="S901" s="38">
        <v>0.41666666666666669</v>
      </c>
      <c r="T901" s="24">
        <v>0.75</v>
      </c>
      <c r="W901" s="17">
        <v>17.149999999999999</v>
      </c>
      <c r="Z901" s="16">
        <v>2.5</v>
      </c>
      <c r="AA901" s="16">
        <v>0.19</v>
      </c>
      <c r="AB901" s="16">
        <v>1</v>
      </c>
      <c r="AD901" s="17">
        <f t="shared" si="107"/>
        <v>17.149999999999999</v>
      </c>
      <c r="AE901" s="57">
        <v>710.69982740801095</v>
      </c>
      <c r="AG901" s="17">
        <v>1</v>
      </c>
      <c r="AH901" s="17">
        <v>1</v>
      </c>
      <c r="AI901" s="4" t="s">
        <v>102</v>
      </c>
    </row>
    <row r="902" spans="1:35" x14ac:dyDescent="0.35">
      <c r="A902" s="4" t="s">
        <v>99</v>
      </c>
      <c r="B902" s="36" t="s">
        <v>111</v>
      </c>
      <c r="C902" s="4" t="s">
        <v>100</v>
      </c>
      <c r="D902" s="19">
        <v>7.5445000000000002</v>
      </c>
      <c r="E902" s="19">
        <v>46.838900000000002</v>
      </c>
      <c r="F902" s="20">
        <v>240000</v>
      </c>
      <c r="G902" s="20">
        <v>2630</v>
      </c>
      <c r="H902" s="21">
        <v>1.66</v>
      </c>
      <c r="I902" s="4" t="s">
        <v>31</v>
      </c>
      <c r="J902" s="4" t="s">
        <v>53</v>
      </c>
      <c r="K902" s="22" t="s">
        <v>103</v>
      </c>
      <c r="L902" s="10">
        <v>0.03</v>
      </c>
      <c r="M902" s="13">
        <f t="shared" si="108"/>
        <v>1.2499999999999999E-7</v>
      </c>
      <c r="O902" s="4" t="s">
        <v>47</v>
      </c>
      <c r="P902" s="4">
        <v>10</v>
      </c>
      <c r="Q902" s="23">
        <v>41185</v>
      </c>
      <c r="R902" s="38">
        <v>0.66666666666666663</v>
      </c>
      <c r="S902" s="38">
        <v>0.41666666666666669</v>
      </c>
      <c r="T902" s="24">
        <v>0.75</v>
      </c>
      <c r="W902" s="17">
        <v>17.149999999999999</v>
      </c>
      <c r="Z902" s="16">
        <v>2.5</v>
      </c>
      <c r="AA902" s="16">
        <v>0.19</v>
      </c>
      <c r="AB902" s="16">
        <v>1</v>
      </c>
      <c r="AD902" s="17">
        <f t="shared" si="107"/>
        <v>17.149999999999999</v>
      </c>
      <c r="AE902" s="57">
        <v>710.69982740801095</v>
      </c>
      <c r="AG902" s="17">
        <v>0.93</v>
      </c>
      <c r="AH902" s="17">
        <v>0.93</v>
      </c>
      <c r="AI902" s="4" t="s">
        <v>102</v>
      </c>
    </row>
    <row r="903" spans="1:35" x14ac:dyDescent="0.35">
      <c r="A903" s="4" t="s">
        <v>99</v>
      </c>
      <c r="B903" s="36" t="s">
        <v>111</v>
      </c>
      <c r="C903" s="4" t="s">
        <v>100</v>
      </c>
      <c r="D903" s="19">
        <v>7.5445000000000002</v>
      </c>
      <c r="E903" s="19">
        <v>46.838900000000002</v>
      </c>
      <c r="F903" s="20">
        <v>240000</v>
      </c>
      <c r="G903" s="20">
        <v>2630</v>
      </c>
      <c r="H903" s="21">
        <v>1.66</v>
      </c>
      <c r="I903" s="4" t="s">
        <v>31</v>
      </c>
      <c r="J903" s="4" t="s">
        <v>53</v>
      </c>
      <c r="K903" s="22" t="s">
        <v>104</v>
      </c>
      <c r="L903" s="10">
        <v>0.03</v>
      </c>
      <c r="M903" s="13">
        <f t="shared" si="108"/>
        <v>1.2499999999999999E-7</v>
      </c>
      <c r="O903" s="4" t="s">
        <v>47</v>
      </c>
      <c r="P903" s="4">
        <v>10</v>
      </c>
      <c r="Q903" s="23">
        <v>41185</v>
      </c>
      <c r="R903" s="38">
        <v>0.66666666666666696</v>
      </c>
      <c r="S903" s="38">
        <v>0.41666666666666702</v>
      </c>
      <c r="T903" s="24">
        <v>0.75</v>
      </c>
      <c r="W903" s="17">
        <v>17.149999999999999</v>
      </c>
      <c r="Z903" s="16">
        <v>2.5</v>
      </c>
      <c r="AA903" s="16">
        <v>0.19</v>
      </c>
      <c r="AB903" s="16">
        <v>1</v>
      </c>
      <c r="AD903" s="17">
        <f t="shared" si="107"/>
        <v>17.149999999999999</v>
      </c>
      <c r="AE903" s="57">
        <v>710.69982740801095</v>
      </c>
      <c r="AG903" s="17" t="s">
        <v>75</v>
      </c>
      <c r="AH903" s="17" t="s">
        <v>75</v>
      </c>
      <c r="AI903" s="4" t="s">
        <v>102</v>
      </c>
    </row>
    <row r="904" spans="1:35" x14ac:dyDescent="0.35">
      <c r="A904" s="4" t="s">
        <v>99</v>
      </c>
      <c r="B904" s="36" t="s">
        <v>111</v>
      </c>
      <c r="C904" s="4" t="s">
        <v>100</v>
      </c>
      <c r="D904" s="19">
        <v>7.5445000000000002</v>
      </c>
      <c r="E904" s="19">
        <v>46.838900000000002</v>
      </c>
      <c r="F904" s="20">
        <v>240000</v>
      </c>
      <c r="G904" s="20">
        <v>2630</v>
      </c>
      <c r="H904" s="21">
        <v>1.66</v>
      </c>
      <c r="I904" s="4" t="s">
        <v>31</v>
      </c>
      <c r="J904" s="4" t="s">
        <v>53</v>
      </c>
      <c r="K904" s="22" t="s">
        <v>105</v>
      </c>
      <c r="L904" s="10">
        <v>0.03</v>
      </c>
      <c r="M904" s="13">
        <f t="shared" si="108"/>
        <v>1.2499999999999999E-7</v>
      </c>
      <c r="O904" s="4" t="s">
        <v>47</v>
      </c>
      <c r="P904" s="4">
        <v>10</v>
      </c>
      <c r="Q904" s="23">
        <v>41185</v>
      </c>
      <c r="R904" s="38">
        <v>0.66666666666666696</v>
      </c>
      <c r="S904" s="38">
        <v>0.41666666666666702</v>
      </c>
      <c r="T904" s="24">
        <v>0.75</v>
      </c>
      <c r="W904" s="17">
        <v>17.100000000000001</v>
      </c>
      <c r="Z904" s="16">
        <v>2.5</v>
      </c>
      <c r="AA904" s="16">
        <v>0.19</v>
      </c>
      <c r="AB904" s="16">
        <v>1</v>
      </c>
      <c r="AD904" s="17">
        <f t="shared" si="107"/>
        <v>17.100000000000001</v>
      </c>
      <c r="AE904" s="57">
        <v>712.50646134193698</v>
      </c>
      <c r="AG904" s="17">
        <v>0.47</v>
      </c>
      <c r="AH904" s="17">
        <v>0.47</v>
      </c>
      <c r="AI904" s="4" t="s">
        <v>102</v>
      </c>
    </row>
    <row r="905" spans="1:35" x14ac:dyDescent="0.35">
      <c r="A905" s="4" t="s">
        <v>99</v>
      </c>
      <c r="B905" s="36" t="s">
        <v>111</v>
      </c>
      <c r="C905" s="4" t="s">
        <v>100</v>
      </c>
      <c r="D905" s="19">
        <v>7.5445000000000002</v>
      </c>
      <c r="E905" s="19">
        <v>46.838900000000002</v>
      </c>
      <c r="F905" s="20">
        <v>240000</v>
      </c>
      <c r="G905" s="20">
        <v>2630</v>
      </c>
      <c r="H905" s="21">
        <v>1.66</v>
      </c>
      <c r="I905" s="4" t="s">
        <v>31</v>
      </c>
      <c r="J905" s="4" t="s">
        <v>53</v>
      </c>
      <c r="K905" s="22" t="s">
        <v>106</v>
      </c>
      <c r="L905" s="10">
        <v>0.03</v>
      </c>
      <c r="M905" s="13">
        <f t="shared" si="108"/>
        <v>1.2499999999999999E-7</v>
      </c>
      <c r="O905" s="4" t="s">
        <v>47</v>
      </c>
      <c r="P905" s="4">
        <v>10</v>
      </c>
      <c r="Q905" s="23">
        <v>41185</v>
      </c>
      <c r="R905" s="38">
        <v>0.66666666666666696</v>
      </c>
      <c r="S905" s="38">
        <v>0.41666666666666702</v>
      </c>
      <c r="T905" s="24">
        <v>0.75</v>
      </c>
      <c r="W905" s="17">
        <v>17.149999999999999</v>
      </c>
      <c r="Z905" s="16">
        <v>2.5</v>
      </c>
      <c r="AA905" s="16">
        <v>0.19</v>
      </c>
      <c r="AB905" s="16">
        <v>1</v>
      </c>
      <c r="AD905" s="17">
        <f t="shared" si="107"/>
        <v>17.149999999999999</v>
      </c>
      <c r="AE905" s="57">
        <v>710.69982740801095</v>
      </c>
      <c r="AG905" s="17" t="s">
        <v>75</v>
      </c>
      <c r="AH905" s="17" t="s">
        <v>75</v>
      </c>
      <c r="AI905" s="4" t="s">
        <v>102</v>
      </c>
    </row>
    <row r="906" spans="1:35" x14ac:dyDescent="0.35">
      <c r="A906" s="4" t="s">
        <v>99</v>
      </c>
      <c r="B906" s="36" t="s">
        <v>111</v>
      </c>
      <c r="C906" s="4" t="s">
        <v>100</v>
      </c>
      <c r="D906" s="19">
        <v>7.5445000000000002</v>
      </c>
      <c r="E906" s="19">
        <v>46.838900000000002</v>
      </c>
      <c r="F906" s="20">
        <v>240000</v>
      </c>
      <c r="G906" s="20">
        <v>2630</v>
      </c>
      <c r="H906" s="21">
        <v>1.66</v>
      </c>
      <c r="I906" s="4" t="s">
        <v>31</v>
      </c>
      <c r="J906" s="4" t="s">
        <v>53</v>
      </c>
      <c r="K906" s="22" t="s">
        <v>107</v>
      </c>
      <c r="L906" s="10">
        <v>0.03</v>
      </c>
      <c r="M906" s="13">
        <f t="shared" si="108"/>
        <v>1.2499999999999999E-7</v>
      </c>
      <c r="O906" s="4" t="s">
        <v>47</v>
      </c>
      <c r="P906" s="4">
        <v>10</v>
      </c>
      <c r="Q906" s="23">
        <v>41185</v>
      </c>
      <c r="R906" s="38">
        <v>0.66666666666666696</v>
      </c>
      <c r="S906" s="38">
        <v>0.41666666666666702</v>
      </c>
      <c r="T906" s="24">
        <v>0.75</v>
      </c>
      <c r="W906" s="17">
        <v>17.2</v>
      </c>
      <c r="Z906" s="16">
        <v>2.5</v>
      </c>
      <c r="AA906" s="16">
        <v>0.19</v>
      </c>
      <c r="AB906" s="16">
        <v>1</v>
      </c>
      <c r="AD906" s="17">
        <f t="shared" si="107"/>
        <v>17.2</v>
      </c>
      <c r="AE906" s="57">
        <v>708.89904624051201</v>
      </c>
      <c r="AG906" s="17">
        <v>2.1</v>
      </c>
      <c r="AH906" s="17">
        <v>2.1</v>
      </c>
      <c r="AI906" s="4" t="s">
        <v>102</v>
      </c>
    </row>
    <row r="907" spans="1:35" x14ac:dyDescent="0.35">
      <c r="A907" s="4" t="s">
        <v>99</v>
      </c>
      <c r="B907" s="36" t="s">
        <v>111</v>
      </c>
      <c r="C907" s="4" t="s">
        <v>100</v>
      </c>
      <c r="D907" s="19">
        <v>7.5445000000000002</v>
      </c>
      <c r="E907" s="19">
        <v>46.838900000000002</v>
      </c>
      <c r="F907" s="20">
        <v>240000</v>
      </c>
      <c r="G907" s="20">
        <v>2630</v>
      </c>
      <c r="H907" s="21">
        <v>1.66</v>
      </c>
      <c r="I907" s="4" t="s">
        <v>31</v>
      </c>
      <c r="J907" s="4" t="s">
        <v>53</v>
      </c>
      <c r="K907" s="22" t="s">
        <v>108</v>
      </c>
      <c r="L907" s="10">
        <v>0.03</v>
      </c>
      <c r="M907" s="13">
        <f t="shared" si="108"/>
        <v>1.2499999999999999E-7</v>
      </c>
      <c r="O907" s="4" t="s">
        <v>47</v>
      </c>
      <c r="P907" s="4">
        <v>10</v>
      </c>
      <c r="Q907" s="23">
        <v>41185</v>
      </c>
      <c r="R907" s="38">
        <v>0.66666666666666696</v>
      </c>
      <c r="S907" s="38">
        <v>0.41666666666666702</v>
      </c>
      <c r="T907" s="24">
        <v>0.75</v>
      </c>
      <c r="W907" s="17">
        <v>17.55</v>
      </c>
      <c r="Z907" s="16">
        <v>2.5</v>
      </c>
      <c r="AA907" s="16">
        <v>0.19</v>
      </c>
      <c r="AB907" s="16">
        <v>1</v>
      </c>
      <c r="AD907" s="17">
        <f t="shared" si="107"/>
        <v>17.55</v>
      </c>
      <c r="AE907" s="57">
        <v>696.455238440161</v>
      </c>
      <c r="AG907" s="17">
        <v>0.91</v>
      </c>
      <c r="AH907" s="17">
        <v>0.91</v>
      </c>
      <c r="AI907" s="4" t="s">
        <v>102</v>
      </c>
    </row>
    <row r="908" spans="1:35" x14ac:dyDescent="0.35">
      <c r="A908" s="4" t="s">
        <v>99</v>
      </c>
      <c r="B908" s="36" t="s">
        <v>111</v>
      </c>
      <c r="C908" s="4" t="s">
        <v>100</v>
      </c>
      <c r="D908" s="19">
        <v>7.5445000000000002</v>
      </c>
      <c r="E908" s="19">
        <v>46.838900000000002</v>
      </c>
      <c r="F908" s="20">
        <v>240000</v>
      </c>
      <c r="G908" s="20">
        <v>2630</v>
      </c>
      <c r="H908" s="21">
        <v>1.66</v>
      </c>
      <c r="I908" s="4" t="s">
        <v>31</v>
      </c>
      <c r="J908" s="4" t="s">
        <v>53</v>
      </c>
      <c r="K908" s="22" t="s">
        <v>109</v>
      </c>
      <c r="L908" s="10">
        <v>0.03</v>
      </c>
      <c r="M908" s="13">
        <f t="shared" si="108"/>
        <v>1.2499999999999999E-7</v>
      </c>
      <c r="O908" s="4" t="s">
        <v>47</v>
      </c>
      <c r="P908" s="4">
        <v>10</v>
      </c>
      <c r="Q908" s="23">
        <v>41185</v>
      </c>
      <c r="R908" s="38">
        <v>0.66666666666666696</v>
      </c>
      <c r="S908" s="38">
        <v>0.41666666666666702</v>
      </c>
      <c r="T908" s="24">
        <v>0.75</v>
      </c>
      <c r="W908" s="17">
        <v>17.5</v>
      </c>
      <c r="Z908" s="16">
        <v>2.5</v>
      </c>
      <c r="AA908" s="16">
        <v>0.19</v>
      </c>
      <c r="AB908" s="16">
        <v>1</v>
      </c>
      <c r="AD908" s="17">
        <f t="shared" si="107"/>
        <v>17.5</v>
      </c>
      <c r="AE908" s="57">
        <v>698.21578789062505</v>
      </c>
      <c r="AG908" s="17">
        <v>2.0299999999999998</v>
      </c>
      <c r="AH908" s="17">
        <v>2.0299999999999998</v>
      </c>
      <c r="AI908" s="4" t="s">
        <v>102</v>
      </c>
    </row>
    <row r="909" spans="1:35" x14ac:dyDescent="0.35">
      <c r="A909" s="4" t="s">
        <v>99</v>
      </c>
      <c r="B909" s="36" t="s">
        <v>111</v>
      </c>
      <c r="C909" s="4" t="s">
        <v>100</v>
      </c>
      <c r="D909" s="19">
        <v>7.5445000000000002</v>
      </c>
      <c r="E909" s="19">
        <v>46.838900000000002</v>
      </c>
      <c r="F909" s="20">
        <v>240000</v>
      </c>
      <c r="G909" s="20">
        <v>2630</v>
      </c>
      <c r="H909" s="21">
        <v>1.66</v>
      </c>
      <c r="I909" s="4" t="s">
        <v>31</v>
      </c>
      <c r="J909" s="4" t="s">
        <v>53</v>
      </c>
      <c r="K909" s="22" t="s">
        <v>110</v>
      </c>
      <c r="L909" s="10">
        <v>0.03</v>
      </c>
      <c r="M909" s="13">
        <f t="shared" si="108"/>
        <v>1.2499999999999999E-7</v>
      </c>
      <c r="O909" s="4" t="s">
        <v>47</v>
      </c>
      <c r="P909" s="4">
        <v>10</v>
      </c>
      <c r="Q909" s="23">
        <v>41185</v>
      </c>
      <c r="R909" s="38">
        <v>0.66666666666666696</v>
      </c>
      <c r="S909" s="38">
        <v>0.41666666666666702</v>
      </c>
      <c r="T909" s="24">
        <v>0.75</v>
      </c>
      <c r="W909" s="17">
        <v>17.55</v>
      </c>
      <c r="Z909" s="16">
        <v>2.5</v>
      </c>
      <c r="AA909" s="16">
        <v>0.19</v>
      </c>
      <c r="AB909" s="16">
        <v>1</v>
      </c>
      <c r="AD909" s="17">
        <f t="shared" si="107"/>
        <v>17.55</v>
      </c>
      <c r="AE909" s="57">
        <v>696.455238440161</v>
      </c>
      <c r="AG909" s="17">
        <v>1.64</v>
      </c>
      <c r="AH909" s="17">
        <v>1.64</v>
      </c>
      <c r="AI909" s="4" t="s">
        <v>102</v>
      </c>
    </row>
    <row r="910" spans="1:35" x14ac:dyDescent="0.35">
      <c r="A910" s="4" t="s">
        <v>99</v>
      </c>
      <c r="B910" s="36" t="s">
        <v>111</v>
      </c>
      <c r="C910" s="4" t="s">
        <v>100</v>
      </c>
      <c r="D910" s="19">
        <v>7.5445000000000002</v>
      </c>
      <c r="E910" s="19">
        <v>46.838900000000002</v>
      </c>
      <c r="F910" s="20">
        <v>240000</v>
      </c>
      <c r="G910" s="20">
        <v>2630</v>
      </c>
      <c r="H910" s="21">
        <v>1.66</v>
      </c>
      <c r="I910" s="4" t="s">
        <v>31</v>
      </c>
      <c r="J910" s="4" t="s">
        <v>53</v>
      </c>
      <c r="K910" s="22" t="s">
        <v>111</v>
      </c>
      <c r="L910" s="10">
        <f>3*0.03</f>
        <v>0.09</v>
      </c>
      <c r="M910" s="13">
        <f t="shared" si="108"/>
        <v>3.7500000000000001E-7</v>
      </c>
      <c r="O910" s="4" t="s">
        <v>47</v>
      </c>
      <c r="P910" s="4">
        <v>10</v>
      </c>
      <c r="Q910" s="23">
        <v>41185</v>
      </c>
      <c r="R910" s="38">
        <v>0.66666666666666696</v>
      </c>
      <c r="S910" s="38">
        <v>0.41666666666666702</v>
      </c>
      <c r="T910" s="24">
        <v>0.75</v>
      </c>
      <c r="W910" s="17">
        <v>17.2</v>
      </c>
      <c r="Z910" s="16">
        <v>2.5</v>
      </c>
      <c r="AA910" s="16">
        <v>0.19</v>
      </c>
      <c r="AB910" s="16">
        <v>1</v>
      </c>
      <c r="AD910" s="17">
        <f t="shared" si="107"/>
        <v>17.2</v>
      </c>
      <c r="AE910" s="57">
        <v>708.89904624051201</v>
      </c>
      <c r="AG910" s="17" t="s">
        <v>75</v>
      </c>
      <c r="AH910" s="17" t="s">
        <v>75</v>
      </c>
      <c r="AI910" s="4" t="s">
        <v>102</v>
      </c>
    </row>
    <row r="911" spans="1:35" x14ac:dyDescent="0.35">
      <c r="A911" s="4" t="s">
        <v>99</v>
      </c>
      <c r="B911" s="36" t="s">
        <v>111</v>
      </c>
      <c r="C911" s="4" t="s">
        <v>100</v>
      </c>
      <c r="D911" s="19">
        <v>7.5445000000000002</v>
      </c>
      <c r="E911" s="19">
        <v>46.838900000000002</v>
      </c>
      <c r="F911" s="20">
        <v>240000</v>
      </c>
      <c r="G911" s="20">
        <v>2630</v>
      </c>
      <c r="H911" s="21">
        <v>1.66</v>
      </c>
      <c r="I911" s="4" t="s">
        <v>31</v>
      </c>
      <c r="J911" s="4" t="s">
        <v>53</v>
      </c>
      <c r="K911" s="22" t="s">
        <v>101</v>
      </c>
      <c r="L911" s="10">
        <v>0.03</v>
      </c>
      <c r="M911" s="13">
        <f t="shared" si="108"/>
        <v>1.2499999999999999E-7</v>
      </c>
      <c r="O911" s="4" t="s">
        <v>47</v>
      </c>
      <c r="P911" s="4">
        <v>10</v>
      </c>
      <c r="Q911" s="23">
        <v>41241</v>
      </c>
      <c r="R911" s="38">
        <v>0.66666666666666696</v>
      </c>
      <c r="S911" s="38">
        <v>0.41666666666666702</v>
      </c>
      <c r="T911" s="24">
        <v>0.75</v>
      </c>
      <c r="W911" s="17">
        <v>8.1</v>
      </c>
      <c r="Z911" s="16">
        <v>2.5</v>
      </c>
      <c r="AA911" s="16">
        <v>0.28000000000000003</v>
      </c>
      <c r="AB911" s="16">
        <v>1</v>
      </c>
      <c r="AD911" s="17">
        <f t="shared" si="107"/>
        <v>8.1</v>
      </c>
      <c r="AE911" s="57">
        <v>1163.7333862692201</v>
      </c>
      <c r="AG911" s="17" t="s">
        <v>75</v>
      </c>
      <c r="AH911" s="17" t="s">
        <v>75</v>
      </c>
      <c r="AI911" s="4" t="s">
        <v>102</v>
      </c>
    </row>
    <row r="912" spans="1:35" x14ac:dyDescent="0.35">
      <c r="A912" s="4" t="s">
        <v>99</v>
      </c>
      <c r="B912" s="36" t="s">
        <v>111</v>
      </c>
      <c r="C912" s="4" t="s">
        <v>100</v>
      </c>
      <c r="D912" s="19">
        <v>7.5445000000000002</v>
      </c>
      <c r="E912" s="19">
        <v>46.838900000000002</v>
      </c>
      <c r="F912" s="20">
        <v>240000</v>
      </c>
      <c r="G912" s="20">
        <v>2630</v>
      </c>
      <c r="H912" s="21">
        <v>1.66</v>
      </c>
      <c r="I912" s="4" t="s">
        <v>31</v>
      </c>
      <c r="J912" s="4" t="s">
        <v>53</v>
      </c>
      <c r="K912" s="22" t="s">
        <v>103</v>
      </c>
      <c r="L912" s="10">
        <v>0.03</v>
      </c>
      <c r="M912" s="13">
        <f t="shared" si="108"/>
        <v>1.2499999999999999E-7</v>
      </c>
      <c r="O912" s="4" t="s">
        <v>47</v>
      </c>
      <c r="P912" s="4">
        <v>10</v>
      </c>
      <c r="Q912" s="23">
        <v>41241</v>
      </c>
      <c r="R912" s="38">
        <v>0.66666666666666696</v>
      </c>
      <c r="S912" s="38">
        <v>0.41666666666666702</v>
      </c>
      <c r="T912" s="24">
        <v>0.75</v>
      </c>
      <c r="W912" s="17">
        <v>8.15</v>
      </c>
      <c r="Z912" s="16">
        <v>2.5</v>
      </c>
      <c r="AA912" s="16">
        <v>0.28000000000000003</v>
      </c>
      <c r="AB912" s="16">
        <v>1</v>
      </c>
      <c r="AD912" s="17">
        <f t="shared" si="107"/>
        <v>8.15</v>
      </c>
      <c r="AE912" s="57">
        <v>1160.34337964821</v>
      </c>
      <c r="AG912" s="17" t="s">
        <v>75</v>
      </c>
      <c r="AH912" s="17" t="s">
        <v>75</v>
      </c>
      <c r="AI912" s="4" t="s">
        <v>102</v>
      </c>
    </row>
    <row r="913" spans="1:35" x14ac:dyDescent="0.35">
      <c r="A913" s="4" t="s">
        <v>99</v>
      </c>
      <c r="B913" s="36" t="s">
        <v>111</v>
      </c>
      <c r="C913" s="4" t="s">
        <v>100</v>
      </c>
      <c r="D913" s="19">
        <v>7.5445000000000002</v>
      </c>
      <c r="E913" s="19">
        <v>46.838900000000002</v>
      </c>
      <c r="F913" s="20">
        <v>240000</v>
      </c>
      <c r="G913" s="20">
        <v>2630</v>
      </c>
      <c r="H913" s="21">
        <v>1.66</v>
      </c>
      <c r="I913" s="4" t="s">
        <v>31</v>
      </c>
      <c r="J913" s="4" t="s">
        <v>53</v>
      </c>
      <c r="K913" s="22" t="s">
        <v>104</v>
      </c>
      <c r="L913" s="10">
        <v>0.03</v>
      </c>
      <c r="M913" s="13">
        <f t="shared" si="108"/>
        <v>1.2499999999999999E-7</v>
      </c>
      <c r="O913" s="4" t="s">
        <v>47</v>
      </c>
      <c r="P913" s="4">
        <v>10</v>
      </c>
      <c r="Q913" s="23">
        <v>41241</v>
      </c>
      <c r="R913" s="38">
        <v>0.66666666666666696</v>
      </c>
      <c r="S913" s="38">
        <v>0.41666666666666702</v>
      </c>
      <c r="T913" s="24">
        <v>0.75</v>
      </c>
      <c r="W913" s="17">
        <v>8.15</v>
      </c>
      <c r="Z913" s="16">
        <v>2.5</v>
      </c>
      <c r="AA913" s="16">
        <v>0.28000000000000003</v>
      </c>
      <c r="AB913" s="16">
        <v>1</v>
      </c>
      <c r="AD913" s="17">
        <f t="shared" si="107"/>
        <v>8.15</v>
      </c>
      <c r="AE913" s="57">
        <v>1160.34337964821</v>
      </c>
      <c r="AG913" s="17" t="s">
        <v>75</v>
      </c>
      <c r="AH913" s="17" t="s">
        <v>75</v>
      </c>
      <c r="AI913" s="4" t="s">
        <v>102</v>
      </c>
    </row>
    <row r="914" spans="1:35" x14ac:dyDescent="0.35">
      <c r="A914" s="4" t="s">
        <v>99</v>
      </c>
      <c r="B914" s="36" t="s">
        <v>111</v>
      </c>
      <c r="C914" s="4" t="s">
        <v>100</v>
      </c>
      <c r="D914" s="19">
        <v>7.5445000000000002</v>
      </c>
      <c r="E914" s="19">
        <v>46.838900000000002</v>
      </c>
      <c r="F914" s="20">
        <v>240000</v>
      </c>
      <c r="G914" s="20">
        <v>2630</v>
      </c>
      <c r="H914" s="21">
        <v>1.66</v>
      </c>
      <c r="I914" s="4" t="s">
        <v>31</v>
      </c>
      <c r="J914" s="4" t="s">
        <v>53</v>
      </c>
      <c r="K914" s="22" t="s">
        <v>105</v>
      </c>
      <c r="L914" s="10">
        <v>0.03</v>
      </c>
      <c r="M914" s="13">
        <f t="shared" si="108"/>
        <v>1.2499999999999999E-7</v>
      </c>
      <c r="O914" s="4" t="s">
        <v>47</v>
      </c>
      <c r="P914" s="4">
        <v>10</v>
      </c>
      <c r="Q914" s="23">
        <v>41241</v>
      </c>
      <c r="R914" s="38">
        <v>0.66666666666666696</v>
      </c>
      <c r="S914" s="38">
        <v>0.41666666666666702</v>
      </c>
      <c r="T914" s="24">
        <v>0.75</v>
      </c>
      <c r="W914" s="17">
        <v>8.15</v>
      </c>
      <c r="Z914" s="16">
        <v>2.5</v>
      </c>
      <c r="AA914" s="16">
        <v>0.28000000000000003</v>
      </c>
      <c r="AB914" s="16">
        <v>1</v>
      </c>
      <c r="AD914" s="17">
        <f t="shared" si="107"/>
        <v>8.15</v>
      </c>
      <c r="AE914" s="57">
        <v>1160.34337964821</v>
      </c>
      <c r="AG914" s="17">
        <v>0.56000000000000005</v>
      </c>
      <c r="AH914" s="17">
        <v>0.56000000000000005</v>
      </c>
      <c r="AI914" s="4" t="s">
        <v>102</v>
      </c>
    </row>
    <row r="915" spans="1:35" x14ac:dyDescent="0.35">
      <c r="A915" s="4" t="s">
        <v>99</v>
      </c>
      <c r="B915" s="36" t="s">
        <v>111</v>
      </c>
      <c r="C915" s="4" t="s">
        <v>100</v>
      </c>
      <c r="D915" s="19">
        <v>7.5445000000000002</v>
      </c>
      <c r="E915" s="19">
        <v>46.838900000000002</v>
      </c>
      <c r="F915" s="20">
        <v>240000</v>
      </c>
      <c r="G915" s="20">
        <v>2630</v>
      </c>
      <c r="H915" s="21">
        <v>1.66</v>
      </c>
      <c r="I915" s="4" t="s">
        <v>31</v>
      </c>
      <c r="J915" s="4" t="s">
        <v>53</v>
      </c>
      <c r="K915" s="22" t="s">
        <v>106</v>
      </c>
      <c r="L915" s="10">
        <v>0.03</v>
      </c>
      <c r="M915" s="13">
        <f t="shared" si="108"/>
        <v>1.2499999999999999E-7</v>
      </c>
      <c r="O915" s="4" t="s">
        <v>47</v>
      </c>
      <c r="P915" s="4">
        <v>10</v>
      </c>
      <c r="Q915" s="23">
        <v>41241</v>
      </c>
      <c r="R915" s="38">
        <v>0.66666666666666696</v>
      </c>
      <c r="S915" s="38">
        <v>0.41666666666666702</v>
      </c>
      <c r="T915" s="24">
        <v>0.75</v>
      </c>
      <c r="W915" s="17">
        <v>8.15</v>
      </c>
      <c r="Z915" s="16">
        <v>2.5</v>
      </c>
      <c r="AA915" s="16">
        <v>0.28000000000000003</v>
      </c>
      <c r="AB915" s="16">
        <v>1</v>
      </c>
      <c r="AD915" s="17">
        <f t="shared" si="107"/>
        <v>8.15</v>
      </c>
      <c r="AE915" s="57">
        <v>1160.34337964821</v>
      </c>
      <c r="AG915" s="17">
        <v>1.18</v>
      </c>
      <c r="AH915" s="17">
        <v>1.18</v>
      </c>
      <c r="AI915" s="4" t="s">
        <v>102</v>
      </c>
    </row>
    <row r="916" spans="1:35" x14ac:dyDescent="0.35">
      <c r="A916" s="4" t="s">
        <v>99</v>
      </c>
      <c r="B916" s="36" t="s">
        <v>111</v>
      </c>
      <c r="C916" s="4" t="s">
        <v>100</v>
      </c>
      <c r="D916" s="19">
        <v>7.5445000000000002</v>
      </c>
      <c r="E916" s="19">
        <v>46.838900000000002</v>
      </c>
      <c r="F916" s="20">
        <v>240000</v>
      </c>
      <c r="G916" s="20">
        <v>2630</v>
      </c>
      <c r="H916" s="21">
        <v>1.66</v>
      </c>
      <c r="I916" s="4" t="s">
        <v>31</v>
      </c>
      <c r="J916" s="4" t="s">
        <v>53</v>
      </c>
      <c r="K916" s="22" t="s">
        <v>107</v>
      </c>
      <c r="L916" s="10">
        <v>0.03</v>
      </c>
      <c r="M916" s="13">
        <f t="shared" si="108"/>
        <v>1.2499999999999999E-7</v>
      </c>
      <c r="O916" s="4" t="s">
        <v>47</v>
      </c>
      <c r="P916" s="4">
        <v>10</v>
      </c>
      <c r="Q916" s="23">
        <v>41241</v>
      </c>
      <c r="R916" s="38">
        <v>0.66666666666666696</v>
      </c>
      <c r="S916" s="38">
        <v>0.41666666666666702</v>
      </c>
      <c r="T916" s="24">
        <v>0.75</v>
      </c>
      <c r="W916" s="17">
        <v>8.1</v>
      </c>
      <c r="Z916" s="16">
        <v>2.5</v>
      </c>
      <c r="AA916" s="16">
        <v>0.28000000000000003</v>
      </c>
      <c r="AB916" s="16">
        <v>1</v>
      </c>
      <c r="AD916" s="17">
        <f t="shared" si="107"/>
        <v>8.1</v>
      </c>
      <c r="AE916" s="57">
        <v>1163.7333862692201</v>
      </c>
      <c r="AG916" s="17">
        <v>1.07</v>
      </c>
      <c r="AH916" s="17">
        <v>1.07</v>
      </c>
      <c r="AI916" s="4" t="s">
        <v>102</v>
      </c>
    </row>
    <row r="917" spans="1:35" x14ac:dyDescent="0.35">
      <c r="A917" s="4" t="s">
        <v>99</v>
      </c>
      <c r="B917" s="36" t="s">
        <v>111</v>
      </c>
      <c r="C917" s="4" t="s">
        <v>100</v>
      </c>
      <c r="D917" s="19">
        <v>7.5445000000000002</v>
      </c>
      <c r="E917" s="19">
        <v>46.838900000000002</v>
      </c>
      <c r="F917" s="20">
        <v>240000</v>
      </c>
      <c r="G917" s="20">
        <v>2630</v>
      </c>
      <c r="H917" s="21">
        <v>1.66</v>
      </c>
      <c r="I917" s="4" t="s">
        <v>31</v>
      </c>
      <c r="J917" s="4" t="s">
        <v>53</v>
      </c>
      <c r="K917" s="22" t="s">
        <v>108</v>
      </c>
      <c r="L917" s="10">
        <v>0.03</v>
      </c>
      <c r="M917" s="13">
        <f t="shared" si="108"/>
        <v>1.2499999999999999E-7</v>
      </c>
      <c r="O917" s="4" t="s">
        <v>47</v>
      </c>
      <c r="P917" s="4">
        <v>10</v>
      </c>
      <c r="Q917" s="23">
        <v>41241</v>
      </c>
      <c r="R917" s="38">
        <v>0.66666666666666696</v>
      </c>
      <c r="S917" s="38">
        <v>0.41666666666666702</v>
      </c>
      <c r="T917" s="24">
        <v>0.75</v>
      </c>
      <c r="W917" s="17">
        <v>8.0500000000000007</v>
      </c>
      <c r="Z917" s="16">
        <v>2.5</v>
      </c>
      <c r="AA917" s="16">
        <v>0.28000000000000003</v>
      </c>
      <c r="AB917" s="16">
        <v>1</v>
      </c>
      <c r="AD917" s="17">
        <f t="shared" si="107"/>
        <v>8.0500000000000007</v>
      </c>
      <c r="AE917" s="57">
        <v>1167.1356748601399</v>
      </c>
      <c r="AG917" s="17">
        <v>0.63</v>
      </c>
      <c r="AH917" s="17">
        <v>0.63</v>
      </c>
      <c r="AI917" s="4" t="s">
        <v>102</v>
      </c>
    </row>
    <row r="918" spans="1:35" x14ac:dyDescent="0.35">
      <c r="A918" s="4" t="s">
        <v>99</v>
      </c>
      <c r="B918" s="36" t="s">
        <v>111</v>
      </c>
      <c r="C918" s="4" t="s">
        <v>100</v>
      </c>
      <c r="D918" s="19">
        <v>7.5445000000000002</v>
      </c>
      <c r="E918" s="19">
        <v>46.838900000000002</v>
      </c>
      <c r="F918" s="20">
        <v>240000</v>
      </c>
      <c r="G918" s="20">
        <v>2630</v>
      </c>
      <c r="H918" s="21">
        <v>1.66</v>
      </c>
      <c r="I918" s="4" t="s">
        <v>31</v>
      </c>
      <c r="J918" s="4" t="s">
        <v>53</v>
      </c>
      <c r="K918" s="22" t="s">
        <v>109</v>
      </c>
      <c r="L918" s="10">
        <v>0.03</v>
      </c>
      <c r="M918" s="13">
        <f t="shared" si="108"/>
        <v>1.2499999999999999E-7</v>
      </c>
      <c r="O918" s="4" t="s">
        <v>47</v>
      </c>
      <c r="P918" s="4">
        <v>10</v>
      </c>
      <c r="Q918" s="23">
        <v>41241</v>
      </c>
      <c r="R918" s="38">
        <v>0.66666666666666696</v>
      </c>
      <c r="S918" s="38">
        <v>0.41666666666666702</v>
      </c>
      <c r="T918" s="24">
        <v>0.75</v>
      </c>
      <c r="W918" s="17">
        <v>8.15</v>
      </c>
      <c r="Z918" s="16">
        <v>2.5</v>
      </c>
      <c r="AA918" s="16">
        <v>0.28000000000000003</v>
      </c>
      <c r="AB918" s="16">
        <v>1</v>
      </c>
      <c r="AD918" s="17">
        <f t="shared" si="107"/>
        <v>8.15</v>
      </c>
      <c r="AE918" s="57">
        <v>1160.34337964821</v>
      </c>
      <c r="AG918" s="17">
        <v>0.84</v>
      </c>
      <c r="AH918" s="17">
        <v>0.84</v>
      </c>
      <c r="AI918" s="4" t="s">
        <v>102</v>
      </c>
    </row>
    <row r="919" spans="1:35" x14ac:dyDescent="0.35">
      <c r="A919" s="4" t="s">
        <v>99</v>
      </c>
      <c r="B919" s="36" t="s">
        <v>111</v>
      </c>
      <c r="C919" s="4" t="s">
        <v>100</v>
      </c>
      <c r="D919" s="19">
        <v>7.5445000000000002</v>
      </c>
      <c r="E919" s="19">
        <v>46.838900000000002</v>
      </c>
      <c r="F919" s="20">
        <v>240000</v>
      </c>
      <c r="G919" s="20">
        <v>2630</v>
      </c>
      <c r="H919" s="21">
        <v>1.66</v>
      </c>
      <c r="I919" s="4" t="s">
        <v>31</v>
      </c>
      <c r="J919" s="4" t="s">
        <v>53</v>
      </c>
      <c r="K919" s="22" t="s">
        <v>110</v>
      </c>
      <c r="L919" s="10">
        <v>0.03</v>
      </c>
      <c r="M919" s="13">
        <f t="shared" si="108"/>
        <v>1.2499999999999999E-7</v>
      </c>
      <c r="O919" s="4" t="s">
        <v>47</v>
      </c>
      <c r="P919" s="4">
        <v>10</v>
      </c>
      <c r="Q919" s="23">
        <v>41241</v>
      </c>
      <c r="R919" s="38">
        <v>0.66666666666666696</v>
      </c>
      <c r="S919" s="38">
        <v>0.41666666666666702</v>
      </c>
      <c r="T919" s="24">
        <v>0.75</v>
      </c>
      <c r="W919" s="17">
        <v>8.1</v>
      </c>
      <c r="Z919" s="16">
        <v>2.5</v>
      </c>
      <c r="AA919" s="16">
        <v>0.28000000000000003</v>
      </c>
      <c r="AB919" s="16">
        <v>1</v>
      </c>
      <c r="AD919" s="17">
        <f t="shared" si="107"/>
        <v>8.1</v>
      </c>
      <c r="AE919" s="57">
        <v>1163.7333862692201</v>
      </c>
      <c r="AG919" s="17" t="s">
        <v>75</v>
      </c>
      <c r="AH919" s="17" t="s">
        <v>75</v>
      </c>
      <c r="AI919" s="4" t="s">
        <v>102</v>
      </c>
    </row>
    <row r="920" spans="1:35" x14ac:dyDescent="0.35">
      <c r="A920" s="4" t="s">
        <v>99</v>
      </c>
      <c r="B920" s="36" t="s">
        <v>111</v>
      </c>
      <c r="C920" s="4" t="s">
        <v>100</v>
      </c>
      <c r="D920" s="19">
        <v>7.5445000000000002</v>
      </c>
      <c r="E920" s="19">
        <v>46.838900000000002</v>
      </c>
      <c r="F920" s="20">
        <v>240000</v>
      </c>
      <c r="G920" s="20">
        <v>2630</v>
      </c>
      <c r="H920" s="21">
        <v>1.66</v>
      </c>
      <c r="I920" s="4" t="s">
        <v>31</v>
      </c>
      <c r="J920" s="4" t="s">
        <v>53</v>
      </c>
      <c r="K920" s="22" t="s">
        <v>111</v>
      </c>
      <c r="L920" s="10">
        <f>3*0.03</f>
        <v>0.09</v>
      </c>
      <c r="M920" s="13">
        <f t="shared" si="108"/>
        <v>3.7500000000000001E-7</v>
      </c>
      <c r="O920" s="4" t="s">
        <v>47</v>
      </c>
      <c r="P920" s="4">
        <v>10</v>
      </c>
      <c r="Q920" s="23">
        <v>41241</v>
      </c>
      <c r="R920" s="38">
        <v>0.66666666666666696</v>
      </c>
      <c r="S920" s="38">
        <v>0.41666666666666702</v>
      </c>
      <c r="T920" s="24">
        <v>0.75</v>
      </c>
      <c r="W920" s="17">
        <v>8.1</v>
      </c>
      <c r="Z920" s="16">
        <v>2.5</v>
      </c>
      <c r="AA920" s="16">
        <v>0.28000000000000003</v>
      </c>
      <c r="AB920" s="16">
        <v>1</v>
      </c>
      <c r="AD920" s="17">
        <f t="shared" si="107"/>
        <v>8.1</v>
      </c>
      <c r="AE920" s="57">
        <v>1163.7333862692201</v>
      </c>
      <c r="AG920" s="17" t="s">
        <v>75</v>
      </c>
      <c r="AH920" s="17" t="s">
        <v>75</v>
      </c>
      <c r="AI920" s="4" t="s">
        <v>102</v>
      </c>
    </row>
    <row r="921" spans="1:35" x14ac:dyDescent="0.35">
      <c r="A921" s="4" t="s">
        <v>99</v>
      </c>
      <c r="B921" s="36" t="s">
        <v>111</v>
      </c>
      <c r="C921" s="4" t="s">
        <v>100</v>
      </c>
      <c r="D921" s="19">
        <v>7.5445000000000002</v>
      </c>
      <c r="E921" s="19">
        <v>46.838900000000002</v>
      </c>
      <c r="F921" s="20">
        <v>240000</v>
      </c>
      <c r="G921" s="20">
        <v>2630</v>
      </c>
      <c r="H921" s="21">
        <v>1.66</v>
      </c>
      <c r="I921" s="4" t="s">
        <v>31</v>
      </c>
      <c r="J921" s="4" t="s">
        <v>53</v>
      </c>
      <c r="K921" s="22" t="s">
        <v>101</v>
      </c>
      <c r="L921" s="10">
        <v>0.03</v>
      </c>
      <c r="M921" s="13">
        <f t="shared" si="108"/>
        <v>1.2499999999999999E-7</v>
      </c>
      <c r="O921" s="4" t="s">
        <v>47</v>
      </c>
      <c r="P921" s="4">
        <v>10</v>
      </c>
      <c r="Q921" s="23">
        <v>41726</v>
      </c>
      <c r="R921" s="38">
        <v>0.66666666666666696</v>
      </c>
      <c r="S921" s="38">
        <v>0.41666666666666702</v>
      </c>
      <c r="T921" s="24">
        <v>0.75</v>
      </c>
      <c r="W921" s="17">
        <v>6.55</v>
      </c>
      <c r="Z921" s="16">
        <v>2.5</v>
      </c>
      <c r="AA921" s="16">
        <v>0.51</v>
      </c>
      <c r="AB921" s="16">
        <v>1</v>
      </c>
      <c r="AD921" s="17">
        <f t="shared" si="107"/>
        <v>6.55</v>
      </c>
      <c r="AE921" s="57">
        <v>1275.1397117567301</v>
      </c>
      <c r="AG921" s="17">
        <v>0.93</v>
      </c>
      <c r="AH921" s="17">
        <v>0.93</v>
      </c>
      <c r="AI921" s="4" t="s">
        <v>102</v>
      </c>
    </row>
    <row r="922" spans="1:35" x14ac:dyDescent="0.35">
      <c r="A922" s="4" t="s">
        <v>99</v>
      </c>
      <c r="B922" s="36" t="s">
        <v>111</v>
      </c>
      <c r="C922" s="4" t="s">
        <v>100</v>
      </c>
      <c r="D922" s="19">
        <v>7.5445000000000002</v>
      </c>
      <c r="E922" s="19">
        <v>46.838900000000002</v>
      </c>
      <c r="F922" s="20">
        <v>240000</v>
      </c>
      <c r="G922" s="20">
        <v>2630</v>
      </c>
      <c r="H922" s="21">
        <v>1.66</v>
      </c>
      <c r="I922" s="4" t="s">
        <v>31</v>
      </c>
      <c r="J922" s="4" t="s">
        <v>53</v>
      </c>
      <c r="K922" s="22" t="s">
        <v>103</v>
      </c>
      <c r="L922" s="10">
        <v>0.03</v>
      </c>
      <c r="M922" s="13">
        <f t="shared" si="108"/>
        <v>1.2499999999999999E-7</v>
      </c>
      <c r="O922" s="4" t="s">
        <v>47</v>
      </c>
      <c r="P922" s="4">
        <v>10</v>
      </c>
      <c r="Q922" s="23">
        <v>41726</v>
      </c>
      <c r="R922" s="38">
        <v>0.66666666666666696</v>
      </c>
      <c r="S922" s="38">
        <v>0.41666666666666702</v>
      </c>
      <c r="T922" s="24">
        <v>0.75</v>
      </c>
      <c r="W922" s="17">
        <v>6.45</v>
      </c>
      <c r="Z922" s="16">
        <v>2.5</v>
      </c>
      <c r="AA922" s="16">
        <v>0.51</v>
      </c>
      <c r="AB922" s="16">
        <v>1</v>
      </c>
      <c r="AD922" s="17">
        <f t="shared" si="107"/>
        <v>6.45</v>
      </c>
      <c r="AE922" s="57">
        <v>1282.76464774122</v>
      </c>
      <c r="AG922" s="17">
        <v>1.1299999999999999</v>
      </c>
      <c r="AH922" s="17">
        <v>1.1299999999999999</v>
      </c>
      <c r="AI922" s="4" t="s">
        <v>102</v>
      </c>
    </row>
    <row r="923" spans="1:35" x14ac:dyDescent="0.35">
      <c r="A923" s="4" t="s">
        <v>99</v>
      </c>
      <c r="B923" s="36" t="s">
        <v>111</v>
      </c>
      <c r="C923" s="4" t="s">
        <v>100</v>
      </c>
      <c r="D923" s="19">
        <v>7.5445000000000002</v>
      </c>
      <c r="E923" s="19">
        <v>46.838900000000002</v>
      </c>
      <c r="F923" s="20">
        <v>240000</v>
      </c>
      <c r="G923" s="20">
        <v>2630</v>
      </c>
      <c r="H923" s="21">
        <v>1.66</v>
      </c>
      <c r="I923" s="4" t="s">
        <v>31</v>
      </c>
      <c r="J923" s="4" t="s">
        <v>53</v>
      </c>
      <c r="K923" s="22" t="s">
        <v>104</v>
      </c>
      <c r="L923" s="10">
        <v>0.03</v>
      </c>
      <c r="M923" s="13">
        <f t="shared" si="108"/>
        <v>1.2499999999999999E-7</v>
      </c>
      <c r="O923" s="4" t="s">
        <v>47</v>
      </c>
      <c r="P923" s="4">
        <v>10</v>
      </c>
      <c r="Q923" s="23">
        <v>41726</v>
      </c>
      <c r="R923" s="38">
        <v>0.66666666666666696</v>
      </c>
      <c r="S923" s="38">
        <v>0.41666666666666702</v>
      </c>
      <c r="T923" s="24">
        <v>0.75</v>
      </c>
      <c r="W923" s="17">
        <v>6.3</v>
      </c>
      <c r="Z923" s="16">
        <v>2.5</v>
      </c>
      <c r="AA923" s="16">
        <v>0.51</v>
      </c>
      <c r="AB923" s="16">
        <v>1</v>
      </c>
      <c r="AD923" s="17">
        <f t="shared" si="107"/>
        <v>6.3</v>
      </c>
      <c r="AE923" s="57">
        <v>1294.3056903496999</v>
      </c>
      <c r="AG923" s="17">
        <v>1.1599999999999999</v>
      </c>
      <c r="AH923" s="17">
        <v>1.1599999999999999</v>
      </c>
      <c r="AI923" s="4" t="s">
        <v>102</v>
      </c>
    </row>
    <row r="924" spans="1:35" x14ac:dyDescent="0.35">
      <c r="A924" s="4" t="s">
        <v>99</v>
      </c>
      <c r="B924" s="36" t="s">
        <v>111</v>
      </c>
      <c r="C924" s="4" t="s">
        <v>100</v>
      </c>
      <c r="D924" s="19">
        <v>7.5445000000000002</v>
      </c>
      <c r="E924" s="19">
        <v>46.838900000000002</v>
      </c>
      <c r="F924" s="20">
        <v>240000</v>
      </c>
      <c r="G924" s="20">
        <v>2630</v>
      </c>
      <c r="H924" s="21">
        <v>1.66</v>
      </c>
      <c r="I924" s="4" t="s">
        <v>31</v>
      </c>
      <c r="J924" s="4" t="s">
        <v>53</v>
      </c>
      <c r="K924" s="22" t="s">
        <v>105</v>
      </c>
      <c r="L924" s="10">
        <v>0.03</v>
      </c>
      <c r="M924" s="13">
        <f t="shared" si="108"/>
        <v>1.2499999999999999E-7</v>
      </c>
      <c r="O924" s="4" t="s">
        <v>47</v>
      </c>
      <c r="P924" s="4">
        <v>10</v>
      </c>
      <c r="Q924" s="23">
        <v>41726</v>
      </c>
      <c r="R924" s="38">
        <v>0.66666666666666696</v>
      </c>
      <c r="S924" s="38">
        <v>0.41666666666666702</v>
      </c>
      <c r="T924" s="24">
        <v>0.75</v>
      </c>
      <c r="W924" s="17">
        <v>6.25</v>
      </c>
      <c r="Z924" s="16">
        <v>2.5</v>
      </c>
      <c r="AA924" s="16">
        <v>0.51</v>
      </c>
      <c r="AB924" s="16">
        <v>1</v>
      </c>
      <c r="AD924" s="17">
        <f t="shared" si="107"/>
        <v>6.25</v>
      </c>
      <c r="AE924" s="57">
        <v>1298.1805328369101</v>
      </c>
      <c r="AG924" s="17">
        <v>1.1200000000000001</v>
      </c>
      <c r="AH924" s="17">
        <v>1.1200000000000001</v>
      </c>
      <c r="AI924" s="4" t="s">
        <v>102</v>
      </c>
    </row>
    <row r="925" spans="1:35" x14ac:dyDescent="0.35">
      <c r="A925" s="4" t="s">
        <v>99</v>
      </c>
      <c r="B925" s="36" t="s">
        <v>111</v>
      </c>
      <c r="C925" s="4" t="s">
        <v>100</v>
      </c>
      <c r="D925" s="19">
        <v>7.5445000000000002</v>
      </c>
      <c r="E925" s="19">
        <v>46.838900000000002</v>
      </c>
      <c r="F925" s="20">
        <v>240000</v>
      </c>
      <c r="G925" s="20">
        <v>2630</v>
      </c>
      <c r="H925" s="21">
        <v>1.66</v>
      </c>
      <c r="I925" s="4" t="s">
        <v>31</v>
      </c>
      <c r="J925" s="4" t="s">
        <v>53</v>
      </c>
      <c r="K925" s="22" t="s">
        <v>106</v>
      </c>
      <c r="L925" s="10">
        <v>0.03</v>
      </c>
      <c r="M925" s="13">
        <f t="shared" si="108"/>
        <v>1.2499999999999999E-7</v>
      </c>
      <c r="O925" s="4" t="s">
        <v>47</v>
      </c>
      <c r="P925" s="4">
        <v>10</v>
      </c>
      <c r="Q925" s="23">
        <v>41726</v>
      </c>
      <c r="R925" s="38">
        <v>0.66666666666666696</v>
      </c>
      <c r="S925" s="38">
        <v>0.41666666666666702</v>
      </c>
      <c r="T925" s="24">
        <v>0.75</v>
      </c>
      <c r="W925" s="17">
        <v>6</v>
      </c>
      <c r="Z925" s="16">
        <v>2.5</v>
      </c>
      <c r="AA925" s="16">
        <v>0.51</v>
      </c>
      <c r="AB925" s="16">
        <v>1</v>
      </c>
      <c r="AD925" s="17">
        <f t="shared" si="107"/>
        <v>6</v>
      </c>
      <c r="AE925" s="57">
        <v>1317.7656219200001</v>
      </c>
      <c r="AG925" s="17">
        <v>1.1599999999999999</v>
      </c>
      <c r="AH925" s="17">
        <v>1.1599999999999999</v>
      </c>
      <c r="AI925" s="4" t="s">
        <v>102</v>
      </c>
    </row>
    <row r="926" spans="1:35" x14ac:dyDescent="0.35">
      <c r="A926" s="4" t="s">
        <v>99</v>
      </c>
      <c r="B926" s="36" t="s">
        <v>111</v>
      </c>
      <c r="C926" s="4" t="s">
        <v>100</v>
      </c>
      <c r="D926" s="19">
        <v>7.5445000000000002</v>
      </c>
      <c r="E926" s="19">
        <v>46.838900000000002</v>
      </c>
      <c r="F926" s="20">
        <v>240000</v>
      </c>
      <c r="G926" s="20">
        <v>2630</v>
      </c>
      <c r="H926" s="21">
        <v>1.66</v>
      </c>
      <c r="I926" s="4" t="s">
        <v>31</v>
      </c>
      <c r="J926" s="4" t="s">
        <v>53</v>
      </c>
      <c r="K926" s="22" t="s">
        <v>107</v>
      </c>
      <c r="L926" s="10">
        <v>0.03</v>
      </c>
      <c r="M926" s="13">
        <f t="shared" si="108"/>
        <v>1.2499999999999999E-7</v>
      </c>
      <c r="O926" s="4" t="s">
        <v>47</v>
      </c>
      <c r="P926" s="4">
        <v>10</v>
      </c>
      <c r="Q926" s="23">
        <v>41726</v>
      </c>
      <c r="R926" s="38">
        <v>0.66666666666666696</v>
      </c>
      <c r="S926" s="38">
        <v>0.41666666666666702</v>
      </c>
      <c r="T926" s="24">
        <v>0.75</v>
      </c>
      <c r="W926" s="17">
        <v>6.15</v>
      </c>
      <c r="Z926" s="16">
        <v>2.5</v>
      </c>
      <c r="AA926" s="16">
        <v>0.51</v>
      </c>
      <c r="AB926" s="16">
        <v>1</v>
      </c>
      <c r="AD926" s="17">
        <f t="shared" si="107"/>
        <v>6.15</v>
      </c>
      <c r="AE926" s="57">
        <v>1305.9722483958201</v>
      </c>
      <c r="AG926" s="17">
        <v>1.07</v>
      </c>
      <c r="AH926" s="17">
        <v>1.07</v>
      </c>
      <c r="AI926" s="4" t="s">
        <v>102</v>
      </c>
    </row>
    <row r="927" spans="1:35" x14ac:dyDescent="0.35">
      <c r="A927" s="4" t="s">
        <v>99</v>
      </c>
      <c r="B927" s="36" t="s">
        <v>111</v>
      </c>
      <c r="C927" s="4" t="s">
        <v>100</v>
      </c>
      <c r="D927" s="19">
        <v>7.5445000000000002</v>
      </c>
      <c r="E927" s="19">
        <v>46.838900000000002</v>
      </c>
      <c r="F927" s="20">
        <v>240000</v>
      </c>
      <c r="G927" s="20">
        <v>2630</v>
      </c>
      <c r="H927" s="21">
        <v>1.66</v>
      </c>
      <c r="I927" s="4" t="s">
        <v>31</v>
      </c>
      <c r="J927" s="4" t="s">
        <v>53</v>
      </c>
      <c r="K927" s="22" t="s">
        <v>108</v>
      </c>
      <c r="L927" s="10">
        <v>0.03</v>
      </c>
      <c r="M927" s="13">
        <f t="shared" si="108"/>
        <v>1.2499999999999999E-7</v>
      </c>
      <c r="O927" s="4" t="s">
        <v>47</v>
      </c>
      <c r="P927" s="4">
        <v>10</v>
      </c>
      <c r="Q927" s="23">
        <v>41726</v>
      </c>
      <c r="R927" s="38">
        <v>0.66666666666666696</v>
      </c>
      <c r="S927" s="38">
        <v>0.41666666666666702</v>
      </c>
      <c r="T927" s="24">
        <v>0.75</v>
      </c>
      <c r="W927" s="17">
        <v>6.75</v>
      </c>
      <c r="Z927" s="16">
        <v>2.5</v>
      </c>
      <c r="AA927" s="16">
        <v>0.51</v>
      </c>
      <c r="AB927" s="16">
        <v>1</v>
      </c>
      <c r="AD927" s="17">
        <f t="shared" si="107"/>
        <v>6.75</v>
      </c>
      <c r="AE927" s="57">
        <v>1260.0539486350399</v>
      </c>
      <c r="AG927" s="17">
        <v>1</v>
      </c>
      <c r="AH927" s="17">
        <v>1</v>
      </c>
      <c r="AI927" s="4" t="s">
        <v>102</v>
      </c>
    </row>
    <row r="928" spans="1:35" x14ac:dyDescent="0.35">
      <c r="A928" s="4" t="s">
        <v>99</v>
      </c>
      <c r="B928" s="36" t="s">
        <v>111</v>
      </c>
      <c r="C928" s="4" t="s">
        <v>100</v>
      </c>
      <c r="D928" s="19">
        <v>7.5445000000000002</v>
      </c>
      <c r="E928" s="19">
        <v>46.838900000000002</v>
      </c>
      <c r="F928" s="20">
        <v>240000</v>
      </c>
      <c r="G928" s="20">
        <v>2630</v>
      </c>
      <c r="H928" s="21">
        <v>1.66</v>
      </c>
      <c r="I928" s="4" t="s">
        <v>31</v>
      </c>
      <c r="J928" s="4" t="s">
        <v>53</v>
      </c>
      <c r="K928" s="22" t="s">
        <v>109</v>
      </c>
      <c r="L928" s="10">
        <v>0.03</v>
      </c>
      <c r="M928" s="13">
        <f t="shared" si="108"/>
        <v>1.2499999999999999E-7</v>
      </c>
      <c r="O928" s="4" t="s">
        <v>47</v>
      </c>
      <c r="P928" s="4">
        <v>10</v>
      </c>
      <c r="Q928" s="23">
        <v>41726</v>
      </c>
      <c r="R928" s="38">
        <v>0.66666666666666696</v>
      </c>
      <c r="S928" s="38">
        <v>0.41666666666666702</v>
      </c>
      <c r="T928" s="24">
        <v>0.75</v>
      </c>
      <c r="W928" s="17">
        <v>6.55</v>
      </c>
      <c r="Z928" s="16">
        <v>2.5</v>
      </c>
      <c r="AA928" s="16">
        <v>0.51</v>
      </c>
      <c r="AB928" s="16">
        <v>1</v>
      </c>
      <c r="AD928" s="17">
        <f t="shared" si="107"/>
        <v>6.55</v>
      </c>
      <c r="AE928" s="57">
        <v>1275.1397117567301</v>
      </c>
      <c r="AG928" s="17">
        <v>1.56</v>
      </c>
      <c r="AH928" s="17">
        <v>1.56</v>
      </c>
      <c r="AI928" s="4" t="s">
        <v>102</v>
      </c>
    </row>
    <row r="929" spans="1:35" x14ac:dyDescent="0.35">
      <c r="A929" s="4" t="s">
        <v>99</v>
      </c>
      <c r="B929" s="36" t="s">
        <v>111</v>
      </c>
      <c r="C929" s="4" t="s">
        <v>100</v>
      </c>
      <c r="D929" s="19">
        <v>7.5445000000000002</v>
      </c>
      <c r="E929" s="19">
        <v>46.838900000000002</v>
      </c>
      <c r="F929" s="20">
        <v>240000</v>
      </c>
      <c r="G929" s="20">
        <v>2630</v>
      </c>
      <c r="H929" s="21">
        <v>1.66</v>
      </c>
      <c r="I929" s="4" t="s">
        <v>31</v>
      </c>
      <c r="J929" s="4" t="s">
        <v>53</v>
      </c>
      <c r="K929" s="22" t="s">
        <v>110</v>
      </c>
      <c r="L929" s="10">
        <v>0.03</v>
      </c>
      <c r="M929" s="13">
        <f t="shared" si="108"/>
        <v>1.2499999999999999E-7</v>
      </c>
      <c r="O929" s="4" t="s">
        <v>47</v>
      </c>
      <c r="P929" s="4">
        <v>10</v>
      </c>
      <c r="Q929" s="23">
        <v>41726</v>
      </c>
      <c r="R929" s="38">
        <v>0.66666666666666696</v>
      </c>
      <c r="S929" s="38">
        <v>0.41666666666666702</v>
      </c>
      <c r="T929" s="24">
        <v>0.75</v>
      </c>
      <c r="W929" s="17">
        <v>6.3</v>
      </c>
      <c r="Z929" s="16">
        <v>2.5</v>
      </c>
      <c r="AA929" s="16">
        <v>0.51</v>
      </c>
      <c r="AB929" s="16">
        <v>1</v>
      </c>
      <c r="AD929" s="17">
        <f t="shared" si="107"/>
        <v>6.3</v>
      </c>
      <c r="AE929" s="57">
        <v>1294.3056903496999</v>
      </c>
      <c r="AG929" s="17">
        <v>1.33</v>
      </c>
      <c r="AH929" s="17">
        <v>1.33</v>
      </c>
      <c r="AI929" s="4" t="s">
        <v>102</v>
      </c>
    </row>
    <row r="930" spans="1:35" x14ac:dyDescent="0.35">
      <c r="A930" s="4" t="s">
        <v>99</v>
      </c>
      <c r="B930" s="36" t="s">
        <v>111</v>
      </c>
      <c r="C930" s="4" t="s">
        <v>100</v>
      </c>
      <c r="D930" s="19">
        <v>7.5445000000000002</v>
      </c>
      <c r="E930" s="19">
        <v>46.838900000000002</v>
      </c>
      <c r="F930" s="20">
        <v>240000</v>
      </c>
      <c r="G930" s="20">
        <v>2630</v>
      </c>
      <c r="H930" s="21">
        <v>1.66</v>
      </c>
      <c r="I930" s="4" t="s">
        <v>31</v>
      </c>
      <c r="J930" s="4" t="s">
        <v>53</v>
      </c>
      <c r="K930" s="22" t="s">
        <v>111</v>
      </c>
      <c r="L930" s="10">
        <f>3*0.03</f>
        <v>0.09</v>
      </c>
      <c r="M930" s="13">
        <f t="shared" si="108"/>
        <v>3.7500000000000001E-7</v>
      </c>
      <c r="O930" s="4" t="s">
        <v>47</v>
      </c>
      <c r="P930" s="4">
        <v>10</v>
      </c>
      <c r="Q930" s="23">
        <v>41726</v>
      </c>
      <c r="R930" s="38">
        <v>0.66666666666666696</v>
      </c>
      <c r="S930" s="38">
        <v>0.41666666666666702</v>
      </c>
      <c r="T930" s="24">
        <v>0.75</v>
      </c>
      <c r="W930" s="17">
        <v>6.1</v>
      </c>
      <c r="Z930" s="16">
        <v>2.5</v>
      </c>
      <c r="AA930" s="16">
        <v>0.51</v>
      </c>
      <c r="AB930" s="16">
        <v>1</v>
      </c>
      <c r="AD930" s="17">
        <f t="shared" si="107"/>
        <v>6.1</v>
      </c>
      <c r="AE930" s="57">
        <v>1309.8892178654601</v>
      </c>
      <c r="AG930" s="17">
        <v>1.37</v>
      </c>
      <c r="AH930" s="17">
        <v>1.37</v>
      </c>
      <c r="AI930" s="4" t="s">
        <v>102</v>
      </c>
    </row>
    <row r="931" spans="1:35" x14ac:dyDescent="0.35">
      <c r="A931" s="4" t="s">
        <v>99</v>
      </c>
      <c r="B931" s="36" t="s">
        <v>111</v>
      </c>
      <c r="C931" s="4" t="s">
        <v>100</v>
      </c>
      <c r="D931" s="19">
        <v>7.5445000000000002</v>
      </c>
      <c r="E931" s="19">
        <v>46.838900000000002</v>
      </c>
      <c r="F931" s="20">
        <v>240000</v>
      </c>
      <c r="G931" s="20">
        <v>2630</v>
      </c>
      <c r="H931" s="21">
        <v>1.66</v>
      </c>
      <c r="I931" s="4" t="s">
        <v>31</v>
      </c>
      <c r="J931" s="4" t="s">
        <v>53</v>
      </c>
      <c r="K931" s="22" t="s">
        <v>101</v>
      </c>
      <c r="L931" s="10">
        <v>0.03</v>
      </c>
      <c r="M931" s="13">
        <f t="shared" si="108"/>
        <v>1.2499999999999999E-7</v>
      </c>
      <c r="O931" s="4" t="s">
        <v>47</v>
      </c>
      <c r="P931" s="4">
        <v>10</v>
      </c>
      <c r="Q931" s="23">
        <v>41435</v>
      </c>
      <c r="R931" s="38">
        <v>0.41666666666666669</v>
      </c>
      <c r="S931" s="38">
        <v>0.41666666666666669</v>
      </c>
      <c r="T931" s="24">
        <v>0.5</v>
      </c>
      <c r="W931" s="17">
        <v>18.45</v>
      </c>
      <c r="Z931" s="16">
        <v>2.5</v>
      </c>
      <c r="AA931" s="16">
        <v>0.46</v>
      </c>
      <c r="AB931" s="16">
        <v>1</v>
      </c>
      <c r="AD931" s="17">
        <f t="shared" si="107"/>
        <v>18.45</v>
      </c>
      <c r="AE931" s="57">
        <v>665.70576266160106</v>
      </c>
      <c r="AG931" s="17">
        <v>0.76</v>
      </c>
      <c r="AH931" s="17">
        <v>0.76</v>
      </c>
      <c r="AI931" s="4" t="s">
        <v>102</v>
      </c>
    </row>
    <row r="932" spans="1:35" x14ac:dyDescent="0.35">
      <c r="A932" s="4" t="s">
        <v>99</v>
      </c>
      <c r="B932" s="36" t="s">
        <v>111</v>
      </c>
      <c r="C932" s="4" t="s">
        <v>100</v>
      </c>
      <c r="D932" s="19">
        <v>7.5445000000000002</v>
      </c>
      <c r="E932" s="19">
        <v>46.838900000000002</v>
      </c>
      <c r="F932" s="20">
        <v>240000</v>
      </c>
      <c r="G932" s="20">
        <v>2630</v>
      </c>
      <c r="H932" s="21">
        <v>1.66</v>
      </c>
      <c r="I932" s="4" t="s">
        <v>31</v>
      </c>
      <c r="J932" s="4" t="s">
        <v>53</v>
      </c>
      <c r="K932" s="22" t="s">
        <v>103</v>
      </c>
      <c r="L932" s="10">
        <v>0.03</v>
      </c>
      <c r="M932" s="13">
        <f t="shared" si="108"/>
        <v>1.2499999999999999E-7</v>
      </c>
      <c r="O932" s="4" t="s">
        <v>47</v>
      </c>
      <c r="P932" s="4">
        <v>10</v>
      </c>
      <c r="Q932" s="23">
        <v>41435</v>
      </c>
      <c r="R932" s="38">
        <v>0.41666666666666669</v>
      </c>
      <c r="S932" s="38">
        <v>0.41666666666666669</v>
      </c>
      <c r="T932" s="24">
        <v>0.5</v>
      </c>
      <c r="W932" s="17">
        <v>18.45</v>
      </c>
      <c r="Z932" s="16">
        <v>2.5</v>
      </c>
      <c r="AA932" s="16">
        <v>0.46</v>
      </c>
      <c r="AB932" s="16">
        <v>1</v>
      </c>
      <c r="AD932" s="17">
        <f t="shared" si="107"/>
        <v>18.45</v>
      </c>
      <c r="AE932" s="57">
        <v>665.70576266160106</v>
      </c>
      <c r="AG932" s="17">
        <v>1.06</v>
      </c>
      <c r="AH932" s="17">
        <v>1.06</v>
      </c>
      <c r="AI932" s="4" t="s">
        <v>102</v>
      </c>
    </row>
    <row r="933" spans="1:35" x14ac:dyDescent="0.35">
      <c r="A933" s="4" t="s">
        <v>99</v>
      </c>
      <c r="B933" s="36" t="s">
        <v>111</v>
      </c>
      <c r="C933" s="4" t="s">
        <v>100</v>
      </c>
      <c r="D933" s="19">
        <v>7.5445000000000002</v>
      </c>
      <c r="E933" s="19">
        <v>46.838900000000002</v>
      </c>
      <c r="F933" s="20">
        <v>240000</v>
      </c>
      <c r="G933" s="20">
        <v>2630</v>
      </c>
      <c r="H933" s="21">
        <v>1.66</v>
      </c>
      <c r="I933" s="4" t="s">
        <v>31</v>
      </c>
      <c r="J933" s="4" t="s">
        <v>53</v>
      </c>
      <c r="K933" s="22" t="s">
        <v>104</v>
      </c>
      <c r="L933" s="10">
        <v>0.03</v>
      </c>
      <c r="M933" s="13">
        <f t="shared" si="108"/>
        <v>1.2499999999999999E-7</v>
      </c>
      <c r="O933" s="4" t="s">
        <v>47</v>
      </c>
      <c r="P933" s="4">
        <v>10</v>
      </c>
      <c r="Q933" s="23">
        <v>41435</v>
      </c>
      <c r="R933" s="38">
        <v>0.41666666666666702</v>
      </c>
      <c r="S933" s="38">
        <v>0.41666666666666702</v>
      </c>
      <c r="T933" s="24">
        <v>0.5</v>
      </c>
      <c r="W933" s="17">
        <v>18.399999999999999</v>
      </c>
      <c r="Z933" s="16">
        <v>2.5</v>
      </c>
      <c r="AA933" s="16">
        <v>0.46</v>
      </c>
      <c r="AB933" s="16">
        <v>1</v>
      </c>
      <c r="AD933" s="17">
        <f t="shared" si="107"/>
        <v>18.399999999999999</v>
      </c>
      <c r="AE933" s="57">
        <v>667.36859425587204</v>
      </c>
      <c r="AG933" s="17" t="s">
        <v>75</v>
      </c>
      <c r="AH933" s="17" t="s">
        <v>75</v>
      </c>
      <c r="AI933" s="4" t="s">
        <v>102</v>
      </c>
    </row>
    <row r="934" spans="1:35" x14ac:dyDescent="0.35">
      <c r="A934" s="4" t="s">
        <v>99</v>
      </c>
      <c r="B934" s="36" t="s">
        <v>111</v>
      </c>
      <c r="C934" s="4" t="s">
        <v>100</v>
      </c>
      <c r="D934" s="19">
        <v>7.5445000000000002</v>
      </c>
      <c r="E934" s="19">
        <v>46.838900000000002</v>
      </c>
      <c r="F934" s="20">
        <v>240000</v>
      </c>
      <c r="G934" s="20">
        <v>2630</v>
      </c>
      <c r="H934" s="21">
        <v>1.66</v>
      </c>
      <c r="I934" s="4" t="s">
        <v>31</v>
      </c>
      <c r="J934" s="4" t="s">
        <v>53</v>
      </c>
      <c r="K934" s="22" t="s">
        <v>105</v>
      </c>
      <c r="L934" s="10">
        <v>0.03</v>
      </c>
      <c r="M934" s="13">
        <f t="shared" si="108"/>
        <v>1.2499999999999999E-7</v>
      </c>
      <c r="O934" s="4" t="s">
        <v>47</v>
      </c>
      <c r="P934" s="4">
        <v>10</v>
      </c>
      <c r="Q934" s="23">
        <v>41435</v>
      </c>
      <c r="R934" s="38">
        <v>0.41666666666666702</v>
      </c>
      <c r="S934" s="38">
        <v>0.41666666666666702</v>
      </c>
      <c r="T934" s="24">
        <v>0.5</v>
      </c>
      <c r="W934" s="17">
        <v>18.55</v>
      </c>
      <c r="Z934" s="16">
        <v>2.5</v>
      </c>
      <c r="AA934" s="16">
        <v>0.46</v>
      </c>
      <c r="AB934" s="16">
        <v>1</v>
      </c>
      <c r="AD934" s="17">
        <f t="shared" si="107"/>
        <v>18.55</v>
      </c>
      <c r="AE934" s="57">
        <v>662.39565972634603</v>
      </c>
      <c r="AG934" s="17">
        <v>0.9</v>
      </c>
      <c r="AH934" s="17">
        <v>0.9</v>
      </c>
      <c r="AI934" s="4" t="s">
        <v>102</v>
      </c>
    </row>
    <row r="935" spans="1:35" x14ac:dyDescent="0.35">
      <c r="A935" s="4" t="s">
        <v>99</v>
      </c>
      <c r="B935" s="36" t="s">
        <v>111</v>
      </c>
      <c r="C935" s="4" t="s">
        <v>100</v>
      </c>
      <c r="D935" s="19">
        <v>7.5445000000000002</v>
      </c>
      <c r="E935" s="19">
        <v>46.838900000000002</v>
      </c>
      <c r="F935" s="20">
        <v>240000</v>
      </c>
      <c r="G935" s="20">
        <v>2630</v>
      </c>
      <c r="H935" s="21">
        <v>1.66</v>
      </c>
      <c r="I935" s="4" t="s">
        <v>31</v>
      </c>
      <c r="J935" s="4" t="s">
        <v>53</v>
      </c>
      <c r="K935" s="22" t="s">
        <v>106</v>
      </c>
      <c r="L935" s="10">
        <v>0.03</v>
      </c>
      <c r="M935" s="13">
        <f t="shared" si="108"/>
        <v>1.2499999999999999E-7</v>
      </c>
      <c r="O935" s="4" t="s">
        <v>47</v>
      </c>
      <c r="P935" s="4">
        <v>10</v>
      </c>
      <c r="Q935" s="23">
        <v>41435</v>
      </c>
      <c r="R935" s="38">
        <v>0.41666666666666702</v>
      </c>
      <c r="S935" s="38">
        <v>0.41666666666666702</v>
      </c>
      <c r="T935" s="24">
        <v>0.5</v>
      </c>
      <c r="W935" s="17">
        <v>18.45</v>
      </c>
      <c r="Z935" s="16">
        <v>2.5</v>
      </c>
      <c r="AA935" s="16">
        <v>0.46</v>
      </c>
      <c r="AB935" s="16">
        <v>1</v>
      </c>
      <c r="AD935" s="17">
        <f t="shared" si="107"/>
        <v>18.45</v>
      </c>
      <c r="AE935" s="57">
        <v>665.70576266160106</v>
      </c>
      <c r="AG935" s="17">
        <v>1.27</v>
      </c>
      <c r="AH935" s="17">
        <v>1.27</v>
      </c>
      <c r="AI935" s="4" t="s">
        <v>102</v>
      </c>
    </row>
    <row r="936" spans="1:35" x14ac:dyDescent="0.35">
      <c r="A936" s="4" t="s">
        <v>99</v>
      </c>
      <c r="B936" s="36" t="s">
        <v>111</v>
      </c>
      <c r="C936" s="4" t="s">
        <v>100</v>
      </c>
      <c r="D936" s="19">
        <v>7.5445000000000002</v>
      </c>
      <c r="E936" s="19">
        <v>46.838900000000002</v>
      </c>
      <c r="F936" s="20">
        <v>240000</v>
      </c>
      <c r="G936" s="20">
        <v>2630</v>
      </c>
      <c r="H936" s="21">
        <v>1.66</v>
      </c>
      <c r="I936" s="4" t="s">
        <v>31</v>
      </c>
      <c r="J936" s="4" t="s">
        <v>53</v>
      </c>
      <c r="K936" s="22" t="s">
        <v>107</v>
      </c>
      <c r="L936" s="10">
        <v>0.03</v>
      </c>
      <c r="M936" s="13">
        <f t="shared" si="108"/>
        <v>1.2499999999999999E-7</v>
      </c>
      <c r="O936" s="4" t="s">
        <v>47</v>
      </c>
      <c r="P936" s="4">
        <v>10</v>
      </c>
      <c r="Q936" s="23">
        <v>41435</v>
      </c>
      <c r="R936" s="38">
        <v>0.41666666666666702</v>
      </c>
      <c r="S936" s="38">
        <v>0.41666666666666702</v>
      </c>
      <c r="T936" s="24">
        <v>0.5</v>
      </c>
      <c r="W936" s="17">
        <v>18.45</v>
      </c>
      <c r="Z936" s="16">
        <v>2.5</v>
      </c>
      <c r="AA936" s="16">
        <v>0.46</v>
      </c>
      <c r="AB936" s="16">
        <v>1</v>
      </c>
      <c r="AD936" s="17">
        <f t="shared" si="107"/>
        <v>18.45</v>
      </c>
      <c r="AE936" s="57">
        <v>665.70576266160106</v>
      </c>
      <c r="AG936" s="17">
        <v>1.75</v>
      </c>
      <c r="AH936" s="17">
        <v>1.75</v>
      </c>
      <c r="AI936" s="4" t="s">
        <v>102</v>
      </c>
    </row>
    <row r="937" spans="1:35" x14ac:dyDescent="0.35">
      <c r="A937" s="4" t="s">
        <v>99</v>
      </c>
      <c r="B937" s="36" t="s">
        <v>111</v>
      </c>
      <c r="C937" s="4" t="s">
        <v>100</v>
      </c>
      <c r="D937" s="19">
        <v>7.5445000000000002</v>
      </c>
      <c r="E937" s="19">
        <v>46.838900000000002</v>
      </c>
      <c r="F937" s="20">
        <v>240000</v>
      </c>
      <c r="G937" s="20">
        <v>2630</v>
      </c>
      <c r="H937" s="21">
        <v>1.66</v>
      </c>
      <c r="I937" s="4" t="s">
        <v>31</v>
      </c>
      <c r="J937" s="4" t="s">
        <v>53</v>
      </c>
      <c r="K937" s="22" t="s">
        <v>108</v>
      </c>
      <c r="L937" s="10">
        <v>0.03</v>
      </c>
      <c r="M937" s="13">
        <f t="shared" si="108"/>
        <v>1.2499999999999999E-7</v>
      </c>
      <c r="O937" s="4" t="s">
        <v>47</v>
      </c>
      <c r="P937" s="4">
        <v>10</v>
      </c>
      <c r="Q937" s="23">
        <v>41435</v>
      </c>
      <c r="R937" s="38">
        <v>0.41666666666666702</v>
      </c>
      <c r="S937" s="38">
        <v>0.41666666666666702</v>
      </c>
      <c r="T937" s="24">
        <v>0.5</v>
      </c>
      <c r="W937" s="17">
        <v>18.7</v>
      </c>
      <c r="Z937" s="16">
        <v>2.5</v>
      </c>
      <c r="AA937" s="16">
        <v>0.46</v>
      </c>
      <c r="AB937" s="16">
        <v>1</v>
      </c>
      <c r="AD937" s="17">
        <f t="shared" si="107"/>
        <v>18.7</v>
      </c>
      <c r="AE937" s="57">
        <v>657.46904778769704</v>
      </c>
      <c r="AG937" s="17" t="s">
        <v>75</v>
      </c>
      <c r="AH937" s="17" t="s">
        <v>75</v>
      </c>
      <c r="AI937" s="4" t="s">
        <v>102</v>
      </c>
    </row>
    <row r="938" spans="1:35" x14ac:dyDescent="0.35">
      <c r="A938" s="4" t="s">
        <v>99</v>
      </c>
      <c r="B938" s="36" t="s">
        <v>111</v>
      </c>
      <c r="C938" s="4" t="s">
        <v>100</v>
      </c>
      <c r="D938" s="19">
        <v>7.5445000000000002</v>
      </c>
      <c r="E938" s="19">
        <v>46.838900000000002</v>
      </c>
      <c r="F938" s="20">
        <v>240000</v>
      </c>
      <c r="G938" s="20">
        <v>2630</v>
      </c>
      <c r="H938" s="21">
        <v>1.66</v>
      </c>
      <c r="I938" s="4" t="s">
        <v>31</v>
      </c>
      <c r="J938" s="4" t="s">
        <v>53</v>
      </c>
      <c r="K938" s="22" t="s">
        <v>109</v>
      </c>
      <c r="L938" s="10">
        <v>0.03</v>
      </c>
      <c r="M938" s="13">
        <f t="shared" si="108"/>
        <v>1.2499999999999999E-7</v>
      </c>
      <c r="O938" s="4" t="s">
        <v>47</v>
      </c>
      <c r="P938" s="4">
        <v>10</v>
      </c>
      <c r="Q938" s="23">
        <v>41435</v>
      </c>
      <c r="R938" s="38">
        <v>0.41666666666666702</v>
      </c>
      <c r="S938" s="38">
        <v>0.41666666666666702</v>
      </c>
      <c r="T938" s="24">
        <v>0.5</v>
      </c>
      <c r="W938" s="17">
        <v>18.649999999999999</v>
      </c>
      <c r="Z938" s="16">
        <v>2.5</v>
      </c>
      <c r="AA938" s="16">
        <v>0.46</v>
      </c>
      <c r="AB938" s="16">
        <v>1</v>
      </c>
      <c r="AD938" s="17">
        <f t="shared" si="107"/>
        <v>18.649999999999999</v>
      </c>
      <c r="AE938" s="57">
        <v>659.10614444481598</v>
      </c>
      <c r="AG938" s="17">
        <v>1.37</v>
      </c>
      <c r="AH938" s="17">
        <v>1.37</v>
      </c>
      <c r="AI938" s="4" t="s">
        <v>102</v>
      </c>
    </row>
    <row r="939" spans="1:35" x14ac:dyDescent="0.35">
      <c r="A939" s="4" t="s">
        <v>99</v>
      </c>
      <c r="B939" s="36" t="s">
        <v>111</v>
      </c>
      <c r="C939" s="4" t="s">
        <v>100</v>
      </c>
      <c r="D939" s="19">
        <v>7.5445000000000002</v>
      </c>
      <c r="E939" s="19">
        <v>46.838900000000002</v>
      </c>
      <c r="F939" s="20">
        <v>240000</v>
      </c>
      <c r="G939" s="20">
        <v>2630</v>
      </c>
      <c r="H939" s="21">
        <v>1.66</v>
      </c>
      <c r="I939" s="4" t="s">
        <v>31</v>
      </c>
      <c r="J939" s="4" t="s">
        <v>53</v>
      </c>
      <c r="K939" s="22" t="s">
        <v>110</v>
      </c>
      <c r="L939" s="10">
        <v>0.03</v>
      </c>
      <c r="M939" s="13">
        <f t="shared" si="108"/>
        <v>1.2499999999999999E-7</v>
      </c>
      <c r="O939" s="4" t="s">
        <v>47</v>
      </c>
      <c r="P939" s="4">
        <v>10</v>
      </c>
      <c r="Q939" s="23">
        <v>41435</v>
      </c>
      <c r="R939" s="38">
        <v>0.41666666666666702</v>
      </c>
      <c r="S939" s="38">
        <v>0.41666666666666702</v>
      </c>
      <c r="T939" s="24">
        <v>0.5</v>
      </c>
      <c r="W939" s="17">
        <v>18.5</v>
      </c>
      <c r="Z939" s="16">
        <v>2.5</v>
      </c>
      <c r="AA939" s="16">
        <v>0.46</v>
      </c>
      <c r="AB939" s="16">
        <v>1</v>
      </c>
      <c r="AD939" s="17">
        <f t="shared" si="107"/>
        <v>18.5</v>
      </c>
      <c r="AE939" s="57">
        <v>664.04812581062504</v>
      </c>
      <c r="AG939" s="17">
        <v>3.05</v>
      </c>
      <c r="AH939" s="17">
        <v>3.05</v>
      </c>
      <c r="AI939" s="4" t="s">
        <v>102</v>
      </c>
    </row>
    <row r="940" spans="1:35" x14ac:dyDescent="0.35">
      <c r="A940" s="4" t="s">
        <v>99</v>
      </c>
      <c r="B940" s="36" t="s">
        <v>111</v>
      </c>
      <c r="C940" s="4" t="s">
        <v>100</v>
      </c>
      <c r="D940" s="19">
        <v>7.5445000000000002</v>
      </c>
      <c r="E940" s="19">
        <v>46.838900000000002</v>
      </c>
      <c r="F940" s="20">
        <v>240000</v>
      </c>
      <c r="G940" s="20">
        <v>2630</v>
      </c>
      <c r="H940" s="21">
        <v>1.66</v>
      </c>
      <c r="I940" s="4" t="s">
        <v>31</v>
      </c>
      <c r="J940" s="4" t="s">
        <v>53</v>
      </c>
      <c r="K940" s="22" t="s">
        <v>111</v>
      </c>
      <c r="L940" s="10">
        <f>3*0.03</f>
        <v>0.09</v>
      </c>
      <c r="M940" s="13">
        <f t="shared" si="108"/>
        <v>3.7500000000000001E-7</v>
      </c>
      <c r="O940" s="4" t="s">
        <v>47</v>
      </c>
      <c r="P940" s="4">
        <v>10</v>
      </c>
      <c r="Q940" s="23">
        <v>41435</v>
      </c>
      <c r="R940" s="38">
        <v>0.41666666666666702</v>
      </c>
      <c r="S940" s="38">
        <v>0.41666666666666702</v>
      </c>
      <c r="T940" s="24">
        <v>0.5</v>
      </c>
      <c r="W940" s="17">
        <v>18.45</v>
      </c>
      <c r="Z940" s="16">
        <v>2.5</v>
      </c>
      <c r="AA940" s="16">
        <v>0.46</v>
      </c>
      <c r="AB940" s="16">
        <v>1</v>
      </c>
      <c r="AD940" s="17">
        <f t="shared" si="107"/>
        <v>18.45</v>
      </c>
      <c r="AE940" s="57">
        <v>665.70576266160106</v>
      </c>
      <c r="AG940" s="17">
        <v>2.23</v>
      </c>
      <c r="AH940" s="17">
        <v>2.23</v>
      </c>
      <c r="AI940" s="4" t="s">
        <v>102</v>
      </c>
    </row>
    <row r="941" spans="1:35" x14ac:dyDescent="0.35">
      <c r="A941" s="4" t="s">
        <v>99</v>
      </c>
      <c r="B941" s="36" t="s">
        <v>111</v>
      </c>
      <c r="C941" s="4" t="s">
        <v>100</v>
      </c>
      <c r="D941" s="19">
        <v>7.5445000000000002</v>
      </c>
      <c r="E941" s="19">
        <v>46.838900000000002</v>
      </c>
      <c r="F941" s="20">
        <v>240000</v>
      </c>
      <c r="G941" s="20">
        <v>2630</v>
      </c>
      <c r="H941" s="21">
        <v>1.66</v>
      </c>
      <c r="I941" s="4" t="s">
        <v>31</v>
      </c>
      <c r="J941" s="4" t="s">
        <v>53</v>
      </c>
      <c r="K941" s="22" t="s">
        <v>101</v>
      </c>
      <c r="L941" s="10">
        <v>0.03</v>
      </c>
      <c r="M941" s="13">
        <f t="shared" si="108"/>
        <v>1.2499999999999999E-7</v>
      </c>
      <c r="O941" s="4" t="s">
        <v>47</v>
      </c>
      <c r="P941" s="4">
        <v>10</v>
      </c>
      <c r="Q941" s="23">
        <v>41484</v>
      </c>
      <c r="R941" s="38">
        <v>0.41666666666666702</v>
      </c>
      <c r="S941" s="38">
        <v>0.41666666666666702</v>
      </c>
      <c r="T941" s="24">
        <v>0.5</v>
      </c>
      <c r="W941" s="17">
        <v>25.1</v>
      </c>
      <c r="Z941" s="16">
        <v>2.5</v>
      </c>
      <c r="AA941" s="16">
        <v>0.56000000000000005</v>
      </c>
      <c r="AB941" s="16">
        <v>1</v>
      </c>
      <c r="AD941" s="17">
        <f t="shared" si="107"/>
        <v>25.1</v>
      </c>
      <c r="AE941" s="57">
        <v>482.70561688977699</v>
      </c>
      <c r="AG941" s="17" t="s">
        <v>75</v>
      </c>
      <c r="AH941" s="17" t="s">
        <v>75</v>
      </c>
      <c r="AI941" s="4" t="s">
        <v>102</v>
      </c>
    </row>
    <row r="942" spans="1:35" x14ac:dyDescent="0.35">
      <c r="A942" s="4" t="s">
        <v>99</v>
      </c>
      <c r="B942" s="36" t="s">
        <v>111</v>
      </c>
      <c r="C942" s="4" t="s">
        <v>100</v>
      </c>
      <c r="D942" s="19">
        <v>7.5445000000000002</v>
      </c>
      <c r="E942" s="19">
        <v>46.838900000000002</v>
      </c>
      <c r="F942" s="20">
        <v>240000</v>
      </c>
      <c r="G942" s="20">
        <v>2630</v>
      </c>
      <c r="H942" s="21">
        <v>1.66</v>
      </c>
      <c r="I942" s="4" t="s">
        <v>31</v>
      </c>
      <c r="J942" s="4" t="s">
        <v>53</v>
      </c>
      <c r="K942" s="22" t="s">
        <v>103</v>
      </c>
      <c r="L942" s="10">
        <v>0.03</v>
      </c>
      <c r="M942" s="13">
        <f t="shared" si="108"/>
        <v>1.2499999999999999E-7</v>
      </c>
      <c r="O942" s="4" t="s">
        <v>47</v>
      </c>
      <c r="P942" s="4">
        <v>10</v>
      </c>
      <c r="Q942" s="23">
        <v>41484</v>
      </c>
      <c r="R942" s="38">
        <v>0.41666666666666702</v>
      </c>
      <c r="S942" s="38">
        <v>0.41666666666666702</v>
      </c>
      <c r="T942" s="24">
        <v>0.5</v>
      </c>
      <c r="W942" s="17">
        <v>25.05</v>
      </c>
      <c r="Z942" s="16">
        <v>2.5</v>
      </c>
      <c r="AA942" s="16">
        <v>0.56000000000000005</v>
      </c>
      <c r="AB942" s="16">
        <v>1</v>
      </c>
      <c r="AD942" s="17">
        <f t="shared" si="107"/>
        <v>25.05</v>
      </c>
      <c r="AE942" s="57">
        <v>483.85019512273601</v>
      </c>
      <c r="AG942" s="17" t="s">
        <v>75</v>
      </c>
      <c r="AH942" s="17" t="s">
        <v>75</v>
      </c>
      <c r="AI942" s="4" t="s">
        <v>102</v>
      </c>
    </row>
    <row r="943" spans="1:35" x14ac:dyDescent="0.35">
      <c r="A943" s="4" t="s">
        <v>99</v>
      </c>
      <c r="B943" s="36" t="s">
        <v>111</v>
      </c>
      <c r="C943" s="4" t="s">
        <v>100</v>
      </c>
      <c r="D943" s="19">
        <v>7.5445000000000002</v>
      </c>
      <c r="E943" s="19">
        <v>46.838900000000002</v>
      </c>
      <c r="F943" s="20">
        <v>240000</v>
      </c>
      <c r="G943" s="20">
        <v>2630</v>
      </c>
      <c r="H943" s="21">
        <v>1.66</v>
      </c>
      <c r="I943" s="4" t="s">
        <v>31</v>
      </c>
      <c r="J943" s="4" t="s">
        <v>53</v>
      </c>
      <c r="K943" s="22" t="s">
        <v>104</v>
      </c>
      <c r="L943" s="10">
        <v>0.03</v>
      </c>
      <c r="M943" s="13">
        <f t="shared" si="108"/>
        <v>1.2499999999999999E-7</v>
      </c>
      <c r="O943" s="4" t="s">
        <v>47</v>
      </c>
      <c r="P943" s="4">
        <v>10</v>
      </c>
      <c r="Q943" s="23">
        <v>41484</v>
      </c>
      <c r="R943" s="38">
        <v>0.41666666666666702</v>
      </c>
      <c r="S943" s="38">
        <v>0.41666666666666702</v>
      </c>
      <c r="T943" s="24">
        <v>0.5</v>
      </c>
      <c r="W943" s="17">
        <v>25.1</v>
      </c>
      <c r="Z943" s="16">
        <v>2.5</v>
      </c>
      <c r="AA943" s="16">
        <v>0.56000000000000005</v>
      </c>
      <c r="AB943" s="16">
        <v>1</v>
      </c>
      <c r="AD943" s="17">
        <f t="shared" si="107"/>
        <v>25.1</v>
      </c>
      <c r="AE943" s="57">
        <v>482.70561688977699</v>
      </c>
      <c r="AG943" s="17" t="s">
        <v>75</v>
      </c>
      <c r="AH943" s="17" t="s">
        <v>75</v>
      </c>
      <c r="AI943" s="4" t="s">
        <v>102</v>
      </c>
    </row>
    <row r="944" spans="1:35" x14ac:dyDescent="0.35">
      <c r="A944" s="4" t="s">
        <v>99</v>
      </c>
      <c r="B944" s="36" t="s">
        <v>111</v>
      </c>
      <c r="C944" s="4" t="s">
        <v>100</v>
      </c>
      <c r="D944" s="19">
        <v>7.5445000000000002</v>
      </c>
      <c r="E944" s="19">
        <v>46.838900000000002</v>
      </c>
      <c r="F944" s="20">
        <v>240000</v>
      </c>
      <c r="G944" s="20">
        <v>2630</v>
      </c>
      <c r="H944" s="21">
        <v>1.66</v>
      </c>
      <c r="I944" s="4" t="s">
        <v>31</v>
      </c>
      <c r="J944" s="4" t="s">
        <v>53</v>
      </c>
      <c r="K944" s="22" t="s">
        <v>105</v>
      </c>
      <c r="L944" s="10">
        <v>0.03</v>
      </c>
      <c r="M944" s="13">
        <f t="shared" si="108"/>
        <v>1.2499999999999999E-7</v>
      </c>
      <c r="O944" s="4" t="s">
        <v>47</v>
      </c>
      <c r="P944" s="4">
        <v>10</v>
      </c>
      <c r="Q944" s="23">
        <v>41484</v>
      </c>
      <c r="R944" s="38">
        <v>0.41666666666666702</v>
      </c>
      <c r="S944" s="38">
        <v>0.41666666666666702</v>
      </c>
      <c r="T944" s="24">
        <v>0.5</v>
      </c>
      <c r="W944" s="17">
        <v>25.15</v>
      </c>
      <c r="Z944" s="16">
        <v>2.5</v>
      </c>
      <c r="AA944" s="16">
        <v>0.56000000000000005</v>
      </c>
      <c r="AB944" s="16">
        <v>1</v>
      </c>
      <c r="AD944" s="17">
        <f t="shared" ref="AD944:AD1007" si="109">W944</f>
        <v>25.15</v>
      </c>
      <c r="AE944" s="57">
        <v>481.56391059837102</v>
      </c>
      <c r="AG944" s="17" t="s">
        <v>75</v>
      </c>
      <c r="AH944" s="17" t="s">
        <v>75</v>
      </c>
      <c r="AI944" s="4" t="s">
        <v>102</v>
      </c>
    </row>
    <row r="945" spans="1:35" x14ac:dyDescent="0.35">
      <c r="A945" s="4" t="s">
        <v>99</v>
      </c>
      <c r="B945" s="36" t="s">
        <v>111</v>
      </c>
      <c r="C945" s="4" t="s">
        <v>100</v>
      </c>
      <c r="D945" s="19">
        <v>7.5445000000000002</v>
      </c>
      <c r="E945" s="19">
        <v>46.838900000000002</v>
      </c>
      <c r="F945" s="20">
        <v>240000</v>
      </c>
      <c r="G945" s="20">
        <v>2630</v>
      </c>
      <c r="H945" s="21">
        <v>1.66</v>
      </c>
      <c r="I945" s="4" t="s">
        <v>31</v>
      </c>
      <c r="J945" s="4" t="s">
        <v>53</v>
      </c>
      <c r="K945" s="22" t="s">
        <v>106</v>
      </c>
      <c r="L945" s="10">
        <v>0.03</v>
      </c>
      <c r="M945" s="13">
        <f t="shared" si="108"/>
        <v>1.2499999999999999E-7</v>
      </c>
      <c r="O945" s="4" t="s">
        <v>47</v>
      </c>
      <c r="P945" s="4">
        <v>10</v>
      </c>
      <c r="Q945" s="23">
        <v>41484</v>
      </c>
      <c r="R945" s="38">
        <v>0.41666666666666702</v>
      </c>
      <c r="S945" s="38">
        <v>0.41666666666666702</v>
      </c>
      <c r="T945" s="24">
        <v>0.5</v>
      </c>
      <c r="W945" s="17">
        <v>25.1</v>
      </c>
      <c r="Z945" s="16">
        <v>2.5</v>
      </c>
      <c r="AA945" s="16">
        <v>0.56000000000000005</v>
      </c>
      <c r="AB945" s="16">
        <v>1</v>
      </c>
      <c r="AD945" s="17">
        <f t="shared" si="109"/>
        <v>25.1</v>
      </c>
      <c r="AE945" s="57">
        <v>482.70561688977699</v>
      </c>
      <c r="AG945" s="17" t="s">
        <v>75</v>
      </c>
      <c r="AH945" s="17" t="s">
        <v>75</v>
      </c>
      <c r="AI945" s="4" t="s">
        <v>102</v>
      </c>
    </row>
    <row r="946" spans="1:35" x14ac:dyDescent="0.35">
      <c r="A946" s="4" t="s">
        <v>99</v>
      </c>
      <c r="B946" s="36" t="s">
        <v>111</v>
      </c>
      <c r="C946" s="4" t="s">
        <v>100</v>
      </c>
      <c r="D946" s="19">
        <v>7.5445000000000002</v>
      </c>
      <c r="E946" s="19">
        <v>46.838900000000002</v>
      </c>
      <c r="F946" s="20">
        <v>240000</v>
      </c>
      <c r="G946" s="20">
        <v>2630</v>
      </c>
      <c r="H946" s="21">
        <v>1.66</v>
      </c>
      <c r="I946" s="4" t="s">
        <v>31</v>
      </c>
      <c r="J946" s="4" t="s">
        <v>53</v>
      </c>
      <c r="K946" s="22" t="s">
        <v>107</v>
      </c>
      <c r="L946" s="10">
        <v>0.03</v>
      </c>
      <c r="M946" s="13">
        <f t="shared" si="108"/>
        <v>1.2499999999999999E-7</v>
      </c>
      <c r="O946" s="4" t="s">
        <v>47</v>
      </c>
      <c r="P946" s="4">
        <v>10</v>
      </c>
      <c r="Q946" s="23">
        <v>41484</v>
      </c>
      <c r="R946" s="38">
        <v>0.41666666666666702</v>
      </c>
      <c r="S946" s="38">
        <v>0.41666666666666702</v>
      </c>
      <c r="T946" s="24">
        <v>0.5</v>
      </c>
      <c r="W946" s="17">
        <v>25.15</v>
      </c>
      <c r="Z946" s="16">
        <v>2.5</v>
      </c>
      <c r="AA946" s="16">
        <v>0.56000000000000005</v>
      </c>
      <c r="AB946" s="16">
        <v>1</v>
      </c>
      <c r="AD946" s="17">
        <f t="shared" si="109"/>
        <v>25.15</v>
      </c>
      <c r="AE946" s="57">
        <v>481.56391059837102</v>
      </c>
      <c r="AG946" s="17" t="s">
        <v>75</v>
      </c>
      <c r="AH946" s="17" t="s">
        <v>75</v>
      </c>
      <c r="AI946" s="4" t="s">
        <v>102</v>
      </c>
    </row>
    <row r="947" spans="1:35" x14ac:dyDescent="0.35">
      <c r="A947" s="4" t="s">
        <v>99</v>
      </c>
      <c r="B947" s="36" t="s">
        <v>111</v>
      </c>
      <c r="C947" s="4" t="s">
        <v>100</v>
      </c>
      <c r="D947" s="19">
        <v>7.5445000000000002</v>
      </c>
      <c r="E947" s="19">
        <v>46.838900000000002</v>
      </c>
      <c r="F947" s="20">
        <v>240000</v>
      </c>
      <c r="G947" s="20">
        <v>2630</v>
      </c>
      <c r="H947" s="21">
        <v>1.66</v>
      </c>
      <c r="I947" s="4" t="s">
        <v>31</v>
      </c>
      <c r="J947" s="4" t="s">
        <v>53</v>
      </c>
      <c r="K947" s="22" t="s">
        <v>108</v>
      </c>
      <c r="L947" s="10">
        <v>0.03</v>
      </c>
      <c r="M947" s="13">
        <f t="shared" si="108"/>
        <v>1.2499999999999999E-7</v>
      </c>
      <c r="O947" s="4" t="s">
        <v>47</v>
      </c>
      <c r="P947" s="4">
        <v>10</v>
      </c>
      <c r="Q947" s="23">
        <v>41484</v>
      </c>
      <c r="R947" s="38">
        <v>0.41666666666666702</v>
      </c>
      <c r="S947" s="38">
        <v>0.41666666666666702</v>
      </c>
      <c r="T947" s="24">
        <v>0.5</v>
      </c>
      <c r="W947" s="17">
        <v>25.3</v>
      </c>
      <c r="Z947" s="16">
        <v>2.5</v>
      </c>
      <c r="AA947" s="16">
        <v>0.56000000000000005</v>
      </c>
      <c r="AB947" s="16">
        <v>1</v>
      </c>
      <c r="AD947" s="17">
        <f t="shared" si="109"/>
        <v>25.3</v>
      </c>
      <c r="AE947" s="57">
        <v>478.15591532593697</v>
      </c>
      <c r="AG947" s="17" t="s">
        <v>75</v>
      </c>
      <c r="AH947" s="17" t="s">
        <v>75</v>
      </c>
      <c r="AI947" s="4" t="s">
        <v>102</v>
      </c>
    </row>
    <row r="948" spans="1:35" x14ac:dyDescent="0.35">
      <c r="A948" s="4" t="s">
        <v>99</v>
      </c>
      <c r="B948" s="36" t="s">
        <v>111</v>
      </c>
      <c r="C948" s="4" t="s">
        <v>100</v>
      </c>
      <c r="D948" s="19">
        <v>7.5445000000000002</v>
      </c>
      <c r="E948" s="19">
        <v>46.838900000000002</v>
      </c>
      <c r="F948" s="20">
        <v>240000</v>
      </c>
      <c r="G948" s="20">
        <v>2630</v>
      </c>
      <c r="H948" s="21">
        <v>1.66</v>
      </c>
      <c r="I948" s="4" t="s">
        <v>31</v>
      </c>
      <c r="J948" s="4" t="s">
        <v>53</v>
      </c>
      <c r="K948" s="22" t="s">
        <v>109</v>
      </c>
      <c r="L948" s="10">
        <v>0.03</v>
      </c>
      <c r="M948" s="13">
        <f t="shared" si="108"/>
        <v>1.2499999999999999E-7</v>
      </c>
      <c r="O948" s="4" t="s">
        <v>47</v>
      </c>
      <c r="P948" s="4">
        <v>10</v>
      </c>
      <c r="Q948" s="23">
        <v>41484</v>
      </c>
      <c r="R948" s="38">
        <v>0.41666666666666702</v>
      </c>
      <c r="S948" s="38">
        <v>0.41666666666666702</v>
      </c>
      <c r="T948" s="24">
        <v>0.5</v>
      </c>
      <c r="W948" s="17">
        <v>25.25</v>
      </c>
      <c r="Z948" s="16">
        <v>2.5</v>
      </c>
      <c r="AA948" s="16">
        <v>0.56000000000000005</v>
      </c>
      <c r="AB948" s="16">
        <v>1</v>
      </c>
      <c r="AD948" s="17">
        <f t="shared" si="109"/>
        <v>25.25</v>
      </c>
      <c r="AE948" s="57">
        <v>479.28907052253902</v>
      </c>
      <c r="AG948" s="17" t="s">
        <v>75</v>
      </c>
      <c r="AH948" s="17" t="s">
        <v>75</v>
      </c>
      <c r="AI948" s="4" t="s">
        <v>102</v>
      </c>
    </row>
    <row r="949" spans="1:35" x14ac:dyDescent="0.35">
      <c r="A949" s="4" t="s">
        <v>99</v>
      </c>
      <c r="B949" s="36" t="s">
        <v>111</v>
      </c>
      <c r="C949" s="4" t="s">
        <v>100</v>
      </c>
      <c r="D949" s="19">
        <v>7.5445000000000002</v>
      </c>
      <c r="E949" s="19">
        <v>46.838900000000002</v>
      </c>
      <c r="F949" s="20">
        <v>240000</v>
      </c>
      <c r="G949" s="20">
        <v>2630</v>
      </c>
      <c r="H949" s="21">
        <v>1.66</v>
      </c>
      <c r="I949" s="4" t="s">
        <v>31</v>
      </c>
      <c r="J949" s="4" t="s">
        <v>53</v>
      </c>
      <c r="K949" s="22" t="s">
        <v>110</v>
      </c>
      <c r="L949" s="10">
        <v>0.03</v>
      </c>
      <c r="M949" s="13">
        <f t="shared" si="108"/>
        <v>1.2499999999999999E-7</v>
      </c>
      <c r="O949" s="4" t="s">
        <v>47</v>
      </c>
      <c r="P949" s="4">
        <v>10</v>
      </c>
      <c r="Q949" s="23">
        <v>41484</v>
      </c>
      <c r="R949" s="38">
        <v>0.41666666666666702</v>
      </c>
      <c r="S949" s="38">
        <v>0.41666666666666702</v>
      </c>
      <c r="T949" s="24">
        <v>0.5</v>
      </c>
      <c r="W949" s="17">
        <v>25.4</v>
      </c>
      <c r="Z949" s="16">
        <v>2.5</v>
      </c>
      <c r="AA949" s="16">
        <v>0.56000000000000005</v>
      </c>
      <c r="AB949" s="16">
        <v>1</v>
      </c>
      <c r="AD949" s="17">
        <f t="shared" si="109"/>
        <v>25.4</v>
      </c>
      <c r="AE949" s="57">
        <v>475.89808182491203</v>
      </c>
      <c r="AG949" s="17" t="s">
        <v>75</v>
      </c>
      <c r="AH949" s="17" t="s">
        <v>75</v>
      </c>
      <c r="AI949" s="4" t="s">
        <v>102</v>
      </c>
    </row>
    <row r="950" spans="1:35" x14ac:dyDescent="0.35">
      <c r="A950" s="4" t="s">
        <v>99</v>
      </c>
      <c r="B950" s="36" t="s">
        <v>111</v>
      </c>
      <c r="C950" s="4" t="s">
        <v>100</v>
      </c>
      <c r="D950" s="19">
        <v>7.5445000000000002</v>
      </c>
      <c r="E950" s="19">
        <v>46.838900000000002</v>
      </c>
      <c r="F950" s="20">
        <v>240000</v>
      </c>
      <c r="G950" s="20">
        <v>2630</v>
      </c>
      <c r="H950" s="21">
        <v>1.66</v>
      </c>
      <c r="I950" s="4" t="s">
        <v>31</v>
      </c>
      <c r="J950" s="4" t="s">
        <v>53</v>
      </c>
      <c r="K950" s="22" t="s">
        <v>111</v>
      </c>
      <c r="L950" s="10">
        <f>3*0.03</f>
        <v>0.09</v>
      </c>
      <c r="M950" s="13">
        <f t="shared" si="108"/>
        <v>3.7500000000000001E-7</v>
      </c>
      <c r="O950" s="4" t="s">
        <v>47</v>
      </c>
      <c r="P950" s="4">
        <v>10</v>
      </c>
      <c r="Q950" s="23">
        <v>41484</v>
      </c>
      <c r="R950" s="38">
        <v>0.41666666666666702</v>
      </c>
      <c r="S950" s="38">
        <v>0.41666666666666702</v>
      </c>
      <c r="T950" s="24">
        <v>0.5</v>
      </c>
      <c r="W950" s="17">
        <v>25.1</v>
      </c>
      <c r="Z950" s="16">
        <v>2.5</v>
      </c>
      <c r="AA950" s="16">
        <v>0.56000000000000005</v>
      </c>
      <c r="AB950" s="16">
        <v>1</v>
      </c>
      <c r="AD950" s="17">
        <f t="shared" si="109"/>
        <v>25.1</v>
      </c>
      <c r="AE950" s="57">
        <v>482.70561688977699</v>
      </c>
      <c r="AG950" s="17" t="s">
        <v>75</v>
      </c>
      <c r="AH950" s="17" t="s">
        <v>75</v>
      </c>
      <c r="AI950" s="4" t="s">
        <v>102</v>
      </c>
    </row>
    <row r="951" spans="1:35" x14ac:dyDescent="0.35">
      <c r="A951" s="4" t="s">
        <v>99</v>
      </c>
      <c r="B951" s="36" t="s">
        <v>111</v>
      </c>
      <c r="C951" s="4" t="s">
        <v>100</v>
      </c>
      <c r="D951" s="19">
        <v>7.5445000000000002</v>
      </c>
      <c r="E951" s="19">
        <v>46.838900000000002</v>
      </c>
      <c r="F951" s="20">
        <v>240000</v>
      </c>
      <c r="G951" s="20">
        <v>2630</v>
      </c>
      <c r="H951" s="21">
        <v>1.66</v>
      </c>
      <c r="I951" s="4" t="s">
        <v>31</v>
      </c>
      <c r="J951" s="4" t="s">
        <v>53</v>
      </c>
      <c r="K951" s="22" t="s">
        <v>101</v>
      </c>
      <c r="L951" s="10">
        <v>0.03</v>
      </c>
      <c r="M951" s="13">
        <f t="shared" si="108"/>
        <v>1.2499999999999999E-7</v>
      </c>
      <c r="O951" s="4" t="s">
        <v>47</v>
      </c>
      <c r="P951" s="4">
        <v>10</v>
      </c>
      <c r="Q951" s="23">
        <v>41540</v>
      </c>
      <c r="R951" s="38">
        <v>0.41666666666666702</v>
      </c>
      <c r="S951" s="38">
        <v>0.41666666666666702</v>
      </c>
      <c r="T951" s="24">
        <v>0.5</v>
      </c>
      <c r="W951" s="17">
        <v>17.649999999999999</v>
      </c>
      <c r="Z951" s="16">
        <v>2.5</v>
      </c>
      <c r="AA951" s="16">
        <v>0.34</v>
      </c>
      <c r="AB951" s="16">
        <v>1</v>
      </c>
      <c r="AD951" s="17">
        <f t="shared" si="109"/>
        <v>17.649999999999999</v>
      </c>
      <c r="AE951" s="57">
        <v>692.95104336822101</v>
      </c>
      <c r="AG951" s="17" t="s">
        <v>75</v>
      </c>
      <c r="AH951" s="17" t="s">
        <v>75</v>
      </c>
      <c r="AI951" s="4" t="s">
        <v>102</v>
      </c>
    </row>
    <row r="952" spans="1:35" x14ac:dyDescent="0.35">
      <c r="A952" s="4" t="s">
        <v>99</v>
      </c>
      <c r="B952" s="36" t="s">
        <v>111</v>
      </c>
      <c r="C952" s="4" t="s">
        <v>100</v>
      </c>
      <c r="D952" s="19">
        <v>7.5445000000000002</v>
      </c>
      <c r="E952" s="19">
        <v>46.838900000000002</v>
      </c>
      <c r="F952" s="20">
        <v>240000</v>
      </c>
      <c r="G952" s="20">
        <v>2630</v>
      </c>
      <c r="H952" s="21">
        <v>1.66</v>
      </c>
      <c r="I952" s="4" t="s">
        <v>31</v>
      </c>
      <c r="J952" s="4" t="s">
        <v>53</v>
      </c>
      <c r="K952" s="22" t="s">
        <v>103</v>
      </c>
      <c r="L952" s="10">
        <v>0.03</v>
      </c>
      <c r="M952" s="13">
        <f t="shared" si="108"/>
        <v>1.2499999999999999E-7</v>
      </c>
      <c r="O952" s="4" t="s">
        <v>47</v>
      </c>
      <c r="P952" s="4">
        <v>10</v>
      </c>
      <c r="Q952" s="23">
        <v>41540</v>
      </c>
      <c r="R952" s="38">
        <v>0.41666666666666702</v>
      </c>
      <c r="S952" s="38">
        <v>0.41666666666666702</v>
      </c>
      <c r="T952" s="24">
        <v>0.5</v>
      </c>
      <c r="W952" s="17">
        <v>17.649999999999999</v>
      </c>
      <c r="Z952" s="16">
        <v>2.5</v>
      </c>
      <c r="AA952" s="16">
        <v>0.34</v>
      </c>
      <c r="AB952" s="16">
        <v>1</v>
      </c>
      <c r="AD952" s="17">
        <f t="shared" si="109"/>
        <v>17.649999999999999</v>
      </c>
      <c r="AE952" s="57">
        <v>692.95104336822101</v>
      </c>
      <c r="AG952" s="17" t="s">
        <v>75</v>
      </c>
      <c r="AH952" s="17" t="s">
        <v>75</v>
      </c>
      <c r="AI952" s="4" t="s">
        <v>102</v>
      </c>
    </row>
    <row r="953" spans="1:35" x14ac:dyDescent="0.35">
      <c r="A953" s="4" t="s">
        <v>99</v>
      </c>
      <c r="B953" s="36" t="s">
        <v>111</v>
      </c>
      <c r="C953" s="4" t="s">
        <v>100</v>
      </c>
      <c r="D953" s="19">
        <v>7.5445000000000002</v>
      </c>
      <c r="E953" s="19">
        <v>46.838900000000002</v>
      </c>
      <c r="F953" s="20">
        <v>240000</v>
      </c>
      <c r="G953" s="20">
        <v>2630</v>
      </c>
      <c r="H953" s="21">
        <v>1.66</v>
      </c>
      <c r="I953" s="4" t="s">
        <v>31</v>
      </c>
      <c r="J953" s="4" t="s">
        <v>53</v>
      </c>
      <c r="K953" s="22" t="s">
        <v>104</v>
      </c>
      <c r="L953" s="10">
        <v>0.03</v>
      </c>
      <c r="M953" s="13">
        <f t="shared" si="108"/>
        <v>1.2499999999999999E-7</v>
      </c>
      <c r="O953" s="4" t="s">
        <v>47</v>
      </c>
      <c r="P953" s="4">
        <v>10</v>
      </c>
      <c r="Q953" s="23">
        <v>41540</v>
      </c>
      <c r="R953" s="38">
        <v>0.41666666666666702</v>
      </c>
      <c r="S953" s="38">
        <v>0.41666666666666702</v>
      </c>
      <c r="T953" s="24">
        <v>0.5</v>
      </c>
      <c r="W953" s="17">
        <v>17.75</v>
      </c>
      <c r="Z953" s="16">
        <v>2.5</v>
      </c>
      <c r="AA953" s="16">
        <v>0.34</v>
      </c>
      <c r="AB953" s="16">
        <v>1</v>
      </c>
      <c r="AD953" s="17">
        <f t="shared" si="109"/>
        <v>17.75</v>
      </c>
      <c r="AE953" s="57">
        <v>689.46921554441406</v>
      </c>
      <c r="AG953" s="17" t="s">
        <v>75</v>
      </c>
      <c r="AH953" s="17" t="s">
        <v>75</v>
      </c>
      <c r="AI953" s="4" t="s">
        <v>102</v>
      </c>
    </row>
    <row r="954" spans="1:35" x14ac:dyDescent="0.35">
      <c r="A954" s="4" t="s">
        <v>99</v>
      </c>
      <c r="B954" s="36" t="s">
        <v>111</v>
      </c>
      <c r="C954" s="4" t="s">
        <v>100</v>
      </c>
      <c r="D954" s="19">
        <v>7.5445000000000002</v>
      </c>
      <c r="E954" s="19">
        <v>46.838900000000002</v>
      </c>
      <c r="F954" s="20">
        <v>240000</v>
      </c>
      <c r="G954" s="20">
        <v>2630</v>
      </c>
      <c r="H954" s="21">
        <v>1.66</v>
      </c>
      <c r="I954" s="4" t="s">
        <v>31</v>
      </c>
      <c r="J954" s="4" t="s">
        <v>53</v>
      </c>
      <c r="K954" s="22" t="s">
        <v>105</v>
      </c>
      <c r="L954" s="10">
        <v>0.03</v>
      </c>
      <c r="M954" s="13">
        <f t="shared" si="108"/>
        <v>1.2499999999999999E-7</v>
      </c>
      <c r="O954" s="4" t="s">
        <v>47</v>
      </c>
      <c r="P954" s="4">
        <v>10</v>
      </c>
      <c r="Q954" s="23">
        <v>41540</v>
      </c>
      <c r="R954" s="38">
        <v>0.41666666666666702</v>
      </c>
      <c r="S954" s="38">
        <v>0.41666666666666702</v>
      </c>
      <c r="T954" s="24">
        <v>0.5</v>
      </c>
      <c r="W954" s="17">
        <v>17.649999999999999</v>
      </c>
      <c r="Z954" s="16">
        <v>2.5</v>
      </c>
      <c r="AA954" s="16">
        <v>0.34</v>
      </c>
      <c r="AB954" s="16">
        <v>1</v>
      </c>
      <c r="AD954" s="17">
        <f t="shared" si="109"/>
        <v>17.649999999999999</v>
      </c>
      <c r="AE954" s="57">
        <v>692.95104336822101</v>
      </c>
      <c r="AG954" s="17" t="s">
        <v>75</v>
      </c>
      <c r="AH954" s="17" t="s">
        <v>75</v>
      </c>
      <c r="AI954" s="4" t="s">
        <v>102</v>
      </c>
    </row>
    <row r="955" spans="1:35" x14ac:dyDescent="0.35">
      <c r="A955" s="4" t="s">
        <v>99</v>
      </c>
      <c r="B955" s="36" t="s">
        <v>111</v>
      </c>
      <c r="C955" s="4" t="s">
        <v>100</v>
      </c>
      <c r="D955" s="19">
        <v>7.5445000000000002</v>
      </c>
      <c r="E955" s="19">
        <v>46.838900000000002</v>
      </c>
      <c r="F955" s="20">
        <v>240000</v>
      </c>
      <c r="G955" s="20">
        <v>2630</v>
      </c>
      <c r="H955" s="21">
        <v>1.66</v>
      </c>
      <c r="I955" s="4" t="s">
        <v>31</v>
      </c>
      <c r="J955" s="4" t="s">
        <v>53</v>
      </c>
      <c r="K955" s="22" t="s">
        <v>106</v>
      </c>
      <c r="L955" s="10">
        <v>0.03</v>
      </c>
      <c r="M955" s="13">
        <f t="shared" si="108"/>
        <v>1.2499999999999999E-7</v>
      </c>
      <c r="O955" s="4" t="s">
        <v>47</v>
      </c>
      <c r="P955" s="4">
        <v>10</v>
      </c>
      <c r="Q955" s="23">
        <v>41540</v>
      </c>
      <c r="R955" s="38">
        <v>0.41666666666666702</v>
      </c>
      <c r="S955" s="38">
        <v>0.41666666666666702</v>
      </c>
      <c r="T955" s="24">
        <v>0.5</v>
      </c>
      <c r="W955" s="17">
        <v>17.75</v>
      </c>
      <c r="Z955" s="16">
        <v>2.5</v>
      </c>
      <c r="AA955" s="16">
        <v>0.34</v>
      </c>
      <c r="AB955" s="16">
        <v>1</v>
      </c>
      <c r="AD955" s="17">
        <f t="shared" si="109"/>
        <v>17.75</v>
      </c>
      <c r="AE955" s="57">
        <v>689.46921554441406</v>
      </c>
      <c r="AG955" s="17" t="s">
        <v>75</v>
      </c>
      <c r="AH955" s="17" t="s">
        <v>75</v>
      </c>
      <c r="AI955" s="4" t="s">
        <v>102</v>
      </c>
    </row>
    <row r="956" spans="1:35" x14ac:dyDescent="0.35">
      <c r="A956" s="4" t="s">
        <v>99</v>
      </c>
      <c r="B956" s="36" t="s">
        <v>111</v>
      </c>
      <c r="C956" s="4" t="s">
        <v>100</v>
      </c>
      <c r="D956" s="19">
        <v>7.5445000000000002</v>
      </c>
      <c r="E956" s="19">
        <v>46.838900000000002</v>
      </c>
      <c r="F956" s="20">
        <v>240000</v>
      </c>
      <c r="G956" s="20">
        <v>2630</v>
      </c>
      <c r="H956" s="21">
        <v>1.66</v>
      </c>
      <c r="I956" s="4" t="s">
        <v>31</v>
      </c>
      <c r="J956" s="4" t="s">
        <v>53</v>
      </c>
      <c r="K956" s="22" t="s">
        <v>107</v>
      </c>
      <c r="L956" s="10">
        <v>0.03</v>
      </c>
      <c r="M956" s="13">
        <f t="shared" si="108"/>
        <v>1.2499999999999999E-7</v>
      </c>
      <c r="O956" s="4" t="s">
        <v>47</v>
      </c>
      <c r="P956" s="4">
        <v>10</v>
      </c>
      <c r="Q956" s="23">
        <v>41540</v>
      </c>
      <c r="R956" s="38">
        <v>0.41666666666666702</v>
      </c>
      <c r="S956" s="38">
        <v>0.41666666666666702</v>
      </c>
      <c r="T956" s="24">
        <v>0.5</v>
      </c>
      <c r="W956" s="17">
        <v>17.75</v>
      </c>
      <c r="Z956" s="16">
        <v>2.5</v>
      </c>
      <c r="AA956" s="16">
        <v>0.34</v>
      </c>
      <c r="AB956" s="16">
        <v>1</v>
      </c>
      <c r="AD956" s="17">
        <f t="shared" si="109"/>
        <v>17.75</v>
      </c>
      <c r="AE956" s="57">
        <v>689.46921554441406</v>
      </c>
      <c r="AG956" s="17" t="s">
        <v>75</v>
      </c>
      <c r="AH956" s="17" t="s">
        <v>75</v>
      </c>
      <c r="AI956" s="4" t="s">
        <v>102</v>
      </c>
    </row>
    <row r="957" spans="1:35" x14ac:dyDescent="0.35">
      <c r="A957" s="4" t="s">
        <v>99</v>
      </c>
      <c r="B957" s="36" t="s">
        <v>111</v>
      </c>
      <c r="C957" s="4" t="s">
        <v>100</v>
      </c>
      <c r="D957" s="19">
        <v>7.5445000000000002</v>
      </c>
      <c r="E957" s="19">
        <v>46.838900000000002</v>
      </c>
      <c r="F957" s="20">
        <v>240000</v>
      </c>
      <c r="G957" s="20">
        <v>2630</v>
      </c>
      <c r="H957" s="21">
        <v>1.66</v>
      </c>
      <c r="I957" s="4" t="s">
        <v>31</v>
      </c>
      <c r="J957" s="4" t="s">
        <v>53</v>
      </c>
      <c r="K957" s="22" t="s">
        <v>108</v>
      </c>
      <c r="L957" s="10">
        <v>0.03</v>
      </c>
      <c r="M957" s="13">
        <f t="shared" si="108"/>
        <v>1.2499999999999999E-7</v>
      </c>
      <c r="O957" s="4" t="s">
        <v>47</v>
      </c>
      <c r="P957" s="4">
        <v>10</v>
      </c>
      <c r="Q957" s="23">
        <v>41540</v>
      </c>
      <c r="R957" s="38">
        <v>0.41666666666666702</v>
      </c>
      <c r="S957" s="38">
        <v>0.41666666666666702</v>
      </c>
      <c r="T957" s="24">
        <v>0.5</v>
      </c>
      <c r="W957" s="17">
        <v>17.75</v>
      </c>
      <c r="Z957" s="16">
        <v>2.5</v>
      </c>
      <c r="AA957" s="16">
        <v>0.34</v>
      </c>
      <c r="AB957" s="16">
        <v>1</v>
      </c>
      <c r="AD957" s="17">
        <f t="shared" si="109"/>
        <v>17.75</v>
      </c>
      <c r="AE957" s="57">
        <v>689.46921554441406</v>
      </c>
      <c r="AG957" s="17" t="s">
        <v>75</v>
      </c>
      <c r="AH957" s="17" t="s">
        <v>75</v>
      </c>
      <c r="AI957" s="4" t="s">
        <v>102</v>
      </c>
    </row>
    <row r="958" spans="1:35" x14ac:dyDescent="0.35">
      <c r="A958" s="4" t="s">
        <v>99</v>
      </c>
      <c r="B958" s="36" t="s">
        <v>111</v>
      </c>
      <c r="C958" s="4" t="s">
        <v>100</v>
      </c>
      <c r="D958" s="19">
        <v>7.5445000000000002</v>
      </c>
      <c r="E958" s="19">
        <v>46.838900000000002</v>
      </c>
      <c r="F958" s="20">
        <v>240000</v>
      </c>
      <c r="G958" s="20">
        <v>2630</v>
      </c>
      <c r="H958" s="21">
        <v>1.66</v>
      </c>
      <c r="I958" s="4" t="s">
        <v>31</v>
      </c>
      <c r="J958" s="4" t="s">
        <v>53</v>
      </c>
      <c r="K958" s="22" t="s">
        <v>109</v>
      </c>
      <c r="L958" s="10">
        <v>0.03</v>
      </c>
      <c r="M958" s="13">
        <f t="shared" si="108"/>
        <v>1.2499999999999999E-7</v>
      </c>
      <c r="O958" s="4" t="s">
        <v>47</v>
      </c>
      <c r="P958" s="4">
        <v>10</v>
      </c>
      <c r="Q958" s="23">
        <v>41540</v>
      </c>
      <c r="R958" s="38">
        <v>0.41666666666666702</v>
      </c>
      <c r="S958" s="38">
        <v>0.41666666666666702</v>
      </c>
      <c r="T958" s="24">
        <v>0.5</v>
      </c>
      <c r="W958" s="17">
        <v>17.75</v>
      </c>
      <c r="Z958" s="16">
        <v>2.5</v>
      </c>
      <c r="AA958" s="16">
        <v>0.34</v>
      </c>
      <c r="AB958" s="16">
        <v>1</v>
      </c>
      <c r="AD958" s="17">
        <f t="shared" si="109"/>
        <v>17.75</v>
      </c>
      <c r="AE958" s="57">
        <v>689.46921554441406</v>
      </c>
      <c r="AG958" s="17" t="s">
        <v>75</v>
      </c>
      <c r="AH958" s="17" t="s">
        <v>75</v>
      </c>
      <c r="AI958" s="4" t="s">
        <v>102</v>
      </c>
    </row>
    <row r="959" spans="1:35" x14ac:dyDescent="0.35">
      <c r="A959" s="4" t="s">
        <v>99</v>
      </c>
      <c r="B959" s="36" t="s">
        <v>111</v>
      </c>
      <c r="C959" s="4" t="s">
        <v>100</v>
      </c>
      <c r="D959" s="19">
        <v>7.5445000000000002</v>
      </c>
      <c r="E959" s="19">
        <v>46.838900000000002</v>
      </c>
      <c r="F959" s="20">
        <v>240000</v>
      </c>
      <c r="G959" s="20">
        <v>2630</v>
      </c>
      <c r="H959" s="21">
        <v>1.66</v>
      </c>
      <c r="I959" s="4" t="s">
        <v>31</v>
      </c>
      <c r="J959" s="4" t="s">
        <v>53</v>
      </c>
      <c r="K959" s="22" t="s">
        <v>110</v>
      </c>
      <c r="L959" s="10">
        <v>0.03</v>
      </c>
      <c r="M959" s="13">
        <f t="shared" si="108"/>
        <v>1.2499999999999999E-7</v>
      </c>
      <c r="O959" s="4" t="s">
        <v>47</v>
      </c>
      <c r="P959" s="4">
        <v>10</v>
      </c>
      <c r="Q959" s="23">
        <v>41540</v>
      </c>
      <c r="R959" s="38">
        <v>0.41666666666666702</v>
      </c>
      <c r="S959" s="38">
        <v>0.41666666666666702</v>
      </c>
      <c r="T959" s="24">
        <v>0.5</v>
      </c>
      <c r="W959" s="17">
        <v>17.75</v>
      </c>
      <c r="Z959" s="16">
        <v>2.5</v>
      </c>
      <c r="AA959" s="16">
        <v>0.34</v>
      </c>
      <c r="AB959" s="16">
        <v>1</v>
      </c>
      <c r="AD959" s="17">
        <f t="shared" si="109"/>
        <v>17.75</v>
      </c>
      <c r="AE959" s="57">
        <v>689.46921554441406</v>
      </c>
      <c r="AG959" s="17" t="s">
        <v>75</v>
      </c>
      <c r="AH959" s="17" t="s">
        <v>75</v>
      </c>
      <c r="AI959" s="4" t="s">
        <v>102</v>
      </c>
    </row>
    <row r="960" spans="1:35" x14ac:dyDescent="0.35">
      <c r="A960" s="4" t="s">
        <v>99</v>
      </c>
      <c r="B960" s="36" t="s">
        <v>111</v>
      </c>
      <c r="C960" s="4" t="s">
        <v>100</v>
      </c>
      <c r="D960" s="19">
        <v>7.5445000000000002</v>
      </c>
      <c r="E960" s="19">
        <v>46.838900000000002</v>
      </c>
      <c r="F960" s="20">
        <v>240000</v>
      </c>
      <c r="G960" s="20">
        <v>2630</v>
      </c>
      <c r="H960" s="21">
        <v>1.66</v>
      </c>
      <c r="I960" s="4" t="s">
        <v>31</v>
      </c>
      <c r="J960" s="4" t="s">
        <v>53</v>
      </c>
      <c r="K960" s="22" t="s">
        <v>111</v>
      </c>
      <c r="L960" s="10">
        <f>3*0.03</f>
        <v>0.09</v>
      </c>
      <c r="M960" s="13">
        <f t="shared" si="108"/>
        <v>3.7500000000000001E-7</v>
      </c>
      <c r="O960" s="4" t="s">
        <v>47</v>
      </c>
      <c r="P960" s="4">
        <v>10</v>
      </c>
      <c r="Q960" s="23">
        <v>41540</v>
      </c>
      <c r="R960" s="38">
        <v>0.41666666666666702</v>
      </c>
      <c r="S960" s="38">
        <v>0.41666666666666702</v>
      </c>
      <c r="T960" s="24">
        <v>0.5</v>
      </c>
      <c r="W960" s="17">
        <v>17.75</v>
      </c>
      <c r="Z960" s="16">
        <v>2.5</v>
      </c>
      <c r="AA960" s="16">
        <v>0.34</v>
      </c>
      <c r="AB960" s="16">
        <v>1</v>
      </c>
      <c r="AD960" s="17">
        <f t="shared" si="109"/>
        <v>17.75</v>
      </c>
      <c r="AE960" s="57">
        <v>689.46921554441406</v>
      </c>
      <c r="AG960" s="17" t="s">
        <v>75</v>
      </c>
      <c r="AH960" s="17" t="s">
        <v>75</v>
      </c>
      <c r="AI960" s="4" t="s">
        <v>102</v>
      </c>
    </row>
    <row r="961" spans="1:35" x14ac:dyDescent="0.35">
      <c r="A961" s="4" t="s">
        <v>99</v>
      </c>
      <c r="B961" s="36" t="s">
        <v>111</v>
      </c>
      <c r="C961" s="4" t="s">
        <v>100</v>
      </c>
      <c r="D961" s="19">
        <v>7.5445000000000002</v>
      </c>
      <c r="E961" s="19">
        <v>46.838900000000002</v>
      </c>
      <c r="F961" s="20">
        <v>240000</v>
      </c>
      <c r="G961" s="20">
        <v>2630</v>
      </c>
      <c r="H961" s="21">
        <v>1.66</v>
      </c>
      <c r="I961" s="4" t="s">
        <v>31</v>
      </c>
      <c r="J961" s="4" t="s">
        <v>53</v>
      </c>
      <c r="K961" s="22" t="s">
        <v>101</v>
      </c>
      <c r="L961" s="10">
        <v>0.03</v>
      </c>
      <c r="M961" s="13">
        <f t="shared" si="108"/>
        <v>1.2499999999999999E-7</v>
      </c>
      <c r="O961" s="4" t="s">
        <v>47</v>
      </c>
      <c r="P961" s="4">
        <v>10</v>
      </c>
      <c r="Q961" s="23">
        <v>41436</v>
      </c>
      <c r="R961" s="38">
        <v>0.41666666666666669</v>
      </c>
      <c r="S961" s="38">
        <v>0.41666666666666669</v>
      </c>
      <c r="T961" s="24">
        <v>0.5</v>
      </c>
      <c r="W961" s="17">
        <v>18.5</v>
      </c>
      <c r="Z961" s="16">
        <v>2.5</v>
      </c>
      <c r="AA961" s="16">
        <v>0.35</v>
      </c>
      <c r="AB961" s="16">
        <v>1</v>
      </c>
      <c r="AD961" s="17">
        <f t="shared" si="109"/>
        <v>18.5</v>
      </c>
      <c r="AE961" s="57">
        <v>664.04812581062504</v>
      </c>
      <c r="AG961" s="17">
        <v>0.62</v>
      </c>
      <c r="AH961" s="17">
        <v>0.62</v>
      </c>
      <c r="AI961" s="4" t="s">
        <v>102</v>
      </c>
    </row>
    <row r="962" spans="1:35" x14ac:dyDescent="0.35">
      <c r="A962" s="4" t="s">
        <v>99</v>
      </c>
      <c r="B962" s="36" t="s">
        <v>111</v>
      </c>
      <c r="C962" s="4" t="s">
        <v>100</v>
      </c>
      <c r="D962" s="19">
        <v>7.5445000000000002</v>
      </c>
      <c r="E962" s="19">
        <v>46.838900000000002</v>
      </c>
      <c r="F962" s="20">
        <v>240000</v>
      </c>
      <c r="G962" s="20">
        <v>2630</v>
      </c>
      <c r="H962" s="21">
        <v>1.66</v>
      </c>
      <c r="I962" s="4" t="s">
        <v>31</v>
      </c>
      <c r="J962" s="4" t="s">
        <v>53</v>
      </c>
      <c r="K962" s="22" t="s">
        <v>103</v>
      </c>
      <c r="L962" s="10">
        <v>0.03</v>
      </c>
      <c r="M962" s="13">
        <f t="shared" si="108"/>
        <v>1.2499999999999999E-7</v>
      </c>
      <c r="O962" s="4" t="s">
        <v>47</v>
      </c>
      <c r="P962" s="4">
        <v>10</v>
      </c>
      <c r="Q962" s="23">
        <v>41436</v>
      </c>
      <c r="R962" s="38">
        <v>0.41666666666666669</v>
      </c>
      <c r="S962" s="38">
        <v>0.41666666666666669</v>
      </c>
      <c r="T962" s="24">
        <v>0.5</v>
      </c>
      <c r="W962" s="17">
        <v>18.45</v>
      </c>
      <c r="Z962" s="16">
        <v>2.5</v>
      </c>
      <c r="AA962" s="16">
        <v>0.35</v>
      </c>
      <c r="AB962" s="16">
        <v>1</v>
      </c>
      <c r="AD962" s="17">
        <f t="shared" si="109"/>
        <v>18.45</v>
      </c>
      <c r="AE962" s="57">
        <v>665.70576266160106</v>
      </c>
      <c r="AG962" s="17" t="s">
        <v>75</v>
      </c>
      <c r="AH962" s="17" t="s">
        <v>75</v>
      </c>
      <c r="AI962" s="4" t="s">
        <v>102</v>
      </c>
    </row>
    <row r="963" spans="1:35" x14ac:dyDescent="0.35">
      <c r="A963" s="4" t="s">
        <v>99</v>
      </c>
      <c r="B963" s="36" t="s">
        <v>111</v>
      </c>
      <c r="C963" s="4" t="s">
        <v>100</v>
      </c>
      <c r="D963" s="19">
        <v>7.5445000000000002</v>
      </c>
      <c r="E963" s="19">
        <v>46.838900000000002</v>
      </c>
      <c r="F963" s="20">
        <v>240000</v>
      </c>
      <c r="G963" s="20">
        <v>2630</v>
      </c>
      <c r="H963" s="21">
        <v>1.66</v>
      </c>
      <c r="I963" s="4" t="s">
        <v>31</v>
      </c>
      <c r="J963" s="4" t="s">
        <v>53</v>
      </c>
      <c r="K963" s="22" t="s">
        <v>104</v>
      </c>
      <c r="L963" s="10">
        <v>0.03</v>
      </c>
      <c r="M963" s="13">
        <f t="shared" ref="M963:M1026" si="110">L963/F963</f>
        <v>1.2499999999999999E-7</v>
      </c>
      <c r="O963" s="4" t="s">
        <v>47</v>
      </c>
      <c r="P963" s="4">
        <v>10</v>
      </c>
      <c r="Q963" s="23">
        <v>41436</v>
      </c>
      <c r="R963" s="38">
        <v>0.41666666666666702</v>
      </c>
      <c r="S963" s="38">
        <v>0.41666666666666702</v>
      </c>
      <c r="T963" s="24">
        <v>0.5</v>
      </c>
      <c r="W963" s="17">
        <v>18.5</v>
      </c>
      <c r="Z963" s="16">
        <v>2.5</v>
      </c>
      <c r="AA963" s="16">
        <v>0.35</v>
      </c>
      <c r="AB963" s="16">
        <v>1</v>
      </c>
      <c r="AD963" s="17">
        <f t="shared" si="109"/>
        <v>18.5</v>
      </c>
      <c r="AE963" s="57">
        <v>664.04812581062504</v>
      </c>
      <c r="AG963" s="17" t="s">
        <v>75</v>
      </c>
      <c r="AH963" s="17" t="s">
        <v>75</v>
      </c>
      <c r="AI963" s="4" t="s">
        <v>102</v>
      </c>
    </row>
    <row r="964" spans="1:35" x14ac:dyDescent="0.35">
      <c r="A964" s="4" t="s">
        <v>99</v>
      </c>
      <c r="B964" s="36" t="s">
        <v>111</v>
      </c>
      <c r="C964" s="4" t="s">
        <v>100</v>
      </c>
      <c r="D964" s="19">
        <v>7.5445000000000002</v>
      </c>
      <c r="E964" s="19">
        <v>46.838900000000002</v>
      </c>
      <c r="F964" s="20">
        <v>240000</v>
      </c>
      <c r="G964" s="20">
        <v>2630</v>
      </c>
      <c r="H964" s="21">
        <v>1.66</v>
      </c>
      <c r="I964" s="4" t="s">
        <v>31</v>
      </c>
      <c r="J964" s="4" t="s">
        <v>53</v>
      </c>
      <c r="K964" s="22" t="s">
        <v>105</v>
      </c>
      <c r="L964" s="10">
        <v>0.03</v>
      </c>
      <c r="M964" s="13">
        <f t="shared" si="110"/>
        <v>1.2499999999999999E-7</v>
      </c>
      <c r="O964" s="4" t="s">
        <v>47</v>
      </c>
      <c r="P964" s="4">
        <v>10</v>
      </c>
      <c r="Q964" s="23">
        <v>41436</v>
      </c>
      <c r="R964" s="38">
        <v>0.41666666666666702</v>
      </c>
      <c r="S964" s="38">
        <v>0.41666666666666702</v>
      </c>
      <c r="T964" s="24">
        <v>0.5</v>
      </c>
      <c r="W964" s="17">
        <v>18.7</v>
      </c>
      <c r="Z964" s="16">
        <v>2.5</v>
      </c>
      <c r="AA964" s="16">
        <v>0.35</v>
      </c>
      <c r="AB964" s="16">
        <v>1</v>
      </c>
      <c r="AD964" s="17">
        <f t="shared" si="109"/>
        <v>18.7</v>
      </c>
      <c r="AE964" s="57">
        <v>657.46904778769704</v>
      </c>
      <c r="AG964" s="17">
        <v>1.01</v>
      </c>
      <c r="AH964" s="17">
        <v>1.01</v>
      </c>
      <c r="AI964" s="4" t="s">
        <v>102</v>
      </c>
    </row>
    <row r="965" spans="1:35" x14ac:dyDescent="0.35">
      <c r="A965" s="4" t="s">
        <v>99</v>
      </c>
      <c r="B965" s="36" t="s">
        <v>111</v>
      </c>
      <c r="C965" s="4" t="s">
        <v>100</v>
      </c>
      <c r="D965" s="19">
        <v>7.5445000000000002</v>
      </c>
      <c r="E965" s="19">
        <v>46.838900000000002</v>
      </c>
      <c r="F965" s="20">
        <v>240000</v>
      </c>
      <c r="G965" s="20">
        <v>2630</v>
      </c>
      <c r="H965" s="21">
        <v>1.66</v>
      </c>
      <c r="I965" s="4" t="s">
        <v>31</v>
      </c>
      <c r="J965" s="4" t="s">
        <v>53</v>
      </c>
      <c r="K965" s="22" t="s">
        <v>106</v>
      </c>
      <c r="L965" s="10">
        <v>0.03</v>
      </c>
      <c r="M965" s="13">
        <f t="shared" si="110"/>
        <v>1.2499999999999999E-7</v>
      </c>
      <c r="O965" s="4" t="s">
        <v>47</v>
      </c>
      <c r="P965" s="4">
        <v>10</v>
      </c>
      <c r="Q965" s="23">
        <v>41436</v>
      </c>
      <c r="R965" s="38">
        <v>0.41666666666666702</v>
      </c>
      <c r="S965" s="38">
        <v>0.41666666666666702</v>
      </c>
      <c r="T965" s="24">
        <v>0.5</v>
      </c>
      <c r="W965" s="17">
        <v>18.600000000000001</v>
      </c>
      <c r="Z965" s="16">
        <v>2.5</v>
      </c>
      <c r="AA965" s="16">
        <v>0.35</v>
      </c>
      <c r="AB965" s="16">
        <v>1</v>
      </c>
      <c r="AD965" s="17">
        <f t="shared" si="109"/>
        <v>18.600000000000001</v>
      </c>
      <c r="AE965" s="57">
        <v>660.74834053083202</v>
      </c>
      <c r="AG965" s="17">
        <v>1.47</v>
      </c>
      <c r="AH965" s="17">
        <v>1.47</v>
      </c>
      <c r="AI965" s="4" t="s">
        <v>102</v>
      </c>
    </row>
    <row r="966" spans="1:35" x14ac:dyDescent="0.35">
      <c r="A966" s="4" t="s">
        <v>99</v>
      </c>
      <c r="B966" s="36" t="s">
        <v>111</v>
      </c>
      <c r="C966" s="4" t="s">
        <v>100</v>
      </c>
      <c r="D966" s="19">
        <v>7.5445000000000002</v>
      </c>
      <c r="E966" s="19">
        <v>46.838900000000002</v>
      </c>
      <c r="F966" s="20">
        <v>240000</v>
      </c>
      <c r="G966" s="20">
        <v>2630</v>
      </c>
      <c r="H966" s="21">
        <v>1.66</v>
      </c>
      <c r="I966" s="4" t="s">
        <v>31</v>
      </c>
      <c r="J966" s="4" t="s">
        <v>53</v>
      </c>
      <c r="K966" s="22" t="s">
        <v>107</v>
      </c>
      <c r="L966" s="10">
        <v>0.03</v>
      </c>
      <c r="M966" s="13">
        <f t="shared" si="110"/>
        <v>1.2499999999999999E-7</v>
      </c>
      <c r="O966" s="4" t="s">
        <v>47</v>
      </c>
      <c r="P966" s="4">
        <v>10</v>
      </c>
      <c r="Q966" s="23">
        <v>41436</v>
      </c>
      <c r="R966" s="38">
        <v>0.41666666666666702</v>
      </c>
      <c r="S966" s="38">
        <v>0.41666666666666702</v>
      </c>
      <c r="T966" s="24">
        <v>0.5</v>
      </c>
      <c r="W966" s="17">
        <v>18.55</v>
      </c>
      <c r="Z966" s="16">
        <v>2.5</v>
      </c>
      <c r="AA966" s="16">
        <v>0.35</v>
      </c>
      <c r="AB966" s="16">
        <v>1</v>
      </c>
      <c r="AD966" s="17">
        <f t="shared" si="109"/>
        <v>18.55</v>
      </c>
      <c r="AE966" s="57">
        <v>662.39565972634603</v>
      </c>
      <c r="AG966" s="17">
        <v>1.52</v>
      </c>
      <c r="AH966" s="17">
        <v>1.52</v>
      </c>
      <c r="AI966" s="4" t="s">
        <v>102</v>
      </c>
    </row>
    <row r="967" spans="1:35" x14ac:dyDescent="0.35">
      <c r="A967" s="4" t="s">
        <v>99</v>
      </c>
      <c r="B967" s="36" t="s">
        <v>111</v>
      </c>
      <c r="C967" s="4" t="s">
        <v>100</v>
      </c>
      <c r="D967" s="19">
        <v>7.5445000000000002</v>
      </c>
      <c r="E967" s="19">
        <v>46.838900000000002</v>
      </c>
      <c r="F967" s="20">
        <v>240000</v>
      </c>
      <c r="G967" s="20">
        <v>2630</v>
      </c>
      <c r="H967" s="21">
        <v>1.66</v>
      </c>
      <c r="I967" s="4" t="s">
        <v>31</v>
      </c>
      <c r="J967" s="4" t="s">
        <v>53</v>
      </c>
      <c r="K967" s="22" t="s">
        <v>108</v>
      </c>
      <c r="L967" s="10">
        <v>0.03</v>
      </c>
      <c r="M967" s="13">
        <f t="shared" si="110"/>
        <v>1.2499999999999999E-7</v>
      </c>
      <c r="O967" s="4" t="s">
        <v>47</v>
      </c>
      <c r="P967" s="4">
        <v>10</v>
      </c>
      <c r="Q967" s="23">
        <v>41436</v>
      </c>
      <c r="R967" s="38">
        <v>0.41666666666666702</v>
      </c>
      <c r="S967" s="38">
        <v>0.41666666666666702</v>
      </c>
      <c r="T967" s="24">
        <v>0.5</v>
      </c>
      <c r="W967" s="17">
        <v>18.55</v>
      </c>
      <c r="Z967" s="16">
        <v>2.5</v>
      </c>
      <c r="AA967" s="16">
        <v>0.35</v>
      </c>
      <c r="AB967" s="16">
        <v>1</v>
      </c>
      <c r="AD967" s="17">
        <f t="shared" si="109"/>
        <v>18.55</v>
      </c>
      <c r="AE967" s="57">
        <v>662.39565972634603</v>
      </c>
      <c r="AG967" s="17" t="s">
        <v>75</v>
      </c>
      <c r="AH967" s="17" t="s">
        <v>75</v>
      </c>
      <c r="AI967" s="4" t="s">
        <v>102</v>
      </c>
    </row>
    <row r="968" spans="1:35" x14ac:dyDescent="0.35">
      <c r="A968" s="4" t="s">
        <v>99</v>
      </c>
      <c r="B968" s="36" t="s">
        <v>111</v>
      </c>
      <c r="C968" s="4" t="s">
        <v>100</v>
      </c>
      <c r="D968" s="19">
        <v>7.5445000000000002</v>
      </c>
      <c r="E968" s="19">
        <v>46.838900000000002</v>
      </c>
      <c r="F968" s="20">
        <v>240000</v>
      </c>
      <c r="G968" s="20">
        <v>2630</v>
      </c>
      <c r="H968" s="21">
        <v>1.66</v>
      </c>
      <c r="I968" s="4" t="s">
        <v>31</v>
      </c>
      <c r="J968" s="4" t="s">
        <v>53</v>
      </c>
      <c r="K968" s="22" t="s">
        <v>109</v>
      </c>
      <c r="L968" s="10">
        <v>0.03</v>
      </c>
      <c r="M968" s="13">
        <f t="shared" si="110"/>
        <v>1.2499999999999999E-7</v>
      </c>
      <c r="O968" s="4" t="s">
        <v>47</v>
      </c>
      <c r="P968" s="4">
        <v>10</v>
      </c>
      <c r="Q968" s="23">
        <v>41436</v>
      </c>
      <c r="R968" s="38">
        <v>0.41666666666666702</v>
      </c>
      <c r="S968" s="38">
        <v>0.41666666666666702</v>
      </c>
      <c r="T968" s="24">
        <v>0.5</v>
      </c>
      <c r="W968" s="17">
        <v>18.600000000000001</v>
      </c>
      <c r="Z968" s="16">
        <v>2.5</v>
      </c>
      <c r="AA968" s="16">
        <v>0.35</v>
      </c>
      <c r="AB968" s="16">
        <v>1</v>
      </c>
      <c r="AD968" s="17">
        <f t="shared" si="109"/>
        <v>18.600000000000001</v>
      </c>
      <c r="AE968" s="57">
        <v>660.74834053083202</v>
      </c>
      <c r="AG968" s="17">
        <v>1.44</v>
      </c>
      <c r="AH968" s="17">
        <v>1.44</v>
      </c>
      <c r="AI968" s="4" t="s">
        <v>102</v>
      </c>
    </row>
    <row r="969" spans="1:35" x14ac:dyDescent="0.35">
      <c r="A969" s="4" t="s">
        <v>99</v>
      </c>
      <c r="B969" s="36" t="s">
        <v>111</v>
      </c>
      <c r="C969" s="4" t="s">
        <v>100</v>
      </c>
      <c r="D969" s="19">
        <v>7.5445000000000002</v>
      </c>
      <c r="E969" s="19">
        <v>46.838900000000002</v>
      </c>
      <c r="F969" s="20">
        <v>240000</v>
      </c>
      <c r="G969" s="20">
        <v>2630</v>
      </c>
      <c r="H969" s="21">
        <v>1.66</v>
      </c>
      <c r="I969" s="4" t="s">
        <v>31</v>
      </c>
      <c r="J969" s="4" t="s">
        <v>53</v>
      </c>
      <c r="K969" s="22" t="s">
        <v>110</v>
      </c>
      <c r="L969" s="10">
        <v>0.03</v>
      </c>
      <c r="M969" s="13">
        <f t="shared" si="110"/>
        <v>1.2499999999999999E-7</v>
      </c>
      <c r="O969" s="4" t="s">
        <v>47</v>
      </c>
      <c r="P969" s="4">
        <v>10</v>
      </c>
      <c r="Q969" s="23">
        <v>41436</v>
      </c>
      <c r="R969" s="38">
        <v>0.41666666666666702</v>
      </c>
      <c r="S969" s="38">
        <v>0.41666666666666702</v>
      </c>
      <c r="T969" s="24">
        <v>0.5</v>
      </c>
      <c r="W969" s="17">
        <v>18.5</v>
      </c>
      <c r="Z969" s="16">
        <v>2.5</v>
      </c>
      <c r="AA969" s="16">
        <v>0.35</v>
      </c>
      <c r="AB969" s="16">
        <v>1</v>
      </c>
      <c r="AD969" s="17">
        <f t="shared" si="109"/>
        <v>18.5</v>
      </c>
      <c r="AE969" s="57">
        <v>664.04812581062504</v>
      </c>
      <c r="AG969" s="17">
        <v>1.47</v>
      </c>
      <c r="AH969" s="17">
        <v>1.47</v>
      </c>
      <c r="AI969" s="4" t="s">
        <v>102</v>
      </c>
    </row>
    <row r="970" spans="1:35" x14ac:dyDescent="0.35">
      <c r="A970" s="4" t="s">
        <v>99</v>
      </c>
      <c r="B970" s="36" t="s">
        <v>111</v>
      </c>
      <c r="C970" s="4" t="s">
        <v>100</v>
      </c>
      <c r="D970" s="19">
        <v>7.5445000000000002</v>
      </c>
      <c r="E970" s="19">
        <v>46.838900000000002</v>
      </c>
      <c r="F970" s="20">
        <v>240000</v>
      </c>
      <c r="G970" s="20">
        <v>2630</v>
      </c>
      <c r="H970" s="21">
        <v>1.66</v>
      </c>
      <c r="I970" s="4" t="s">
        <v>31</v>
      </c>
      <c r="J970" s="4" t="s">
        <v>53</v>
      </c>
      <c r="K970" s="22" t="s">
        <v>111</v>
      </c>
      <c r="L970" s="10">
        <f>3*0.03</f>
        <v>0.09</v>
      </c>
      <c r="M970" s="13">
        <f t="shared" si="110"/>
        <v>3.7500000000000001E-7</v>
      </c>
      <c r="O970" s="4" t="s">
        <v>47</v>
      </c>
      <c r="P970" s="4">
        <v>10</v>
      </c>
      <c r="Q970" s="23">
        <v>41436</v>
      </c>
      <c r="R970" s="38">
        <v>0.41666666666666702</v>
      </c>
      <c r="S970" s="38">
        <v>0.41666666666666702</v>
      </c>
      <c r="T970" s="24">
        <v>0.5</v>
      </c>
      <c r="W970" s="17">
        <v>18.55</v>
      </c>
      <c r="Z970" s="16">
        <v>2.5</v>
      </c>
      <c r="AA970" s="16">
        <v>0.35</v>
      </c>
      <c r="AB970" s="16">
        <v>1</v>
      </c>
      <c r="AD970" s="17">
        <f t="shared" si="109"/>
        <v>18.55</v>
      </c>
      <c r="AE970" s="57">
        <v>662.39565972634603</v>
      </c>
      <c r="AG970" s="17" t="s">
        <v>75</v>
      </c>
      <c r="AH970" s="17" t="s">
        <v>75</v>
      </c>
      <c r="AI970" s="4" t="s">
        <v>102</v>
      </c>
    </row>
    <row r="971" spans="1:35" x14ac:dyDescent="0.35">
      <c r="A971" s="4" t="s">
        <v>99</v>
      </c>
      <c r="B971" s="36" t="s">
        <v>111</v>
      </c>
      <c r="C971" s="4" t="s">
        <v>100</v>
      </c>
      <c r="D971" s="19">
        <v>7.5445000000000002</v>
      </c>
      <c r="E971" s="19">
        <v>46.838900000000002</v>
      </c>
      <c r="F971" s="20">
        <v>240000</v>
      </c>
      <c r="G971" s="20">
        <v>2630</v>
      </c>
      <c r="H971" s="21">
        <v>1.66</v>
      </c>
      <c r="I971" s="4" t="s">
        <v>31</v>
      </c>
      <c r="J971" s="4" t="s">
        <v>53</v>
      </c>
      <c r="K971" s="22" t="s">
        <v>101</v>
      </c>
      <c r="L971" s="10">
        <v>0.03</v>
      </c>
      <c r="M971" s="13">
        <f t="shared" si="110"/>
        <v>1.2499999999999999E-7</v>
      </c>
      <c r="O971" s="4" t="s">
        <v>47</v>
      </c>
      <c r="P971" s="4">
        <v>10</v>
      </c>
      <c r="Q971" s="23">
        <v>41485</v>
      </c>
      <c r="R971" s="38">
        <v>0.41666666666666702</v>
      </c>
      <c r="S971" s="38">
        <v>0.41666666666666702</v>
      </c>
      <c r="T971" s="24">
        <v>0.5</v>
      </c>
      <c r="W971" s="17">
        <v>24.2</v>
      </c>
      <c r="Z971" s="16">
        <v>2.5</v>
      </c>
      <c r="AA971" s="16">
        <v>0.56000000000000005</v>
      </c>
      <c r="AB971" s="16">
        <v>1</v>
      </c>
      <c r="AD971" s="17">
        <f t="shared" si="109"/>
        <v>24.2</v>
      </c>
      <c r="AE971" s="57">
        <v>503.75842778459202</v>
      </c>
      <c r="AG971" s="17" t="s">
        <v>75</v>
      </c>
      <c r="AH971" s="17" t="s">
        <v>75</v>
      </c>
      <c r="AI971" s="4" t="s">
        <v>102</v>
      </c>
    </row>
    <row r="972" spans="1:35" x14ac:dyDescent="0.35">
      <c r="A972" s="4" t="s">
        <v>99</v>
      </c>
      <c r="B972" s="36" t="s">
        <v>111</v>
      </c>
      <c r="C972" s="4" t="s">
        <v>100</v>
      </c>
      <c r="D972" s="19">
        <v>7.5445000000000002</v>
      </c>
      <c r="E972" s="19">
        <v>46.838900000000002</v>
      </c>
      <c r="F972" s="20">
        <v>240000</v>
      </c>
      <c r="G972" s="20">
        <v>2630</v>
      </c>
      <c r="H972" s="21">
        <v>1.66</v>
      </c>
      <c r="I972" s="4" t="s">
        <v>31</v>
      </c>
      <c r="J972" s="4" t="s">
        <v>53</v>
      </c>
      <c r="K972" s="22" t="s">
        <v>103</v>
      </c>
      <c r="L972" s="10">
        <v>0.03</v>
      </c>
      <c r="M972" s="13">
        <f t="shared" si="110"/>
        <v>1.2499999999999999E-7</v>
      </c>
      <c r="O972" s="4" t="s">
        <v>47</v>
      </c>
      <c r="P972" s="4">
        <v>10</v>
      </c>
      <c r="Q972" s="23">
        <v>41485</v>
      </c>
      <c r="R972" s="38">
        <v>0.41666666666666702</v>
      </c>
      <c r="S972" s="38">
        <v>0.41666666666666702</v>
      </c>
      <c r="T972" s="24">
        <v>0.5</v>
      </c>
      <c r="W972" s="17">
        <v>24.2</v>
      </c>
      <c r="Z972" s="16">
        <v>2.5</v>
      </c>
      <c r="AA972" s="16">
        <v>0.56000000000000005</v>
      </c>
      <c r="AB972" s="16">
        <v>1</v>
      </c>
      <c r="AD972" s="17">
        <f t="shared" si="109"/>
        <v>24.2</v>
      </c>
      <c r="AE972" s="57">
        <v>503.75842778459202</v>
      </c>
      <c r="AG972" s="17" t="s">
        <v>75</v>
      </c>
      <c r="AH972" s="17" t="s">
        <v>75</v>
      </c>
      <c r="AI972" s="4" t="s">
        <v>102</v>
      </c>
    </row>
    <row r="973" spans="1:35" x14ac:dyDescent="0.35">
      <c r="A973" s="4" t="s">
        <v>99</v>
      </c>
      <c r="B973" s="36" t="s">
        <v>111</v>
      </c>
      <c r="C973" s="4" t="s">
        <v>100</v>
      </c>
      <c r="D973" s="19">
        <v>7.5445000000000002</v>
      </c>
      <c r="E973" s="19">
        <v>46.838900000000002</v>
      </c>
      <c r="F973" s="20">
        <v>240000</v>
      </c>
      <c r="G973" s="20">
        <v>2630</v>
      </c>
      <c r="H973" s="21">
        <v>1.66</v>
      </c>
      <c r="I973" s="4" t="s">
        <v>31</v>
      </c>
      <c r="J973" s="4" t="s">
        <v>53</v>
      </c>
      <c r="K973" s="22" t="s">
        <v>104</v>
      </c>
      <c r="L973" s="10">
        <v>0.03</v>
      </c>
      <c r="M973" s="13">
        <f t="shared" si="110"/>
        <v>1.2499999999999999E-7</v>
      </c>
      <c r="O973" s="4" t="s">
        <v>47</v>
      </c>
      <c r="P973" s="4">
        <v>10</v>
      </c>
      <c r="Q973" s="23">
        <v>41485</v>
      </c>
      <c r="R973" s="38">
        <v>0.41666666666666702</v>
      </c>
      <c r="S973" s="38">
        <v>0.41666666666666702</v>
      </c>
      <c r="T973" s="24">
        <v>0.5</v>
      </c>
      <c r="W973" s="17">
        <v>24.2</v>
      </c>
      <c r="Z973" s="16">
        <v>2.5</v>
      </c>
      <c r="AA973" s="16">
        <v>0.56000000000000005</v>
      </c>
      <c r="AB973" s="16">
        <v>1</v>
      </c>
      <c r="AD973" s="17">
        <f t="shared" si="109"/>
        <v>24.2</v>
      </c>
      <c r="AE973" s="57">
        <v>503.75842778459202</v>
      </c>
      <c r="AG973" s="17" t="s">
        <v>75</v>
      </c>
      <c r="AH973" s="17" t="s">
        <v>75</v>
      </c>
      <c r="AI973" s="4" t="s">
        <v>102</v>
      </c>
    </row>
    <row r="974" spans="1:35" x14ac:dyDescent="0.35">
      <c r="A974" s="4" t="s">
        <v>99</v>
      </c>
      <c r="B974" s="36" t="s">
        <v>111</v>
      </c>
      <c r="C974" s="4" t="s">
        <v>100</v>
      </c>
      <c r="D974" s="19">
        <v>7.5445000000000002</v>
      </c>
      <c r="E974" s="19">
        <v>46.838900000000002</v>
      </c>
      <c r="F974" s="20">
        <v>240000</v>
      </c>
      <c r="G974" s="20">
        <v>2630</v>
      </c>
      <c r="H974" s="21">
        <v>1.66</v>
      </c>
      <c r="I974" s="4" t="s">
        <v>31</v>
      </c>
      <c r="J974" s="4" t="s">
        <v>53</v>
      </c>
      <c r="K974" s="22" t="s">
        <v>105</v>
      </c>
      <c r="L974" s="10">
        <v>0.03</v>
      </c>
      <c r="M974" s="13">
        <f t="shared" si="110"/>
        <v>1.2499999999999999E-7</v>
      </c>
      <c r="O974" s="4" t="s">
        <v>47</v>
      </c>
      <c r="P974" s="4">
        <v>10</v>
      </c>
      <c r="Q974" s="23">
        <v>41485</v>
      </c>
      <c r="R974" s="38">
        <v>0.41666666666666702</v>
      </c>
      <c r="S974" s="38">
        <v>0.41666666666666702</v>
      </c>
      <c r="T974" s="24">
        <v>0.5</v>
      </c>
      <c r="W974" s="17">
        <v>24.25</v>
      </c>
      <c r="Z974" s="16">
        <v>2.5</v>
      </c>
      <c r="AA974" s="16">
        <v>0.56000000000000005</v>
      </c>
      <c r="AB974" s="16">
        <v>1</v>
      </c>
      <c r="AD974" s="17">
        <f t="shared" si="109"/>
        <v>24.25</v>
      </c>
      <c r="AE974" s="57">
        <v>502.56327026316399</v>
      </c>
      <c r="AG974" s="17" t="s">
        <v>75</v>
      </c>
      <c r="AH974" s="17" t="s">
        <v>75</v>
      </c>
      <c r="AI974" s="4" t="s">
        <v>102</v>
      </c>
    </row>
    <row r="975" spans="1:35" x14ac:dyDescent="0.35">
      <c r="A975" s="4" t="s">
        <v>99</v>
      </c>
      <c r="B975" s="36" t="s">
        <v>111</v>
      </c>
      <c r="C975" s="4" t="s">
        <v>100</v>
      </c>
      <c r="D975" s="19">
        <v>7.5445000000000002</v>
      </c>
      <c r="E975" s="19">
        <v>46.838900000000002</v>
      </c>
      <c r="F975" s="20">
        <v>240000</v>
      </c>
      <c r="G975" s="20">
        <v>2630</v>
      </c>
      <c r="H975" s="21">
        <v>1.66</v>
      </c>
      <c r="I975" s="4" t="s">
        <v>31</v>
      </c>
      <c r="J975" s="4" t="s">
        <v>53</v>
      </c>
      <c r="K975" s="22" t="s">
        <v>106</v>
      </c>
      <c r="L975" s="10">
        <v>0.03</v>
      </c>
      <c r="M975" s="13">
        <f t="shared" si="110"/>
        <v>1.2499999999999999E-7</v>
      </c>
      <c r="O975" s="4" t="s">
        <v>47</v>
      </c>
      <c r="P975" s="4">
        <v>10</v>
      </c>
      <c r="Q975" s="23">
        <v>41485</v>
      </c>
      <c r="R975" s="38">
        <v>0.41666666666666702</v>
      </c>
      <c r="S975" s="38">
        <v>0.41666666666666702</v>
      </c>
      <c r="T975" s="24">
        <v>0.5</v>
      </c>
      <c r="W975" s="17">
        <v>24.2</v>
      </c>
      <c r="Z975" s="16">
        <v>2.5</v>
      </c>
      <c r="AA975" s="16">
        <v>0.56000000000000005</v>
      </c>
      <c r="AB975" s="16">
        <v>1</v>
      </c>
      <c r="AD975" s="17">
        <f t="shared" si="109"/>
        <v>24.2</v>
      </c>
      <c r="AE975" s="57">
        <v>503.75842778459202</v>
      </c>
      <c r="AG975" s="17" t="s">
        <v>75</v>
      </c>
      <c r="AH975" s="17" t="s">
        <v>75</v>
      </c>
      <c r="AI975" s="4" t="s">
        <v>102</v>
      </c>
    </row>
    <row r="976" spans="1:35" x14ac:dyDescent="0.35">
      <c r="A976" s="4" t="s">
        <v>99</v>
      </c>
      <c r="B976" s="36" t="s">
        <v>111</v>
      </c>
      <c r="C976" s="4" t="s">
        <v>100</v>
      </c>
      <c r="D976" s="19">
        <v>7.5445000000000002</v>
      </c>
      <c r="E976" s="19">
        <v>46.838900000000002</v>
      </c>
      <c r="F976" s="20">
        <v>240000</v>
      </c>
      <c r="G976" s="20">
        <v>2630</v>
      </c>
      <c r="H976" s="21">
        <v>1.66</v>
      </c>
      <c r="I976" s="4" t="s">
        <v>31</v>
      </c>
      <c r="J976" s="4" t="s">
        <v>53</v>
      </c>
      <c r="K976" s="22" t="s">
        <v>107</v>
      </c>
      <c r="L976" s="10">
        <v>0.03</v>
      </c>
      <c r="M976" s="13">
        <f t="shared" si="110"/>
        <v>1.2499999999999999E-7</v>
      </c>
      <c r="O976" s="4" t="s">
        <v>47</v>
      </c>
      <c r="P976" s="4">
        <v>10</v>
      </c>
      <c r="Q976" s="23">
        <v>41485</v>
      </c>
      <c r="R976" s="38">
        <v>0.41666666666666702</v>
      </c>
      <c r="S976" s="38">
        <v>0.41666666666666702</v>
      </c>
      <c r="T976" s="24">
        <v>0.5</v>
      </c>
      <c r="W976" s="17">
        <v>24.25</v>
      </c>
      <c r="Z976" s="16">
        <v>2.5</v>
      </c>
      <c r="AA976" s="16">
        <v>0.56000000000000005</v>
      </c>
      <c r="AB976" s="16">
        <v>1</v>
      </c>
      <c r="AD976" s="17">
        <f t="shared" si="109"/>
        <v>24.25</v>
      </c>
      <c r="AE976" s="57">
        <v>502.56327026316399</v>
      </c>
      <c r="AG976" s="17" t="s">
        <v>75</v>
      </c>
      <c r="AH976" s="17" t="s">
        <v>75</v>
      </c>
      <c r="AI976" s="4" t="s">
        <v>102</v>
      </c>
    </row>
    <row r="977" spans="1:36" x14ac:dyDescent="0.35">
      <c r="A977" s="4" t="s">
        <v>99</v>
      </c>
      <c r="B977" s="36" t="s">
        <v>111</v>
      </c>
      <c r="C977" s="4" t="s">
        <v>100</v>
      </c>
      <c r="D977" s="19">
        <v>7.5445000000000002</v>
      </c>
      <c r="E977" s="19">
        <v>46.838900000000002</v>
      </c>
      <c r="F977" s="20">
        <v>240000</v>
      </c>
      <c r="G977" s="20">
        <v>2630</v>
      </c>
      <c r="H977" s="21">
        <v>1.66</v>
      </c>
      <c r="I977" s="4" t="s">
        <v>31</v>
      </c>
      <c r="J977" s="4" t="s">
        <v>53</v>
      </c>
      <c r="K977" s="22" t="s">
        <v>108</v>
      </c>
      <c r="L977" s="10">
        <v>0.03</v>
      </c>
      <c r="M977" s="13">
        <f t="shared" si="110"/>
        <v>1.2499999999999999E-7</v>
      </c>
      <c r="O977" s="4" t="s">
        <v>47</v>
      </c>
      <c r="P977" s="4">
        <v>10</v>
      </c>
      <c r="Q977" s="23">
        <v>41485</v>
      </c>
      <c r="R977" s="38">
        <v>0.41666666666666702</v>
      </c>
      <c r="S977" s="38">
        <v>0.41666666666666702</v>
      </c>
      <c r="T977" s="24">
        <v>0.5</v>
      </c>
      <c r="W977" s="17">
        <v>24.5</v>
      </c>
      <c r="Z977" s="16">
        <v>2.5</v>
      </c>
      <c r="AA977" s="16">
        <v>0.56000000000000005</v>
      </c>
      <c r="AB977" s="16">
        <v>1</v>
      </c>
      <c r="AD977" s="17">
        <f t="shared" si="109"/>
        <v>24.5</v>
      </c>
      <c r="AE977" s="57">
        <v>496.633306860625</v>
      </c>
      <c r="AG977" s="17" t="s">
        <v>75</v>
      </c>
      <c r="AH977" s="17" t="s">
        <v>75</v>
      </c>
      <c r="AI977" s="4" t="s">
        <v>102</v>
      </c>
    </row>
    <row r="978" spans="1:36" x14ac:dyDescent="0.35">
      <c r="A978" s="4" t="s">
        <v>99</v>
      </c>
      <c r="B978" s="36" t="s">
        <v>111</v>
      </c>
      <c r="C978" s="4" t="s">
        <v>100</v>
      </c>
      <c r="D978" s="19">
        <v>7.5445000000000002</v>
      </c>
      <c r="E978" s="19">
        <v>46.838900000000002</v>
      </c>
      <c r="F978" s="20">
        <v>240000</v>
      </c>
      <c r="G978" s="20">
        <v>2630</v>
      </c>
      <c r="H978" s="21">
        <v>1.66</v>
      </c>
      <c r="I978" s="4" t="s">
        <v>31</v>
      </c>
      <c r="J978" s="4" t="s">
        <v>53</v>
      </c>
      <c r="K978" s="22" t="s">
        <v>109</v>
      </c>
      <c r="L978" s="10">
        <v>0.03</v>
      </c>
      <c r="M978" s="13">
        <f t="shared" si="110"/>
        <v>1.2499999999999999E-7</v>
      </c>
      <c r="O978" s="4" t="s">
        <v>47</v>
      </c>
      <c r="P978" s="4">
        <v>10</v>
      </c>
      <c r="Q978" s="23">
        <v>41485</v>
      </c>
      <c r="R978" s="38">
        <v>0.41666666666666702</v>
      </c>
      <c r="S978" s="38">
        <v>0.41666666666666702</v>
      </c>
      <c r="T978" s="24">
        <v>0.5</v>
      </c>
      <c r="W978" s="17">
        <v>24.4</v>
      </c>
      <c r="Z978" s="16">
        <v>2.5</v>
      </c>
      <c r="AA978" s="16">
        <v>0.56000000000000005</v>
      </c>
      <c r="AB978" s="16">
        <v>1</v>
      </c>
      <c r="AD978" s="17">
        <f t="shared" si="109"/>
        <v>24.4</v>
      </c>
      <c r="AE978" s="57">
        <v>498.99617701299201</v>
      </c>
      <c r="AG978" s="17" t="s">
        <v>75</v>
      </c>
      <c r="AH978" s="17" t="s">
        <v>75</v>
      </c>
      <c r="AI978" s="4" t="s">
        <v>102</v>
      </c>
    </row>
    <row r="979" spans="1:36" x14ac:dyDescent="0.35">
      <c r="A979" s="4" t="s">
        <v>99</v>
      </c>
      <c r="B979" s="36" t="s">
        <v>111</v>
      </c>
      <c r="C979" s="4" t="s">
        <v>100</v>
      </c>
      <c r="D979" s="19">
        <v>7.5445000000000002</v>
      </c>
      <c r="E979" s="19">
        <v>46.838900000000002</v>
      </c>
      <c r="F979" s="20">
        <v>240000</v>
      </c>
      <c r="G979" s="20">
        <v>2630</v>
      </c>
      <c r="H979" s="21">
        <v>1.66</v>
      </c>
      <c r="I979" s="4" t="s">
        <v>31</v>
      </c>
      <c r="J979" s="4" t="s">
        <v>53</v>
      </c>
      <c r="K979" s="22" t="s">
        <v>110</v>
      </c>
      <c r="L979" s="10">
        <v>0.03</v>
      </c>
      <c r="M979" s="13">
        <f t="shared" si="110"/>
        <v>1.2499999999999999E-7</v>
      </c>
      <c r="O979" s="4" t="s">
        <v>47</v>
      </c>
      <c r="P979" s="4">
        <v>10</v>
      </c>
      <c r="Q979" s="23">
        <v>41485</v>
      </c>
      <c r="R979" s="38">
        <v>0.41666666666666702</v>
      </c>
      <c r="S979" s="38">
        <v>0.41666666666666702</v>
      </c>
      <c r="T979" s="24">
        <v>0.5</v>
      </c>
      <c r="W979" s="17">
        <v>24.35</v>
      </c>
      <c r="Z979" s="16">
        <v>2.5</v>
      </c>
      <c r="AA979" s="16">
        <v>0.56000000000000005</v>
      </c>
      <c r="AB979" s="16">
        <v>1</v>
      </c>
      <c r="AD979" s="17">
        <f t="shared" si="109"/>
        <v>24.35</v>
      </c>
      <c r="AE979" s="57">
        <v>500.18215735943102</v>
      </c>
      <c r="AG979" s="17" t="s">
        <v>75</v>
      </c>
      <c r="AH979" s="17" t="s">
        <v>75</v>
      </c>
      <c r="AI979" s="4" t="s">
        <v>102</v>
      </c>
    </row>
    <row r="980" spans="1:36" x14ac:dyDescent="0.35">
      <c r="A980" s="4" t="s">
        <v>99</v>
      </c>
      <c r="B980" s="36" t="s">
        <v>111</v>
      </c>
      <c r="C980" s="4" t="s">
        <v>100</v>
      </c>
      <c r="D980" s="19">
        <v>7.5445000000000002</v>
      </c>
      <c r="E980" s="19">
        <v>46.838900000000002</v>
      </c>
      <c r="F980" s="20">
        <v>240000</v>
      </c>
      <c r="G980" s="20">
        <v>2630</v>
      </c>
      <c r="H980" s="21">
        <v>1.66</v>
      </c>
      <c r="I980" s="4" t="s">
        <v>31</v>
      </c>
      <c r="J980" s="4" t="s">
        <v>53</v>
      </c>
      <c r="K980" s="22" t="s">
        <v>111</v>
      </c>
      <c r="L980" s="10">
        <f>3*0.03</f>
        <v>0.09</v>
      </c>
      <c r="M980" s="13">
        <f t="shared" si="110"/>
        <v>3.7500000000000001E-7</v>
      </c>
      <c r="O980" s="4" t="s">
        <v>47</v>
      </c>
      <c r="P980" s="4">
        <v>10</v>
      </c>
      <c r="Q980" s="23">
        <v>41485</v>
      </c>
      <c r="R980" s="38">
        <v>0.41666666666666702</v>
      </c>
      <c r="S980" s="38">
        <v>0.41666666666666702</v>
      </c>
      <c r="T980" s="24">
        <v>0.5</v>
      </c>
      <c r="W980" s="17">
        <v>24.2</v>
      </c>
      <c r="Z980" s="16">
        <v>2.5</v>
      </c>
      <c r="AA980" s="16">
        <v>0.56000000000000005</v>
      </c>
      <c r="AB980" s="16">
        <v>1</v>
      </c>
      <c r="AD980" s="17">
        <f t="shared" si="109"/>
        <v>24.2</v>
      </c>
      <c r="AE980" s="57">
        <v>503.75842778459202</v>
      </c>
      <c r="AG980" s="17" t="s">
        <v>75</v>
      </c>
      <c r="AH980" s="17" t="s">
        <v>75</v>
      </c>
      <c r="AI980" s="4" t="s">
        <v>102</v>
      </c>
    </row>
    <row r="981" spans="1:36" x14ac:dyDescent="0.35">
      <c r="A981" s="4" t="s">
        <v>99</v>
      </c>
      <c r="B981" s="36" t="s">
        <v>111</v>
      </c>
      <c r="C981" s="4" t="s">
        <v>100</v>
      </c>
      <c r="D981" s="19">
        <v>7.5445000000000002</v>
      </c>
      <c r="E981" s="19">
        <v>46.838900000000002</v>
      </c>
      <c r="F981" s="20">
        <v>240000</v>
      </c>
      <c r="G981" s="20">
        <v>2630</v>
      </c>
      <c r="H981" s="21">
        <v>1.66</v>
      </c>
      <c r="I981" s="4" t="s">
        <v>31</v>
      </c>
      <c r="J981" s="4" t="s">
        <v>53</v>
      </c>
      <c r="K981" s="22" t="s">
        <v>101</v>
      </c>
      <c r="L981" s="10">
        <v>0.03</v>
      </c>
      <c r="M981" s="13">
        <f t="shared" si="110"/>
        <v>1.2499999999999999E-7</v>
      </c>
      <c r="O981" s="4" t="s">
        <v>47</v>
      </c>
      <c r="P981" s="4">
        <v>10</v>
      </c>
      <c r="Q981" s="23">
        <v>41541</v>
      </c>
      <c r="R981" s="38">
        <v>0.41666666666666702</v>
      </c>
      <c r="S981" s="38">
        <v>0.41666666666666702</v>
      </c>
      <c r="T981" s="24">
        <v>0.5</v>
      </c>
      <c r="W981" s="17">
        <v>17.850000000000001</v>
      </c>
      <c r="Z981" s="16">
        <v>2.5</v>
      </c>
      <c r="AA981" s="16">
        <v>0.34</v>
      </c>
      <c r="AB981" s="16">
        <v>1</v>
      </c>
      <c r="AD981" s="17">
        <f t="shared" si="109"/>
        <v>17.850000000000001</v>
      </c>
      <c r="AE981" s="57">
        <v>686.00955092143602</v>
      </c>
      <c r="AG981" s="17" t="s">
        <v>75</v>
      </c>
      <c r="AH981" s="17" t="s">
        <v>75</v>
      </c>
      <c r="AI981" s="4" t="s">
        <v>102</v>
      </c>
    </row>
    <row r="982" spans="1:36" x14ac:dyDescent="0.35">
      <c r="A982" s="4" t="s">
        <v>99</v>
      </c>
      <c r="B982" s="36" t="s">
        <v>111</v>
      </c>
      <c r="C982" s="4" t="s">
        <v>100</v>
      </c>
      <c r="D982" s="19">
        <v>7.5445000000000002</v>
      </c>
      <c r="E982" s="19">
        <v>46.838900000000002</v>
      </c>
      <c r="F982" s="20">
        <v>240000</v>
      </c>
      <c r="G982" s="20">
        <v>2630</v>
      </c>
      <c r="H982" s="21">
        <v>1.66</v>
      </c>
      <c r="I982" s="4" t="s">
        <v>31</v>
      </c>
      <c r="J982" s="4" t="s">
        <v>53</v>
      </c>
      <c r="K982" s="22" t="s">
        <v>103</v>
      </c>
      <c r="L982" s="10">
        <v>0.03</v>
      </c>
      <c r="M982" s="13">
        <f t="shared" si="110"/>
        <v>1.2499999999999999E-7</v>
      </c>
      <c r="O982" s="4" t="s">
        <v>47</v>
      </c>
      <c r="P982" s="4">
        <v>10</v>
      </c>
      <c r="Q982" s="23">
        <v>41541</v>
      </c>
      <c r="R982" s="38">
        <v>0.41666666666666702</v>
      </c>
      <c r="S982" s="38">
        <v>0.41666666666666702</v>
      </c>
      <c r="T982" s="24">
        <v>0.5</v>
      </c>
      <c r="W982" s="17">
        <v>17.8</v>
      </c>
      <c r="Z982" s="16">
        <v>2.5</v>
      </c>
      <c r="AA982" s="16">
        <v>0.34</v>
      </c>
      <c r="AB982" s="16">
        <v>1</v>
      </c>
      <c r="AD982" s="17">
        <f t="shared" si="109"/>
        <v>17.8</v>
      </c>
      <c r="AE982" s="57">
        <v>687.73662552411201</v>
      </c>
      <c r="AG982" s="17" t="s">
        <v>75</v>
      </c>
      <c r="AH982" s="17" t="s">
        <v>75</v>
      </c>
      <c r="AI982" s="4" t="s">
        <v>102</v>
      </c>
    </row>
    <row r="983" spans="1:36" x14ac:dyDescent="0.35">
      <c r="A983" s="4" t="s">
        <v>99</v>
      </c>
      <c r="B983" s="36" t="s">
        <v>111</v>
      </c>
      <c r="C983" s="4" t="s">
        <v>100</v>
      </c>
      <c r="D983" s="19">
        <v>7.5445000000000002</v>
      </c>
      <c r="E983" s="19">
        <v>46.838900000000002</v>
      </c>
      <c r="F983" s="20">
        <v>240000</v>
      </c>
      <c r="G983" s="20">
        <v>2630</v>
      </c>
      <c r="H983" s="21">
        <v>1.66</v>
      </c>
      <c r="I983" s="4" t="s">
        <v>31</v>
      </c>
      <c r="J983" s="4" t="s">
        <v>53</v>
      </c>
      <c r="K983" s="22" t="s">
        <v>104</v>
      </c>
      <c r="L983" s="10">
        <v>0.03</v>
      </c>
      <c r="M983" s="13">
        <f t="shared" si="110"/>
        <v>1.2499999999999999E-7</v>
      </c>
      <c r="O983" s="4" t="s">
        <v>47</v>
      </c>
      <c r="P983" s="4">
        <v>10</v>
      </c>
      <c r="Q983" s="23">
        <v>41541</v>
      </c>
      <c r="R983" s="38">
        <v>0.41666666666666702</v>
      </c>
      <c r="S983" s="38">
        <v>0.41666666666666702</v>
      </c>
      <c r="T983" s="24">
        <v>0.5</v>
      </c>
      <c r="W983" s="17">
        <v>17.899999999999999</v>
      </c>
      <c r="Z983" s="16">
        <v>2.5</v>
      </c>
      <c r="AA983" s="16">
        <v>0.34</v>
      </c>
      <c r="AB983" s="16">
        <v>1</v>
      </c>
      <c r="AD983" s="17">
        <f t="shared" si="109"/>
        <v>17.899999999999999</v>
      </c>
      <c r="AE983" s="57">
        <v>684.28796647713705</v>
      </c>
      <c r="AG983" s="17" t="s">
        <v>75</v>
      </c>
      <c r="AH983" s="17" t="s">
        <v>75</v>
      </c>
      <c r="AI983" s="4" t="s">
        <v>102</v>
      </c>
    </row>
    <row r="984" spans="1:36" x14ac:dyDescent="0.35">
      <c r="A984" s="4" t="s">
        <v>99</v>
      </c>
      <c r="B984" s="36" t="s">
        <v>111</v>
      </c>
      <c r="C984" s="4" t="s">
        <v>100</v>
      </c>
      <c r="D984" s="19">
        <v>7.5445000000000002</v>
      </c>
      <c r="E984" s="19">
        <v>46.838900000000002</v>
      </c>
      <c r="F984" s="20">
        <v>240000</v>
      </c>
      <c r="G984" s="20">
        <v>2630</v>
      </c>
      <c r="H984" s="21">
        <v>1.66</v>
      </c>
      <c r="I984" s="4" t="s">
        <v>31</v>
      </c>
      <c r="J984" s="4" t="s">
        <v>53</v>
      </c>
      <c r="K984" s="22" t="s">
        <v>105</v>
      </c>
      <c r="L984" s="10">
        <v>0.03</v>
      </c>
      <c r="M984" s="13">
        <f t="shared" si="110"/>
        <v>1.2499999999999999E-7</v>
      </c>
      <c r="O984" s="4" t="s">
        <v>47</v>
      </c>
      <c r="P984" s="4">
        <v>10</v>
      </c>
      <c r="Q984" s="23">
        <v>41541</v>
      </c>
      <c r="R984" s="38">
        <v>0.41666666666666702</v>
      </c>
      <c r="S984" s="38">
        <v>0.41666666666666702</v>
      </c>
      <c r="T984" s="24">
        <v>0.5</v>
      </c>
      <c r="W984" s="17">
        <v>17.850000000000001</v>
      </c>
      <c r="Z984" s="16">
        <v>2.5</v>
      </c>
      <c r="AA984" s="16">
        <v>0.34</v>
      </c>
      <c r="AB984" s="16">
        <v>1</v>
      </c>
      <c r="AD984" s="17">
        <f t="shared" si="109"/>
        <v>17.850000000000001</v>
      </c>
      <c r="AE984" s="57">
        <v>686.00955092143602</v>
      </c>
      <c r="AG984" s="17" t="s">
        <v>75</v>
      </c>
      <c r="AH984" s="17" t="s">
        <v>75</v>
      </c>
      <c r="AI984" s="4" t="s">
        <v>102</v>
      </c>
    </row>
    <row r="985" spans="1:36" x14ac:dyDescent="0.35">
      <c r="A985" s="4" t="s">
        <v>99</v>
      </c>
      <c r="B985" s="36" t="s">
        <v>111</v>
      </c>
      <c r="C985" s="4" t="s">
        <v>100</v>
      </c>
      <c r="D985" s="19">
        <v>7.5445000000000002</v>
      </c>
      <c r="E985" s="19">
        <v>46.838900000000002</v>
      </c>
      <c r="F985" s="20">
        <v>240000</v>
      </c>
      <c r="G985" s="20">
        <v>2630</v>
      </c>
      <c r="H985" s="21">
        <v>1.66</v>
      </c>
      <c r="I985" s="4" t="s">
        <v>31</v>
      </c>
      <c r="J985" s="4" t="s">
        <v>53</v>
      </c>
      <c r="K985" s="22" t="s">
        <v>106</v>
      </c>
      <c r="L985" s="10">
        <v>0.03</v>
      </c>
      <c r="M985" s="13">
        <f t="shared" si="110"/>
        <v>1.2499999999999999E-7</v>
      </c>
      <c r="O985" s="4" t="s">
        <v>47</v>
      </c>
      <c r="P985" s="4">
        <v>10</v>
      </c>
      <c r="Q985" s="23">
        <v>41541</v>
      </c>
      <c r="R985" s="38">
        <v>0.41666666666666702</v>
      </c>
      <c r="S985" s="38">
        <v>0.41666666666666702</v>
      </c>
      <c r="T985" s="24">
        <v>0.5</v>
      </c>
      <c r="W985" s="17">
        <v>17.899999999999999</v>
      </c>
      <c r="Z985" s="16">
        <v>2.5</v>
      </c>
      <c r="AA985" s="16">
        <v>0.34</v>
      </c>
      <c r="AB985" s="16">
        <v>1</v>
      </c>
      <c r="AD985" s="17">
        <f t="shared" si="109"/>
        <v>17.899999999999999</v>
      </c>
      <c r="AE985" s="57">
        <v>684.28796647713705</v>
      </c>
      <c r="AG985" s="17" t="s">
        <v>75</v>
      </c>
      <c r="AH985" s="17" t="s">
        <v>75</v>
      </c>
      <c r="AI985" s="4" t="s">
        <v>102</v>
      </c>
    </row>
    <row r="986" spans="1:36" x14ac:dyDescent="0.35">
      <c r="A986" s="4" t="s">
        <v>99</v>
      </c>
      <c r="B986" s="36" t="s">
        <v>111</v>
      </c>
      <c r="C986" s="4" t="s">
        <v>100</v>
      </c>
      <c r="D986" s="19">
        <v>7.5445000000000002</v>
      </c>
      <c r="E986" s="19">
        <v>46.838900000000002</v>
      </c>
      <c r="F986" s="20">
        <v>240000</v>
      </c>
      <c r="G986" s="20">
        <v>2630</v>
      </c>
      <c r="H986" s="21">
        <v>1.66</v>
      </c>
      <c r="I986" s="4" t="s">
        <v>31</v>
      </c>
      <c r="J986" s="4" t="s">
        <v>53</v>
      </c>
      <c r="K986" s="22" t="s">
        <v>107</v>
      </c>
      <c r="L986" s="10">
        <v>0.03</v>
      </c>
      <c r="M986" s="13">
        <f t="shared" si="110"/>
        <v>1.2499999999999999E-7</v>
      </c>
      <c r="O986" s="4" t="s">
        <v>47</v>
      </c>
      <c r="P986" s="4">
        <v>10</v>
      </c>
      <c r="Q986" s="23">
        <v>41541</v>
      </c>
      <c r="R986" s="38">
        <v>0.41666666666666702</v>
      </c>
      <c r="S986" s="38">
        <v>0.41666666666666702</v>
      </c>
      <c r="T986" s="24">
        <v>0.5</v>
      </c>
      <c r="W986" s="17">
        <v>17.899999999999999</v>
      </c>
      <c r="Z986" s="16">
        <v>2.5</v>
      </c>
      <c r="AA986" s="16">
        <v>0.34</v>
      </c>
      <c r="AB986" s="16">
        <v>1</v>
      </c>
      <c r="AD986" s="17">
        <f t="shared" si="109"/>
        <v>17.899999999999999</v>
      </c>
      <c r="AE986" s="57">
        <v>684.28796647713705</v>
      </c>
      <c r="AG986" s="17" t="s">
        <v>75</v>
      </c>
      <c r="AH986" s="17" t="s">
        <v>75</v>
      </c>
      <c r="AI986" s="4" t="s">
        <v>102</v>
      </c>
    </row>
    <row r="987" spans="1:36" x14ac:dyDescent="0.35">
      <c r="A987" s="4" t="s">
        <v>99</v>
      </c>
      <c r="B987" s="36" t="s">
        <v>111</v>
      </c>
      <c r="C987" s="4" t="s">
        <v>100</v>
      </c>
      <c r="D987" s="19">
        <v>7.5445000000000002</v>
      </c>
      <c r="E987" s="19">
        <v>46.838900000000002</v>
      </c>
      <c r="F987" s="20">
        <v>240000</v>
      </c>
      <c r="G987" s="20">
        <v>2630</v>
      </c>
      <c r="H987" s="21">
        <v>1.66</v>
      </c>
      <c r="I987" s="4" t="s">
        <v>31</v>
      </c>
      <c r="J987" s="4" t="s">
        <v>53</v>
      </c>
      <c r="K987" s="22" t="s">
        <v>108</v>
      </c>
      <c r="L987" s="10">
        <v>0.03</v>
      </c>
      <c r="M987" s="13">
        <f t="shared" si="110"/>
        <v>1.2499999999999999E-7</v>
      </c>
      <c r="O987" s="4" t="s">
        <v>47</v>
      </c>
      <c r="P987" s="4">
        <v>10</v>
      </c>
      <c r="Q987" s="23">
        <v>41541</v>
      </c>
      <c r="R987" s="38">
        <v>0.41666666666666702</v>
      </c>
      <c r="S987" s="38">
        <v>0.41666666666666702</v>
      </c>
      <c r="T987" s="24">
        <v>0.5</v>
      </c>
      <c r="W987" s="17">
        <v>17.899999999999999</v>
      </c>
      <c r="Z987" s="16">
        <v>2.5</v>
      </c>
      <c r="AA987" s="16">
        <v>0.34</v>
      </c>
      <c r="AB987" s="16">
        <v>1</v>
      </c>
      <c r="AD987" s="17">
        <f t="shared" si="109"/>
        <v>17.899999999999999</v>
      </c>
      <c r="AE987" s="57">
        <v>684.28796647713705</v>
      </c>
      <c r="AG987" s="17" t="s">
        <v>75</v>
      </c>
      <c r="AH987" s="17" t="s">
        <v>75</v>
      </c>
      <c r="AI987" s="4" t="s">
        <v>102</v>
      </c>
    </row>
    <row r="988" spans="1:36" x14ac:dyDescent="0.35">
      <c r="A988" s="4" t="s">
        <v>99</v>
      </c>
      <c r="B988" s="36" t="s">
        <v>111</v>
      </c>
      <c r="C988" s="4" t="s">
        <v>100</v>
      </c>
      <c r="D988" s="19">
        <v>7.5445000000000002</v>
      </c>
      <c r="E988" s="19">
        <v>46.838900000000002</v>
      </c>
      <c r="F988" s="20">
        <v>240000</v>
      </c>
      <c r="G988" s="20">
        <v>2630</v>
      </c>
      <c r="H988" s="21">
        <v>1.66</v>
      </c>
      <c r="I988" s="4" t="s">
        <v>31</v>
      </c>
      <c r="J988" s="4" t="s">
        <v>53</v>
      </c>
      <c r="K988" s="22" t="s">
        <v>109</v>
      </c>
      <c r="L988" s="10">
        <v>0.03</v>
      </c>
      <c r="M988" s="13">
        <f t="shared" si="110"/>
        <v>1.2499999999999999E-7</v>
      </c>
      <c r="O988" s="4" t="s">
        <v>47</v>
      </c>
      <c r="P988" s="4">
        <v>10</v>
      </c>
      <c r="Q988" s="23">
        <v>41541</v>
      </c>
      <c r="R988" s="38">
        <v>0.41666666666666702</v>
      </c>
      <c r="S988" s="38">
        <v>0.41666666666666702</v>
      </c>
      <c r="T988" s="24">
        <v>0.5</v>
      </c>
      <c r="W988" s="17">
        <v>17.899999999999999</v>
      </c>
      <c r="Z988" s="16">
        <v>2.5</v>
      </c>
      <c r="AA988" s="16">
        <v>0.34</v>
      </c>
      <c r="AB988" s="16">
        <v>1</v>
      </c>
      <c r="AD988" s="17">
        <f t="shared" si="109"/>
        <v>17.899999999999999</v>
      </c>
      <c r="AE988" s="57">
        <v>684.28796647713705</v>
      </c>
      <c r="AG988" s="17" t="s">
        <v>75</v>
      </c>
      <c r="AH988" s="17" t="s">
        <v>75</v>
      </c>
      <c r="AI988" s="4" t="s">
        <v>102</v>
      </c>
    </row>
    <row r="989" spans="1:36" x14ac:dyDescent="0.35">
      <c r="A989" s="4" t="s">
        <v>99</v>
      </c>
      <c r="B989" s="36" t="s">
        <v>111</v>
      </c>
      <c r="C989" s="4" t="s">
        <v>100</v>
      </c>
      <c r="D989" s="19">
        <v>7.5445000000000002</v>
      </c>
      <c r="E989" s="19">
        <v>46.838900000000002</v>
      </c>
      <c r="F989" s="20">
        <v>240000</v>
      </c>
      <c r="G989" s="20">
        <v>2630</v>
      </c>
      <c r="H989" s="21">
        <v>1.66</v>
      </c>
      <c r="I989" s="4" t="s">
        <v>31</v>
      </c>
      <c r="J989" s="4" t="s">
        <v>53</v>
      </c>
      <c r="K989" s="22" t="s">
        <v>110</v>
      </c>
      <c r="L989" s="10">
        <v>0.03</v>
      </c>
      <c r="M989" s="13">
        <f t="shared" si="110"/>
        <v>1.2499999999999999E-7</v>
      </c>
      <c r="O989" s="4" t="s">
        <v>47</v>
      </c>
      <c r="P989" s="4">
        <v>10</v>
      </c>
      <c r="Q989" s="23">
        <v>41541</v>
      </c>
      <c r="R989" s="38">
        <v>0.41666666666666702</v>
      </c>
      <c r="S989" s="38">
        <v>0.41666666666666702</v>
      </c>
      <c r="T989" s="24">
        <v>0.5</v>
      </c>
      <c r="W989" s="17">
        <v>17.850000000000001</v>
      </c>
      <c r="Z989" s="16">
        <v>2.5</v>
      </c>
      <c r="AA989" s="16">
        <v>0.34</v>
      </c>
      <c r="AB989" s="16">
        <v>1</v>
      </c>
      <c r="AD989" s="17">
        <f t="shared" si="109"/>
        <v>17.850000000000001</v>
      </c>
      <c r="AE989" s="57">
        <v>686.00955092143602</v>
      </c>
      <c r="AG989" s="17" t="s">
        <v>75</v>
      </c>
      <c r="AH989" s="17" t="s">
        <v>75</v>
      </c>
      <c r="AI989" s="4" t="s">
        <v>102</v>
      </c>
    </row>
    <row r="990" spans="1:36" x14ac:dyDescent="0.35">
      <c r="A990" s="4" t="s">
        <v>99</v>
      </c>
      <c r="B990" s="36" t="s">
        <v>111</v>
      </c>
      <c r="C990" s="4" t="s">
        <v>100</v>
      </c>
      <c r="D990" s="19">
        <v>7.5445000000000002</v>
      </c>
      <c r="E990" s="19">
        <v>46.838900000000002</v>
      </c>
      <c r="F990" s="20">
        <v>240000</v>
      </c>
      <c r="G990" s="20">
        <v>2630</v>
      </c>
      <c r="H990" s="21">
        <v>1.66</v>
      </c>
      <c r="I990" s="4" t="s">
        <v>31</v>
      </c>
      <c r="J990" s="4" t="s">
        <v>53</v>
      </c>
      <c r="K990" s="22" t="s">
        <v>111</v>
      </c>
      <c r="L990" s="10">
        <f>3*0.03</f>
        <v>0.09</v>
      </c>
      <c r="M990" s="13">
        <f t="shared" si="110"/>
        <v>3.7500000000000001E-7</v>
      </c>
      <c r="O990" s="4" t="s">
        <v>47</v>
      </c>
      <c r="P990" s="4">
        <v>10</v>
      </c>
      <c r="Q990" s="23">
        <v>41541</v>
      </c>
      <c r="R990" s="38">
        <v>0.41666666666666702</v>
      </c>
      <c r="S990" s="38">
        <v>0.41666666666666702</v>
      </c>
      <c r="T990" s="24">
        <v>0.5</v>
      </c>
      <c r="W990" s="17">
        <v>17.850000000000001</v>
      </c>
      <c r="Z990" s="16">
        <v>2.5</v>
      </c>
      <c r="AA990" s="16">
        <v>0.34</v>
      </c>
      <c r="AB990" s="16">
        <v>1</v>
      </c>
      <c r="AD990" s="17">
        <f t="shared" si="109"/>
        <v>17.850000000000001</v>
      </c>
      <c r="AE990" s="57">
        <v>686.00955092143602</v>
      </c>
      <c r="AG990" s="17" t="s">
        <v>75</v>
      </c>
      <c r="AH990" s="17" t="s">
        <v>75</v>
      </c>
      <c r="AI990" s="4" t="s">
        <v>102</v>
      </c>
    </row>
    <row r="991" spans="1:36" x14ac:dyDescent="0.35">
      <c r="A991" s="4" t="s">
        <v>112</v>
      </c>
      <c r="B991" s="36" t="s">
        <v>111</v>
      </c>
      <c r="C991" s="4" t="s">
        <v>113</v>
      </c>
      <c r="D991" s="19">
        <f t="shared" ref="D991:D1022" si="111">-(53+(2+51.28/60)/60)</f>
        <v>-53.047577777777775</v>
      </c>
      <c r="E991" s="19">
        <f t="shared" ref="E991:E1022" si="112">5+(3+45.39/60)/60</f>
        <v>5.0626083333333334</v>
      </c>
      <c r="F991" s="20">
        <v>300000000</v>
      </c>
      <c r="G991" s="20">
        <v>305800</v>
      </c>
      <c r="H991" s="21">
        <v>13.38</v>
      </c>
      <c r="I991" s="4" t="s">
        <v>31</v>
      </c>
      <c r="J991" s="4" t="s">
        <v>53</v>
      </c>
      <c r="K991" s="22" t="s">
        <v>114</v>
      </c>
      <c r="L991" s="10">
        <f t="shared" ref="L991:L1019" si="113">3*0.2</f>
        <v>0.60000000000000009</v>
      </c>
      <c r="M991" s="13">
        <f t="shared" si="110"/>
        <v>2.0000000000000001E-9</v>
      </c>
      <c r="O991" s="4" t="s">
        <v>31</v>
      </c>
      <c r="P991" s="4">
        <v>0</v>
      </c>
      <c r="Q991" s="23" t="s">
        <v>115</v>
      </c>
      <c r="R991" s="38"/>
      <c r="S991" s="38"/>
      <c r="T991" s="24">
        <v>1.5625E-2</v>
      </c>
      <c r="W991" s="17">
        <v>30.42</v>
      </c>
      <c r="Z991" s="16">
        <v>1</v>
      </c>
      <c r="AA991" s="16">
        <v>1.18443316412886E-2</v>
      </c>
      <c r="AB991" s="16">
        <v>1</v>
      </c>
      <c r="AD991" s="17">
        <f t="shared" si="109"/>
        <v>30.42</v>
      </c>
      <c r="AE991" s="57">
        <v>375.66993301179002</v>
      </c>
      <c r="AF991" s="17">
        <f t="shared" ref="AF991:AF1022" si="114">IF(AA991&gt;3.7,-0.5,-0.67)</f>
        <v>-0.67</v>
      </c>
      <c r="AG991" s="17">
        <v>0.78005076142131802</v>
      </c>
      <c r="AH991" s="17">
        <v>0.78</v>
      </c>
      <c r="AI991" s="4" t="s">
        <v>285</v>
      </c>
      <c r="AJ991" s="4" t="s">
        <v>284</v>
      </c>
    </row>
    <row r="992" spans="1:36" x14ac:dyDescent="0.35">
      <c r="A992" s="4" t="s">
        <v>112</v>
      </c>
      <c r="B992" s="36" t="s">
        <v>111</v>
      </c>
      <c r="C992" s="4" t="s">
        <v>113</v>
      </c>
      <c r="D992" s="19">
        <f t="shared" si="111"/>
        <v>-53.047577777777775</v>
      </c>
      <c r="E992" s="19">
        <f t="shared" si="112"/>
        <v>5.0626083333333334</v>
      </c>
      <c r="F992" s="20">
        <v>300000000</v>
      </c>
      <c r="G992" s="20">
        <v>305800</v>
      </c>
      <c r="H992" s="21">
        <v>13.38</v>
      </c>
      <c r="I992" s="4" t="s">
        <v>31</v>
      </c>
      <c r="J992" s="4" t="s">
        <v>53</v>
      </c>
      <c r="K992" s="22" t="s">
        <v>114</v>
      </c>
      <c r="L992" s="10">
        <f t="shared" si="113"/>
        <v>0.60000000000000009</v>
      </c>
      <c r="M992" s="13">
        <f t="shared" si="110"/>
        <v>2.0000000000000001E-9</v>
      </c>
      <c r="O992" s="4" t="s">
        <v>31</v>
      </c>
      <c r="P992" s="4">
        <v>0</v>
      </c>
      <c r="Q992" s="23" t="s">
        <v>115</v>
      </c>
      <c r="R992" s="38"/>
      <c r="S992" s="38"/>
      <c r="T992" s="24">
        <v>1.5625E-2</v>
      </c>
      <c r="W992" s="17">
        <v>30.42</v>
      </c>
      <c r="Z992" s="16">
        <v>1</v>
      </c>
      <c r="AA992" s="16">
        <v>2.3688663282571899E-2</v>
      </c>
      <c r="AB992" s="16">
        <v>1</v>
      </c>
      <c r="AD992" s="17">
        <f t="shared" si="109"/>
        <v>30.42</v>
      </c>
      <c r="AE992" s="57">
        <v>375.66993301179002</v>
      </c>
      <c r="AF992" s="17">
        <f t="shared" si="114"/>
        <v>-0.67</v>
      </c>
      <c r="AG992" s="17">
        <v>1.50010152284263</v>
      </c>
      <c r="AH992" s="17">
        <v>1.5</v>
      </c>
      <c r="AI992" s="4" t="s">
        <v>285</v>
      </c>
      <c r="AJ992" s="4" t="s">
        <v>284</v>
      </c>
    </row>
    <row r="993" spans="1:36" x14ac:dyDescent="0.35">
      <c r="A993" s="4" t="s">
        <v>112</v>
      </c>
      <c r="B993" s="36" t="s">
        <v>111</v>
      </c>
      <c r="C993" s="4" t="s">
        <v>113</v>
      </c>
      <c r="D993" s="19">
        <f t="shared" si="111"/>
        <v>-53.047577777777775</v>
      </c>
      <c r="E993" s="19">
        <f t="shared" si="112"/>
        <v>5.0626083333333334</v>
      </c>
      <c r="F993" s="20">
        <v>300000000</v>
      </c>
      <c r="G993" s="20">
        <v>305800</v>
      </c>
      <c r="H993" s="21">
        <v>13.38</v>
      </c>
      <c r="I993" s="4" t="s">
        <v>31</v>
      </c>
      <c r="J993" s="4" t="s">
        <v>53</v>
      </c>
      <c r="K993" s="22" t="s">
        <v>114</v>
      </c>
      <c r="L993" s="10">
        <f t="shared" si="113"/>
        <v>0.60000000000000009</v>
      </c>
      <c r="M993" s="13">
        <f t="shared" si="110"/>
        <v>2.0000000000000001E-9</v>
      </c>
      <c r="O993" s="4" t="s">
        <v>31</v>
      </c>
      <c r="P993" s="4">
        <v>0</v>
      </c>
      <c r="Q993" s="23" t="s">
        <v>115</v>
      </c>
      <c r="R993" s="38"/>
      <c r="S993" s="38"/>
      <c r="T993" s="24">
        <v>1.5625E-2</v>
      </c>
      <c r="W993" s="17">
        <v>30.42</v>
      </c>
      <c r="Z993" s="16">
        <v>1</v>
      </c>
      <c r="AA993" s="16">
        <v>0.23688663282571701</v>
      </c>
      <c r="AB993" s="16">
        <v>1</v>
      </c>
      <c r="AD993" s="17">
        <f t="shared" si="109"/>
        <v>30.42</v>
      </c>
      <c r="AE993" s="57">
        <v>375.66993301179002</v>
      </c>
      <c r="AF993" s="17">
        <f t="shared" si="114"/>
        <v>-0.67</v>
      </c>
      <c r="AG993" s="17">
        <v>1.6789847715735999</v>
      </c>
      <c r="AH993" s="17">
        <v>1.68</v>
      </c>
      <c r="AI993" s="4" t="s">
        <v>285</v>
      </c>
      <c r="AJ993" s="4" t="s">
        <v>284</v>
      </c>
    </row>
    <row r="994" spans="1:36" x14ac:dyDescent="0.35">
      <c r="A994" s="4" t="s">
        <v>112</v>
      </c>
      <c r="B994" s="36" t="s">
        <v>111</v>
      </c>
      <c r="C994" s="4" t="s">
        <v>113</v>
      </c>
      <c r="D994" s="19">
        <f t="shared" si="111"/>
        <v>-53.047577777777775</v>
      </c>
      <c r="E994" s="19">
        <f t="shared" si="112"/>
        <v>5.0626083333333334</v>
      </c>
      <c r="F994" s="20">
        <v>300000000</v>
      </c>
      <c r="G994" s="20">
        <v>305800</v>
      </c>
      <c r="H994" s="21">
        <v>13.38</v>
      </c>
      <c r="I994" s="4" t="s">
        <v>31</v>
      </c>
      <c r="J994" s="4" t="s">
        <v>53</v>
      </c>
      <c r="K994" s="22" t="s">
        <v>114</v>
      </c>
      <c r="L994" s="10">
        <f t="shared" si="113"/>
        <v>0.60000000000000009</v>
      </c>
      <c r="M994" s="13">
        <f t="shared" si="110"/>
        <v>2.0000000000000001E-9</v>
      </c>
      <c r="O994" s="4" t="s">
        <v>31</v>
      </c>
      <c r="P994" s="4">
        <v>0</v>
      </c>
      <c r="Q994" s="23" t="s">
        <v>115</v>
      </c>
      <c r="R994" s="38"/>
      <c r="S994" s="38"/>
      <c r="T994" s="24">
        <v>1.5625E-2</v>
      </c>
      <c r="W994" s="17">
        <v>30.42</v>
      </c>
      <c r="Z994" s="16">
        <v>1</v>
      </c>
      <c r="AA994" s="16">
        <v>0.35532994923857802</v>
      </c>
      <c r="AB994" s="16">
        <v>1</v>
      </c>
      <c r="AD994" s="17">
        <f t="shared" si="109"/>
        <v>30.42</v>
      </c>
      <c r="AE994" s="57">
        <v>375.66993301179002</v>
      </c>
      <c r="AF994" s="17">
        <f t="shared" si="114"/>
        <v>-0.67</v>
      </c>
      <c r="AG994" s="17">
        <v>1.7984771573603999</v>
      </c>
      <c r="AH994" s="17">
        <v>1.8</v>
      </c>
      <c r="AI994" s="4" t="s">
        <v>285</v>
      </c>
      <c r="AJ994" s="4" t="s">
        <v>284</v>
      </c>
    </row>
    <row r="995" spans="1:36" x14ac:dyDescent="0.35">
      <c r="A995" s="4" t="s">
        <v>112</v>
      </c>
      <c r="B995" s="36" t="s">
        <v>111</v>
      </c>
      <c r="C995" s="4" t="s">
        <v>113</v>
      </c>
      <c r="D995" s="19">
        <f t="shared" si="111"/>
        <v>-53.047577777777775</v>
      </c>
      <c r="E995" s="19">
        <f t="shared" si="112"/>
        <v>5.0626083333333334</v>
      </c>
      <c r="F995" s="20">
        <v>300000000</v>
      </c>
      <c r="G995" s="20">
        <v>305800</v>
      </c>
      <c r="H995" s="21">
        <v>13.38</v>
      </c>
      <c r="I995" s="4" t="s">
        <v>31</v>
      </c>
      <c r="J995" s="4" t="s">
        <v>53</v>
      </c>
      <c r="K995" s="22" t="s">
        <v>114</v>
      </c>
      <c r="L995" s="10">
        <f t="shared" si="113"/>
        <v>0.60000000000000009</v>
      </c>
      <c r="M995" s="13">
        <f t="shared" si="110"/>
        <v>2.0000000000000001E-9</v>
      </c>
      <c r="O995" s="4" t="s">
        <v>31</v>
      </c>
      <c r="P995" s="4">
        <v>0</v>
      </c>
      <c r="Q995" s="23" t="s">
        <v>115</v>
      </c>
      <c r="R995" s="38"/>
      <c r="S995" s="38"/>
      <c r="T995" s="24">
        <v>1.5625E-2</v>
      </c>
      <c r="W995" s="17">
        <v>30.42</v>
      </c>
      <c r="Z995" s="16">
        <v>1</v>
      </c>
      <c r="AA995" s="16">
        <v>0.225042301184432</v>
      </c>
      <c r="AB995" s="16">
        <v>1</v>
      </c>
      <c r="AD995" s="17">
        <f t="shared" si="109"/>
        <v>30.42</v>
      </c>
      <c r="AE995" s="57">
        <v>375.66993301179002</v>
      </c>
      <c r="AF995" s="17">
        <f t="shared" si="114"/>
        <v>-0.67</v>
      </c>
      <c r="AG995" s="17">
        <v>2.7590355329949201</v>
      </c>
      <c r="AH995" s="17">
        <v>2.76</v>
      </c>
      <c r="AI995" s="4" t="s">
        <v>285</v>
      </c>
      <c r="AJ995" s="4" t="s">
        <v>284</v>
      </c>
    </row>
    <row r="996" spans="1:36" x14ac:dyDescent="0.35">
      <c r="A996" s="4" t="s">
        <v>112</v>
      </c>
      <c r="B996" s="36" t="s">
        <v>111</v>
      </c>
      <c r="C996" s="4" t="s">
        <v>113</v>
      </c>
      <c r="D996" s="19">
        <f t="shared" si="111"/>
        <v>-53.047577777777775</v>
      </c>
      <c r="E996" s="19">
        <f t="shared" si="112"/>
        <v>5.0626083333333334</v>
      </c>
      <c r="F996" s="20">
        <v>300000000</v>
      </c>
      <c r="G996" s="20">
        <v>305800</v>
      </c>
      <c r="H996" s="21">
        <v>13.38</v>
      </c>
      <c r="I996" s="4" t="s">
        <v>31</v>
      </c>
      <c r="J996" s="4" t="s">
        <v>53</v>
      </c>
      <c r="K996" s="22" t="s">
        <v>114</v>
      </c>
      <c r="L996" s="10">
        <f t="shared" si="113"/>
        <v>0.60000000000000009</v>
      </c>
      <c r="M996" s="13">
        <f t="shared" si="110"/>
        <v>2.0000000000000001E-9</v>
      </c>
      <c r="O996" s="4" t="s">
        <v>31</v>
      </c>
      <c r="P996" s="4">
        <v>0</v>
      </c>
      <c r="Q996" s="23" t="s">
        <v>115</v>
      </c>
      <c r="R996" s="38"/>
      <c r="S996" s="38"/>
      <c r="T996" s="24">
        <v>1.5625E-2</v>
      </c>
      <c r="W996" s="17">
        <v>30.42</v>
      </c>
      <c r="Z996" s="16">
        <v>1</v>
      </c>
      <c r="AA996" s="16">
        <v>0.36717428087986298</v>
      </c>
      <c r="AB996" s="16">
        <v>1</v>
      </c>
      <c r="AD996" s="17">
        <f t="shared" si="109"/>
        <v>30.42</v>
      </c>
      <c r="AE996" s="57">
        <v>375.66993301179002</v>
      </c>
      <c r="AF996" s="17">
        <f t="shared" si="114"/>
        <v>-0.67</v>
      </c>
      <c r="AG996" s="17">
        <v>3.5084263959390798</v>
      </c>
      <c r="AH996" s="17">
        <v>3.51</v>
      </c>
      <c r="AI996" s="4" t="s">
        <v>285</v>
      </c>
      <c r="AJ996" s="4" t="s">
        <v>284</v>
      </c>
    </row>
    <row r="997" spans="1:36" x14ac:dyDescent="0.35">
      <c r="A997" s="4" t="s">
        <v>112</v>
      </c>
      <c r="B997" s="36" t="s">
        <v>111</v>
      </c>
      <c r="C997" s="4" t="s">
        <v>113</v>
      </c>
      <c r="D997" s="19">
        <f t="shared" si="111"/>
        <v>-53.047577777777775</v>
      </c>
      <c r="E997" s="19">
        <f t="shared" si="112"/>
        <v>5.0626083333333334</v>
      </c>
      <c r="F997" s="20">
        <v>300000000</v>
      </c>
      <c r="G997" s="20">
        <v>305800</v>
      </c>
      <c r="H997" s="21">
        <v>13.38</v>
      </c>
      <c r="I997" s="4" t="s">
        <v>31</v>
      </c>
      <c r="J997" s="4" t="s">
        <v>53</v>
      </c>
      <c r="K997" s="22" t="s">
        <v>114</v>
      </c>
      <c r="L997" s="10">
        <f t="shared" si="113"/>
        <v>0.60000000000000009</v>
      </c>
      <c r="M997" s="13">
        <f t="shared" si="110"/>
        <v>2.0000000000000001E-9</v>
      </c>
      <c r="O997" s="4" t="s">
        <v>31</v>
      </c>
      <c r="P997" s="4">
        <v>0</v>
      </c>
      <c r="Q997" s="23" t="s">
        <v>115</v>
      </c>
      <c r="R997" s="38"/>
      <c r="S997" s="38"/>
      <c r="T997" s="24">
        <v>1.5625E-2</v>
      </c>
      <c r="W997" s="17">
        <v>30.42</v>
      </c>
      <c r="Z997" s="16">
        <v>1</v>
      </c>
      <c r="AA997" s="16">
        <v>0.73434856175972896</v>
      </c>
      <c r="AB997" s="16">
        <v>1</v>
      </c>
      <c r="AD997" s="17">
        <f t="shared" si="109"/>
        <v>30.42</v>
      </c>
      <c r="AE997" s="57">
        <v>375.66993301179002</v>
      </c>
      <c r="AF997" s="17">
        <f t="shared" si="114"/>
        <v>-0.67</v>
      </c>
      <c r="AG997" s="17">
        <v>3.1468527918781701</v>
      </c>
      <c r="AH997" s="17">
        <v>3.15</v>
      </c>
      <c r="AI997" s="4" t="s">
        <v>285</v>
      </c>
      <c r="AJ997" s="4" t="s">
        <v>284</v>
      </c>
    </row>
    <row r="998" spans="1:36" x14ac:dyDescent="0.35">
      <c r="A998" s="4" t="s">
        <v>112</v>
      </c>
      <c r="B998" s="36" t="s">
        <v>111</v>
      </c>
      <c r="C998" s="4" t="s">
        <v>113</v>
      </c>
      <c r="D998" s="19">
        <f t="shared" si="111"/>
        <v>-53.047577777777775</v>
      </c>
      <c r="E998" s="19">
        <f t="shared" si="112"/>
        <v>5.0626083333333334</v>
      </c>
      <c r="F998" s="20">
        <v>300000000</v>
      </c>
      <c r="G998" s="20">
        <v>305800</v>
      </c>
      <c r="H998" s="21">
        <v>13.38</v>
      </c>
      <c r="I998" s="4" t="s">
        <v>31</v>
      </c>
      <c r="J998" s="4" t="s">
        <v>53</v>
      </c>
      <c r="K998" s="22" t="s">
        <v>114</v>
      </c>
      <c r="L998" s="10">
        <f t="shared" si="113"/>
        <v>0.60000000000000009</v>
      </c>
      <c r="M998" s="13">
        <f t="shared" si="110"/>
        <v>2.0000000000000001E-9</v>
      </c>
      <c r="O998" s="4" t="s">
        <v>31</v>
      </c>
      <c r="P998" s="4">
        <v>0</v>
      </c>
      <c r="Q998" s="23" t="s">
        <v>115</v>
      </c>
      <c r="R998" s="38"/>
      <c r="S998" s="38"/>
      <c r="T998" s="24">
        <v>1.5625E-2</v>
      </c>
      <c r="W998" s="17">
        <v>30.42</v>
      </c>
      <c r="Z998" s="16">
        <v>1</v>
      </c>
      <c r="AA998" s="16">
        <v>0.73434856175972896</v>
      </c>
      <c r="AB998" s="16">
        <v>1</v>
      </c>
      <c r="AD998" s="17">
        <f t="shared" si="109"/>
        <v>30.42</v>
      </c>
      <c r="AE998" s="57">
        <v>375.66993301179002</v>
      </c>
      <c r="AF998" s="17">
        <f t="shared" si="114"/>
        <v>-0.67</v>
      </c>
      <c r="AG998" s="17">
        <v>2.75685279187817</v>
      </c>
      <c r="AH998" s="17">
        <v>2.76</v>
      </c>
      <c r="AI998" s="4" t="s">
        <v>285</v>
      </c>
      <c r="AJ998" s="4" t="s">
        <v>284</v>
      </c>
    </row>
    <row r="999" spans="1:36" x14ac:dyDescent="0.35">
      <c r="A999" s="4" t="s">
        <v>112</v>
      </c>
      <c r="B999" s="36" t="s">
        <v>111</v>
      </c>
      <c r="C999" s="4" t="s">
        <v>113</v>
      </c>
      <c r="D999" s="19">
        <f t="shared" si="111"/>
        <v>-53.047577777777775</v>
      </c>
      <c r="E999" s="19">
        <f t="shared" si="112"/>
        <v>5.0626083333333334</v>
      </c>
      <c r="F999" s="20">
        <v>300000000</v>
      </c>
      <c r="G999" s="20">
        <v>305800</v>
      </c>
      <c r="H999" s="21">
        <v>13.38</v>
      </c>
      <c r="I999" s="4" t="s">
        <v>31</v>
      </c>
      <c r="J999" s="4" t="s">
        <v>53</v>
      </c>
      <c r="K999" s="22" t="s">
        <v>114</v>
      </c>
      <c r="L999" s="10">
        <f t="shared" si="113"/>
        <v>0.60000000000000009</v>
      </c>
      <c r="M999" s="13">
        <f t="shared" si="110"/>
        <v>2.0000000000000001E-9</v>
      </c>
      <c r="O999" s="4" t="s">
        <v>31</v>
      </c>
      <c r="P999" s="4">
        <v>0</v>
      </c>
      <c r="Q999" s="23" t="s">
        <v>115</v>
      </c>
      <c r="R999" s="38"/>
      <c r="S999" s="38"/>
      <c r="T999" s="24">
        <v>1.5625E-2</v>
      </c>
      <c r="W999" s="17">
        <v>30.42</v>
      </c>
      <c r="Z999" s="16">
        <v>1</v>
      </c>
      <c r="AA999" s="16">
        <v>0.74619289340101402</v>
      </c>
      <c r="AB999" s="16">
        <v>1</v>
      </c>
      <c r="AD999" s="17">
        <f t="shared" si="109"/>
        <v>30.42</v>
      </c>
      <c r="AE999" s="57">
        <v>375.66993301179002</v>
      </c>
      <c r="AF999" s="17">
        <f t="shared" si="114"/>
        <v>-0.67</v>
      </c>
      <c r="AG999" s="17">
        <v>0.77680203045685303</v>
      </c>
      <c r="AH999" s="17">
        <v>0.78</v>
      </c>
      <c r="AI999" s="4" t="s">
        <v>285</v>
      </c>
      <c r="AJ999" s="4" t="s">
        <v>284</v>
      </c>
    </row>
    <row r="1000" spans="1:36" x14ac:dyDescent="0.35">
      <c r="A1000" s="4" t="s">
        <v>112</v>
      </c>
      <c r="B1000" s="36" t="s">
        <v>111</v>
      </c>
      <c r="C1000" s="4" t="s">
        <v>113</v>
      </c>
      <c r="D1000" s="19">
        <f t="shared" si="111"/>
        <v>-53.047577777777775</v>
      </c>
      <c r="E1000" s="19">
        <f t="shared" si="112"/>
        <v>5.0626083333333334</v>
      </c>
      <c r="F1000" s="20">
        <v>300000000</v>
      </c>
      <c r="G1000" s="20">
        <v>305800</v>
      </c>
      <c r="H1000" s="21">
        <v>13.38</v>
      </c>
      <c r="I1000" s="4" t="s">
        <v>31</v>
      </c>
      <c r="J1000" s="4" t="s">
        <v>53</v>
      </c>
      <c r="K1000" s="22" t="s">
        <v>114</v>
      </c>
      <c r="L1000" s="10">
        <f t="shared" si="113"/>
        <v>0.60000000000000009</v>
      </c>
      <c r="M1000" s="13">
        <f t="shared" si="110"/>
        <v>2.0000000000000001E-9</v>
      </c>
      <c r="O1000" s="4" t="s">
        <v>31</v>
      </c>
      <c r="P1000" s="4">
        <v>0</v>
      </c>
      <c r="Q1000" s="23" t="s">
        <v>115</v>
      </c>
      <c r="R1000" s="38"/>
      <c r="S1000" s="38"/>
      <c r="T1000" s="24">
        <v>1.5625E-2</v>
      </c>
      <c r="W1000" s="17">
        <v>30.42</v>
      </c>
      <c r="Z1000" s="16">
        <v>1</v>
      </c>
      <c r="AA1000" s="16">
        <v>1.2436548223350199</v>
      </c>
      <c r="AB1000" s="16">
        <v>1</v>
      </c>
      <c r="AD1000" s="17">
        <f t="shared" si="109"/>
        <v>30.42</v>
      </c>
      <c r="AE1000" s="57">
        <v>375.66993301179002</v>
      </c>
      <c r="AF1000" s="17">
        <f t="shared" si="114"/>
        <v>-0.67</v>
      </c>
      <c r="AG1000" s="17">
        <v>1.2846700507614199</v>
      </c>
      <c r="AH1000" s="17">
        <v>1.28</v>
      </c>
      <c r="AI1000" s="4" t="s">
        <v>285</v>
      </c>
      <c r="AJ1000" s="4" t="s">
        <v>284</v>
      </c>
    </row>
    <row r="1001" spans="1:36" x14ac:dyDescent="0.35">
      <c r="A1001" s="4" t="s">
        <v>112</v>
      </c>
      <c r="B1001" s="36" t="s">
        <v>111</v>
      </c>
      <c r="C1001" s="4" t="s">
        <v>113</v>
      </c>
      <c r="D1001" s="19">
        <f t="shared" si="111"/>
        <v>-53.047577777777775</v>
      </c>
      <c r="E1001" s="19">
        <f t="shared" si="112"/>
        <v>5.0626083333333334</v>
      </c>
      <c r="F1001" s="20">
        <v>300000000</v>
      </c>
      <c r="G1001" s="20">
        <v>305800</v>
      </c>
      <c r="H1001" s="21">
        <v>13.38</v>
      </c>
      <c r="I1001" s="4" t="s">
        <v>31</v>
      </c>
      <c r="J1001" s="4" t="s">
        <v>53</v>
      </c>
      <c r="K1001" s="22" t="s">
        <v>114</v>
      </c>
      <c r="L1001" s="10">
        <f t="shared" si="113"/>
        <v>0.60000000000000009</v>
      </c>
      <c r="M1001" s="13">
        <f t="shared" si="110"/>
        <v>2.0000000000000001E-9</v>
      </c>
      <c r="O1001" s="4" t="s">
        <v>31</v>
      </c>
      <c r="P1001" s="4">
        <v>0</v>
      </c>
      <c r="Q1001" s="23" t="s">
        <v>115</v>
      </c>
      <c r="R1001" s="38"/>
      <c r="S1001" s="38"/>
      <c r="T1001" s="24">
        <v>1.5625E-2</v>
      </c>
      <c r="W1001" s="17">
        <v>30.42</v>
      </c>
      <c r="Z1001" s="16">
        <v>1</v>
      </c>
      <c r="AA1001" s="16">
        <v>1.78849407783417</v>
      </c>
      <c r="AB1001" s="16">
        <v>1</v>
      </c>
      <c r="AD1001" s="17">
        <f t="shared" si="109"/>
        <v>30.42</v>
      </c>
      <c r="AE1001" s="57">
        <v>375.66993301179002</v>
      </c>
      <c r="AF1001" s="17">
        <f t="shared" si="114"/>
        <v>-0.67</v>
      </c>
      <c r="AG1001" s="17">
        <v>0.50233502538070596</v>
      </c>
      <c r="AH1001" s="17">
        <v>0.5</v>
      </c>
      <c r="AI1001" s="4" t="s">
        <v>285</v>
      </c>
      <c r="AJ1001" s="4" t="s">
        <v>284</v>
      </c>
    </row>
    <row r="1002" spans="1:36" x14ac:dyDescent="0.35">
      <c r="A1002" s="4" t="s">
        <v>112</v>
      </c>
      <c r="B1002" s="36" t="s">
        <v>111</v>
      </c>
      <c r="C1002" s="4" t="s">
        <v>113</v>
      </c>
      <c r="D1002" s="19">
        <f t="shared" si="111"/>
        <v>-53.047577777777775</v>
      </c>
      <c r="E1002" s="19">
        <f t="shared" si="112"/>
        <v>5.0626083333333334</v>
      </c>
      <c r="F1002" s="20">
        <v>300000000</v>
      </c>
      <c r="G1002" s="20">
        <v>305800</v>
      </c>
      <c r="H1002" s="21">
        <v>13.38</v>
      </c>
      <c r="I1002" s="4" t="s">
        <v>31</v>
      </c>
      <c r="J1002" s="4" t="s">
        <v>53</v>
      </c>
      <c r="K1002" s="22" t="s">
        <v>114</v>
      </c>
      <c r="L1002" s="10">
        <f t="shared" si="113"/>
        <v>0.60000000000000009</v>
      </c>
      <c r="M1002" s="13">
        <f t="shared" si="110"/>
        <v>2.0000000000000001E-9</v>
      </c>
      <c r="O1002" s="4" t="s">
        <v>31</v>
      </c>
      <c r="P1002" s="4">
        <v>0</v>
      </c>
      <c r="Q1002" s="23" t="s">
        <v>115</v>
      </c>
      <c r="R1002" s="38"/>
      <c r="S1002" s="38"/>
      <c r="T1002" s="24">
        <v>1.5625E-2</v>
      </c>
      <c r="W1002" s="17">
        <v>30.42</v>
      </c>
      <c r="Z1002" s="16">
        <v>1</v>
      </c>
      <c r="AA1002" s="16">
        <v>1.8714043993231799</v>
      </c>
      <c r="AB1002" s="16">
        <v>1</v>
      </c>
      <c r="AD1002" s="17">
        <f t="shared" si="109"/>
        <v>30.42</v>
      </c>
      <c r="AE1002" s="57">
        <v>375.66993301179002</v>
      </c>
      <c r="AF1002" s="17">
        <f t="shared" si="114"/>
        <v>-0.67</v>
      </c>
      <c r="AG1002" s="17">
        <v>1.7619796954314699</v>
      </c>
      <c r="AH1002" s="17">
        <v>1.76</v>
      </c>
      <c r="AI1002" s="4" t="s">
        <v>285</v>
      </c>
      <c r="AJ1002" s="4" t="s">
        <v>284</v>
      </c>
    </row>
    <row r="1003" spans="1:36" x14ac:dyDescent="0.35">
      <c r="A1003" s="4" t="s">
        <v>112</v>
      </c>
      <c r="B1003" s="36" t="s">
        <v>111</v>
      </c>
      <c r="C1003" s="4" t="s">
        <v>113</v>
      </c>
      <c r="D1003" s="19">
        <f t="shared" si="111"/>
        <v>-53.047577777777775</v>
      </c>
      <c r="E1003" s="19">
        <f t="shared" si="112"/>
        <v>5.0626083333333334</v>
      </c>
      <c r="F1003" s="20">
        <v>300000000</v>
      </c>
      <c r="G1003" s="20">
        <v>305800</v>
      </c>
      <c r="H1003" s="21">
        <v>13.38</v>
      </c>
      <c r="I1003" s="4" t="s">
        <v>31</v>
      </c>
      <c r="J1003" s="4" t="s">
        <v>53</v>
      </c>
      <c r="K1003" s="22" t="s">
        <v>114</v>
      </c>
      <c r="L1003" s="10">
        <f t="shared" si="113"/>
        <v>0.60000000000000009</v>
      </c>
      <c r="M1003" s="13">
        <f t="shared" si="110"/>
        <v>2.0000000000000001E-9</v>
      </c>
      <c r="O1003" s="4" t="s">
        <v>31</v>
      </c>
      <c r="P1003" s="4">
        <v>0</v>
      </c>
      <c r="Q1003" s="23" t="s">
        <v>115</v>
      </c>
      <c r="R1003" s="38"/>
      <c r="S1003" s="38"/>
      <c r="T1003" s="24">
        <v>1.5625E-2</v>
      </c>
      <c r="W1003" s="17">
        <v>30.42</v>
      </c>
      <c r="Z1003" s="16">
        <v>1</v>
      </c>
      <c r="AA1003" s="16">
        <v>2.0016920473773201</v>
      </c>
      <c r="AB1003" s="16">
        <v>1</v>
      </c>
      <c r="AD1003" s="17">
        <f t="shared" si="109"/>
        <v>30.42</v>
      </c>
      <c r="AE1003" s="57">
        <v>375.66993301179002</v>
      </c>
      <c r="AF1003" s="17">
        <f t="shared" si="114"/>
        <v>-0.67</v>
      </c>
      <c r="AG1003" s="17">
        <v>2.4214213197969499</v>
      </c>
      <c r="AH1003" s="17">
        <v>2.42</v>
      </c>
      <c r="AI1003" s="4" t="s">
        <v>285</v>
      </c>
      <c r="AJ1003" s="4" t="s">
        <v>284</v>
      </c>
    </row>
    <row r="1004" spans="1:36" x14ac:dyDescent="0.35">
      <c r="A1004" s="4" t="s">
        <v>112</v>
      </c>
      <c r="B1004" s="36" t="s">
        <v>111</v>
      </c>
      <c r="C1004" s="4" t="s">
        <v>113</v>
      </c>
      <c r="D1004" s="19">
        <f t="shared" si="111"/>
        <v>-53.047577777777775</v>
      </c>
      <c r="E1004" s="19">
        <f t="shared" si="112"/>
        <v>5.0626083333333334</v>
      </c>
      <c r="F1004" s="20">
        <v>300000000</v>
      </c>
      <c r="G1004" s="20">
        <v>305800</v>
      </c>
      <c r="H1004" s="21">
        <v>13.38</v>
      </c>
      <c r="I1004" s="4" t="s">
        <v>31</v>
      </c>
      <c r="J1004" s="4" t="s">
        <v>53</v>
      </c>
      <c r="K1004" s="22" t="s">
        <v>114</v>
      </c>
      <c r="L1004" s="10">
        <f t="shared" si="113"/>
        <v>0.60000000000000009</v>
      </c>
      <c r="M1004" s="13">
        <f t="shared" si="110"/>
        <v>2.0000000000000001E-9</v>
      </c>
      <c r="O1004" s="4" t="s">
        <v>31</v>
      </c>
      <c r="P1004" s="4">
        <v>0</v>
      </c>
      <c r="Q1004" s="23" t="s">
        <v>115</v>
      </c>
      <c r="R1004" s="38"/>
      <c r="S1004" s="38"/>
      <c r="T1004" s="24">
        <v>1.5625E-2</v>
      </c>
      <c r="W1004" s="17">
        <v>30.42</v>
      </c>
      <c r="Z1004" s="16">
        <v>1</v>
      </c>
      <c r="AA1004" s="16">
        <v>2.0016920473773201</v>
      </c>
      <c r="AB1004" s="16">
        <v>1</v>
      </c>
      <c r="AD1004" s="17">
        <f t="shared" si="109"/>
        <v>30.42</v>
      </c>
      <c r="AE1004" s="57">
        <v>375.66993301179002</v>
      </c>
      <c r="AF1004" s="17">
        <f t="shared" si="114"/>
        <v>-0.67</v>
      </c>
      <c r="AG1004" s="17">
        <v>2.5414213197969402</v>
      </c>
      <c r="AH1004" s="17">
        <v>2.54</v>
      </c>
      <c r="AI1004" s="4" t="s">
        <v>285</v>
      </c>
      <c r="AJ1004" s="4" t="s">
        <v>284</v>
      </c>
    </row>
    <row r="1005" spans="1:36" x14ac:dyDescent="0.35">
      <c r="A1005" s="4" t="s">
        <v>112</v>
      </c>
      <c r="B1005" s="36" t="s">
        <v>111</v>
      </c>
      <c r="C1005" s="4" t="s">
        <v>113</v>
      </c>
      <c r="D1005" s="19">
        <f t="shared" si="111"/>
        <v>-53.047577777777775</v>
      </c>
      <c r="E1005" s="19">
        <f t="shared" si="112"/>
        <v>5.0626083333333334</v>
      </c>
      <c r="F1005" s="20">
        <v>300000000</v>
      </c>
      <c r="G1005" s="20">
        <v>305800</v>
      </c>
      <c r="H1005" s="21">
        <v>13.38</v>
      </c>
      <c r="I1005" s="4" t="s">
        <v>31</v>
      </c>
      <c r="J1005" s="4" t="s">
        <v>53</v>
      </c>
      <c r="K1005" s="22" t="s">
        <v>114</v>
      </c>
      <c r="L1005" s="10">
        <f t="shared" si="113"/>
        <v>0.60000000000000009</v>
      </c>
      <c r="M1005" s="13">
        <f t="shared" si="110"/>
        <v>2.0000000000000001E-9</v>
      </c>
      <c r="O1005" s="4" t="s">
        <v>31</v>
      </c>
      <c r="P1005" s="4">
        <v>0</v>
      </c>
      <c r="Q1005" s="23" t="s">
        <v>115</v>
      </c>
      <c r="R1005" s="38"/>
      <c r="S1005" s="38"/>
      <c r="T1005" s="24">
        <v>1.5625E-2</v>
      </c>
      <c r="W1005" s="17">
        <v>30.42</v>
      </c>
      <c r="Z1005" s="16">
        <v>1</v>
      </c>
      <c r="AA1005" s="16">
        <v>2.4991539763113302</v>
      </c>
      <c r="AB1005" s="16">
        <v>1</v>
      </c>
      <c r="AD1005" s="17">
        <f t="shared" si="109"/>
        <v>30.42</v>
      </c>
      <c r="AE1005" s="57">
        <v>375.66993301179002</v>
      </c>
      <c r="AF1005" s="17">
        <f t="shared" si="114"/>
        <v>-0.67</v>
      </c>
      <c r="AG1005" s="17">
        <v>1.3992893401015201</v>
      </c>
      <c r="AH1005" s="17">
        <v>1.4</v>
      </c>
      <c r="AI1005" s="4" t="s">
        <v>285</v>
      </c>
      <c r="AJ1005" s="4" t="s">
        <v>284</v>
      </c>
    </row>
    <row r="1006" spans="1:36" x14ac:dyDescent="0.35">
      <c r="A1006" s="4" t="s">
        <v>112</v>
      </c>
      <c r="B1006" s="36" t="s">
        <v>111</v>
      </c>
      <c r="C1006" s="4" t="s">
        <v>113</v>
      </c>
      <c r="D1006" s="19">
        <f t="shared" si="111"/>
        <v>-53.047577777777775</v>
      </c>
      <c r="E1006" s="19">
        <f t="shared" si="112"/>
        <v>5.0626083333333334</v>
      </c>
      <c r="F1006" s="20">
        <v>300000000</v>
      </c>
      <c r="G1006" s="20">
        <v>305800</v>
      </c>
      <c r="H1006" s="21">
        <v>13.38</v>
      </c>
      <c r="I1006" s="4" t="s">
        <v>31</v>
      </c>
      <c r="J1006" s="4" t="s">
        <v>53</v>
      </c>
      <c r="K1006" s="22" t="s">
        <v>114</v>
      </c>
      <c r="L1006" s="10">
        <f t="shared" si="113"/>
        <v>0.60000000000000009</v>
      </c>
      <c r="M1006" s="13">
        <f t="shared" si="110"/>
        <v>2.0000000000000001E-9</v>
      </c>
      <c r="O1006" s="4" t="s">
        <v>31</v>
      </c>
      <c r="P1006" s="4">
        <v>0</v>
      </c>
      <c r="Q1006" s="23" t="s">
        <v>115</v>
      </c>
      <c r="R1006" s="38"/>
      <c r="S1006" s="38"/>
      <c r="T1006" s="24">
        <v>1.5625E-2</v>
      </c>
      <c r="W1006" s="17">
        <v>30.42</v>
      </c>
      <c r="Z1006" s="16">
        <v>1</v>
      </c>
      <c r="AA1006" s="16">
        <v>2.66497461928933</v>
      </c>
      <c r="AB1006" s="16">
        <v>1</v>
      </c>
      <c r="AD1006" s="17">
        <f t="shared" si="109"/>
        <v>30.42</v>
      </c>
      <c r="AE1006" s="57">
        <v>375.66993301179002</v>
      </c>
      <c r="AF1006" s="17">
        <f t="shared" si="114"/>
        <v>-0.67</v>
      </c>
      <c r="AG1006" s="17">
        <v>2.5085786802030401</v>
      </c>
      <c r="AH1006" s="17">
        <v>2.5099999999999998</v>
      </c>
      <c r="AI1006" s="4" t="s">
        <v>285</v>
      </c>
      <c r="AJ1006" s="4" t="s">
        <v>284</v>
      </c>
    </row>
    <row r="1007" spans="1:36" x14ac:dyDescent="0.35">
      <c r="A1007" s="4" t="s">
        <v>112</v>
      </c>
      <c r="B1007" s="36" t="s">
        <v>111</v>
      </c>
      <c r="C1007" s="4" t="s">
        <v>113</v>
      </c>
      <c r="D1007" s="19">
        <f t="shared" si="111"/>
        <v>-53.047577777777775</v>
      </c>
      <c r="E1007" s="19">
        <f t="shared" si="112"/>
        <v>5.0626083333333334</v>
      </c>
      <c r="F1007" s="20">
        <v>300000000</v>
      </c>
      <c r="G1007" s="20">
        <v>305800</v>
      </c>
      <c r="H1007" s="21">
        <v>13.38</v>
      </c>
      <c r="I1007" s="4" t="s">
        <v>31</v>
      </c>
      <c r="J1007" s="4" t="s">
        <v>53</v>
      </c>
      <c r="K1007" s="22" t="s">
        <v>114</v>
      </c>
      <c r="L1007" s="10">
        <f t="shared" si="113"/>
        <v>0.60000000000000009</v>
      </c>
      <c r="M1007" s="13">
        <f t="shared" si="110"/>
        <v>2.0000000000000001E-9</v>
      </c>
      <c r="O1007" s="4" t="s">
        <v>31</v>
      </c>
      <c r="P1007" s="4">
        <v>0</v>
      </c>
      <c r="Q1007" s="23" t="s">
        <v>115</v>
      </c>
      <c r="R1007" s="38"/>
      <c r="S1007" s="38"/>
      <c r="T1007" s="24">
        <v>1.5625E-2</v>
      </c>
      <c r="W1007" s="17">
        <v>30.42</v>
      </c>
      <c r="Z1007" s="16">
        <v>1</v>
      </c>
      <c r="AA1007" s="16">
        <v>2.4991539763113302</v>
      </c>
      <c r="AB1007" s="16">
        <v>1</v>
      </c>
      <c r="AD1007" s="17">
        <f t="shared" si="109"/>
        <v>30.42</v>
      </c>
      <c r="AE1007" s="57">
        <v>375.66993301179002</v>
      </c>
      <c r="AF1007" s="17">
        <f t="shared" si="114"/>
        <v>-0.67</v>
      </c>
      <c r="AG1007" s="17">
        <v>2.8992893401015101</v>
      </c>
      <c r="AH1007" s="17">
        <v>2.9</v>
      </c>
      <c r="AI1007" s="4" t="s">
        <v>285</v>
      </c>
      <c r="AJ1007" s="4" t="s">
        <v>284</v>
      </c>
    </row>
    <row r="1008" spans="1:36" x14ac:dyDescent="0.35">
      <c r="A1008" s="4" t="s">
        <v>112</v>
      </c>
      <c r="B1008" s="36" t="s">
        <v>111</v>
      </c>
      <c r="C1008" s="4" t="s">
        <v>113</v>
      </c>
      <c r="D1008" s="19">
        <f t="shared" si="111"/>
        <v>-53.047577777777775</v>
      </c>
      <c r="E1008" s="19">
        <f t="shared" si="112"/>
        <v>5.0626083333333334</v>
      </c>
      <c r="F1008" s="20">
        <v>300000000</v>
      </c>
      <c r="G1008" s="20">
        <v>305800</v>
      </c>
      <c r="H1008" s="21">
        <v>13.38</v>
      </c>
      <c r="I1008" s="4" t="s">
        <v>31</v>
      </c>
      <c r="J1008" s="4" t="s">
        <v>53</v>
      </c>
      <c r="K1008" s="22" t="s">
        <v>114</v>
      </c>
      <c r="L1008" s="10">
        <f t="shared" si="113"/>
        <v>0.60000000000000009</v>
      </c>
      <c r="M1008" s="13">
        <f t="shared" si="110"/>
        <v>2.0000000000000001E-9</v>
      </c>
      <c r="O1008" s="4" t="s">
        <v>31</v>
      </c>
      <c r="P1008" s="4">
        <v>0</v>
      </c>
      <c r="Q1008" s="23" t="s">
        <v>115</v>
      </c>
      <c r="R1008" s="38"/>
      <c r="S1008" s="38"/>
      <c r="T1008" s="24">
        <v>1.5625E-2</v>
      </c>
      <c r="W1008" s="17">
        <v>30.42</v>
      </c>
      <c r="Z1008" s="16">
        <v>1</v>
      </c>
      <c r="AA1008" s="16">
        <v>2.4991539763113302</v>
      </c>
      <c r="AB1008" s="16">
        <v>1</v>
      </c>
      <c r="AD1008" s="17">
        <f t="shared" ref="AD1008:AD1071" si="115">W1008</f>
        <v>30.42</v>
      </c>
      <c r="AE1008" s="57">
        <v>375.66993301179002</v>
      </c>
      <c r="AF1008" s="17">
        <f t="shared" si="114"/>
        <v>-0.67</v>
      </c>
      <c r="AG1008" s="17">
        <v>3.7692893401015102</v>
      </c>
      <c r="AH1008" s="17">
        <v>3.77</v>
      </c>
      <c r="AI1008" s="4" t="s">
        <v>285</v>
      </c>
      <c r="AJ1008" s="4" t="s">
        <v>284</v>
      </c>
    </row>
    <row r="1009" spans="1:36" x14ac:dyDescent="0.35">
      <c r="A1009" s="4" t="s">
        <v>112</v>
      </c>
      <c r="B1009" s="36" t="s">
        <v>111</v>
      </c>
      <c r="C1009" s="4" t="s">
        <v>113</v>
      </c>
      <c r="D1009" s="19">
        <f t="shared" si="111"/>
        <v>-53.047577777777775</v>
      </c>
      <c r="E1009" s="19">
        <f t="shared" si="112"/>
        <v>5.0626083333333334</v>
      </c>
      <c r="F1009" s="20">
        <v>300000000</v>
      </c>
      <c r="G1009" s="20">
        <v>305800</v>
      </c>
      <c r="H1009" s="21">
        <v>13.38</v>
      </c>
      <c r="I1009" s="4" t="s">
        <v>31</v>
      </c>
      <c r="J1009" s="4" t="s">
        <v>53</v>
      </c>
      <c r="K1009" s="22" t="s">
        <v>114</v>
      </c>
      <c r="L1009" s="10">
        <f t="shared" si="113"/>
        <v>0.60000000000000009</v>
      </c>
      <c r="M1009" s="13">
        <f t="shared" si="110"/>
        <v>2.0000000000000001E-9</v>
      </c>
      <c r="O1009" s="4" t="s">
        <v>31</v>
      </c>
      <c r="P1009" s="4">
        <v>0</v>
      </c>
      <c r="Q1009" s="23" t="s">
        <v>115</v>
      </c>
      <c r="R1009" s="38"/>
      <c r="S1009" s="38"/>
      <c r="T1009" s="24">
        <v>1.5625E-2</v>
      </c>
      <c r="W1009" s="17">
        <v>30.42</v>
      </c>
      <c r="Z1009" s="16">
        <v>1</v>
      </c>
      <c r="AA1009" s="16">
        <v>2.4991539763113302</v>
      </c>
      <c r="AB1009" s="16">
        <v>1</v>
      </c>
      <c r="AD1009" s="17">
        <f t="shared" si="115"/>
        <v>30.42</v>
      </c>
      <c r="AE1009" s="57">
        <v>375.66993301179002</v>
      </c>
      <c r="AF1009" s="17">
        <f t="shared" si="114"/>
        <v>-0.67</v>
      </c>
      <c r="AG1009" s="17">
        <v>4.3392893401015202</v>
      </c>
      <c r="AH1009" s="17">
        <v>4.34</v>
      </c>
      <c r="AI1009" s="4" t="s">
        <v>285</v>
      </c>
      <c r="AJ1009" s="4" t="s">
        <v>284</v>
      </c>
    </row>
    <row r="1010" spans="1:36" x14ac:dyDescent="0.35">
      <c r="A1010" s="4" t="s">
        <v>112</v>
      </c>
      <c r="B1010" s="36" t="s">
        <v>111</v>
      </c>
      <c r="C1010" s="4" t="s">
        <v>113</v>
      </c>
      <c r="D1010" s="19">
        <f t="shared" si="111"/>
        <v>-53.047577777777775</v>
      </c>
      <c r="E1010" s="19">
        <f t="shared" si="112"/>
        <v>5.0626083333333334</v>
      </c>
      <c r="F1010" s="20">
        <v>300000000</v>
      </c>
      <c r="G1010" s="20">
        <v>305800</v>
      </c>
      <c r="H1010" s="21">
        <v>13.38</v>
      </c>
      <c r="I1010" s="4" t="s">
        <v>31</v>
      </c>
      <c r="J1010" s="4" t="s">
        <v>53</v>
      </c>
      <c r="K1010" s="22" t="s">
        <v>114</v>
      </c>
      <c r="L1010" s="10">
        <f t="shared" si="113"/>
        <v>0.60000000000000009</v>
      </c>
      <c r="M1010" s="13">
        <f t="shared" si="110"/>
        <v>2.0000000000000001E-9</v>
      </c>
      <c r="O1010" s="4" t="s">
        <v>31</v>
      </c>
      <c r="P1010" s="4">
        <v>0</v>
      </c>
      <c r="Q1010" s="23" t="s">
        <v>115</v>
      </c>
      <c r="R1010" s="38"/>
      <c r="S1010" s="38"/>
      <c r="T1010" s="24">
        <v>1.5625E-2</v>
      </c>
      <c r="W1010" s="17">
        <v>30.42</v>
      </c>
      <c r="Z1010" s="16">
        <v>1</v>
      </c>
      <c r="AA1010" s="16">
        <v>2.4991539763113302</v>
      </c>
      <c r="AB1010" s="16">
        <v>1</v>
      </c>
      <c r="AD1010" s="17">
        <f t="shared" si="115"/>
        <v>30.42</v>
      </c>
      <c r="AE1010" s="57">
        <v>375.66993301179002</v>
      </c>
      <c r="AF1010" s="17">
        <f t="shared" si="114"/>
        <v>-0.67</v>
      </c>
      <c r="AG1010" s="17">
        <v>4.84928934010152</v>
      </c>
      <c r="AH1010" s="17">
        <v>4.8499999999999996</v>
      </c>
      <c r="AI1010" s="4" t="s">
        <v>285</v>
      </c>
      <c r="AJ1010" s="4" t="s">
        <v>284</v>
      </c>
    </row>
    <row r="1011" spans="1:36" x14ac:dyDescent="0.35">
      <c r="A1011" s="4" t="s">
        <v>112</v>
      </c>
      <c r="B1011" s="36" t="s">
        <v>111</v>
      </c>
      <c r="C1011" s="4" t="s">
        <v>113</v>
      </c>
      <c r="D1011" s="19">
        <f t="shared" si="111"/>
        <v>-53.047577777777775</v>
      </c>
      <c r="E1011" s="19">
        <f t="shared" si="112"/>
        <v>5.0626083333333334</v>
      </c>
      <c r="F1011" s="20">
        <v>300000000</v>
      </c>
      <c r="G1011" s="20">
        <v>305800</v>
      </c>
      <c r="H1011" s="21">
        <v>13.38</v>
      </c>
      <c r="I1011" s="4" t="s">
        <v>31</v>
      </c>
      <c r="J1011" s="4" t="s">
        <v>53</v>
      </c>
      <c r="K1011" s="22" t="s">
        <v>114</v>
      </c>
      <c r="L1011" s="10">
        <f t="shared" si="113"/>
        <v>0.60000000000000009</v>
      </c>
      <c r="M1011" s="13">
        <f t="shared" si="110"/>
        <v>2.0000000000000001E-9</v>
      </c>
      <c r="O1011" s="4" t="s">
        <v>31</v>
      </c>
      <c r="P1011" s="4">
        <v>0</v>
      </c>
      <c r="Q1011" s="23" t="s">
        <v>115</v>
      </c>
      <c r="R1011" s="38"/>
      <c r="S1011" s="38"/>
      <c r="T1011" s="24">
        <v>1.5625E-2</v>
      </c>
      <c r="W1011" s="17">
        <v>30.42</v>
      </c>
      <c r="Z1011" s="16">
        <v>1</v>
      </c>
      <c r="AA1011" s="16">
        <v>2.4043993231810399</v>
      </c>
      <c r="AB1011" s="16">
        <v>1</v>
      </c>
      <c r="AD1011" s="17">
        <f t="shared" si="115"/>
        <v>30.42</v>
      </c>
      <c r="AE1011" s="57">
        <v>375.66993301179002</v>
      </c>
      <c r="AF1011" s="17">
        <f t="shared" si="114"/>
        <v>-0.67</v>
      </c>
      <c r="AG1011" s="17">
        <v>6.2596954314720801</v>
      </c>
      <c r="AH1011" s="17">
        <v>6.26</v>
      </c>
      <c r="AI1011" s="4" t="s">
        <v>285</v>
      </c>
      <c r="AJ1011" s="4" t="s">
        <v>284</v>
      </c>
    </row>
    <row r="1012" spans="1:36" x14ac:dyDescent="0.35">
      <c r="A1012" s="4" t="s">
        <v>112</v>
      </c>
      <c r="B1012" s="36" t="s">
        <v>111</v>
      </c>
      <c r="C1012" s="4" t="s">
        <v>113</v>
      </c>
      <c r="D1012" s="19">
        <f t="shared" si="111"/>
        <v>-53.047577777777775</v>
      </c>
      <c r="E1012" s="19">
        <f t="shared" si="112"/>
        <v>5.0626083333333334</v>
      </c>
      <c r="F1012" s="20">
        <v>300000000</v>
      </c>
      <c r="G1012" s="20">
        <v>305800</v>
      </c>
      <c r="H1012" s="21">
        <v>13.38</v>
      </c>
      <c r="I1012" s="4" t="s">
        <v>31</v>
      </c>
      <c r="J1012" s="4" t="s">
        <v>53</v>
      </c>
      <c r="K1012" s="22" t="s">
        <v>114</v>
      </c>
      <c r="L1012" s="10">
        <f t="shared" si="113"/>
        <v>0.60000000000000009</v>
      </c>
      <c r="M1012" s="13">
        <f t="shared" si="110"/>
        <v>2.0000000000000001E-9</v>
      </c>
      <c r="O1012" s="4" t="s">
        <v>31</v>
      </c>
      <c r="P1012" s="4">
        <v>0</v>
      </c>
      <c r="Q1012" s="23" t="s">
        <v>115</v>
      </c>
      <c r="R1012" s="38"/>
      <c r="S1012" s="38"/>
      <c r="T1012" s="24">
        <v>1.5625E-2</v>
      </c>
      <c r="W1012" s="17">
        <v>30.42</v>
      </c>
      <c r="Z1012" s="16">
        <v>1</v>
      </c>
      <c r="AA1012" s="16">
        <v>3.6243654822334999</v>
      </c>
      <c r="AB1012" s="16">
        <v>1</v>
      </c>
      <c r="AD1012" s="17">
        <f t="shared" si="115"/>
        <v>30.42</v>
      </c>
      <c r="AE1012" s="57">
        <v>375.66993301179002</v>
      </c>
      <c r="AF1012" s="17">
        <f t="shared" si="114"/>
        <v>-0.67</v>
      </c>
      <c r="AG1012" s="17">
        <v>2.1144670050761398</v>
      </c>
      <c r="AH1012" s="17">
        <v>2.11</v>
      </c>
      <c r="AI1012" s="4" t="s">
        <v>285</v>
      </c>
      <c r="AJ1012" s="4" t="s">
        <v>284</v>
      </c>
    </row>
    <row r="1013" spans="1:36" x14ac:dyDescent="0.35">
      <c r="A1013" s="4" t="s">
        <v>112</v>
      </c>
      <c r="B1013" s="36" t="s">
        <v>111</v>
      </c>
      <c r="C1013" s="4" t="s">
        <v>113</v>
      </c>
      <c r="D1013" s="19">
        <f t="shared" si="111"/>
        <v>-53.047577777777775</v>
      </c>
      <c r="E1013" s="19">
        <f t="shared" si="112"/>
        <v>5.0626083333333334</v>
      </c>
      <c r="F1013" s="20">
        <v>300000000</v>
      </c>
      <c r="G1013" s="20">
        <v>305800</v>
      </c>
      <c r="H1013" s="21">
        <v>13.38</v>
      </c>
      <c r="I1013" s="4" t="s">
        <v>31</v>
      </c>
      <c r="J1013" s="4" t="s">
        <v>53</v>
      </c>
      <c r="K1013" s="22" t="s">
        <v>114</v>
      </c>
      <c r="L1013" s="10">
        <f t="shared" si="113"/>
        <v>0.60000000000000009</v>
      </c>
      <c r="M1013" s="13">
        <f t="shared" si="110"/>
        <v>2.0000000000000001E-9</v>
      </c>
      <c r="O1013" s="4" t="s">
        <v>31</v>
      </c>
      <c r="P1013" s="4">
        <v>0</v>
      </c>
      <c r="Q1013" s="23" t="s">
        <v>115</v>
      </c>
      <c r="R1013" s="38"/>
      <c r="S1013" s="38"/>
      <c r="T1013" s="24">
        <v>1.5625E-2</v>
      </c>
      <c r="W1013" s="17">
        <v>30.42</v>
      </c>
      <c r="Z1013" s="16">
        <v>1</v>
      </c>
      <c r="AA1013" s="16">
        <v>3.6243654822334999</v>
      </c>
      <c r="AB1013" s="16">
        <v>1</v>
      </c>
      <c r="AD1013" s="17">
        <f t="shared" si="115"/>
        <v>30.42</v>
      </c>
      <c r="AE1013" s="57">
        <v>375.66993301179002</v>
      </c>
      <c r="AF1013" s="17">
        <f t="shared" si="114"/>
        <v>-0.67</v>
      </c>
      <c r="AG1013" s="17">
        <v>2.1444670050761401</v>
      </c>
      <c r="AH1013" s="17">
        <v>2.14</v>
      </c>
      <c r="AI1013" s="4" t="s">
        <v>285</v>
      </c>
      <c r="AJ1013" s="4" t="s">
        <v>284</v>
      </c>
    </row>
    <row r="1014" spans="1:36" x14ac:dyDescent="0.35">
      <c r="A1014" s="4" t="s">
        <v>112</v>
      </c>
      <c r="B1014" s="36" t="s">
        <v>111</v>
      </c>
      <c r="C1014" s="4" t="s">
        <v>113</v>
      </c>
      <c r="D1014" s="19">
        <f t="shared" si="111"/>
        <v>-53.047577777777775</v>
      </c>
      <c r="E1014" s="19">
        <f t="shared" si="112"/>
        <v>5.0626083333333334</v>
      </c>
      <c r="F1014" s="20">
        <v>300000000</v>
      </c>
      <c r="G1014" s="20">
        <v>305800</v>
      </c>
      <c r="H1014" s="21">
        <v>13.38</v>
      </c>
      <c r="I1014" s="4" t="s">
        <v>31</v>
      </c>
      <c r="J1014" s="4" t="s">
        <v>53</v>
      </c>
      <c r="K1014" s="22" t="s">
        <v>114</v>
      </c>
      <c r="L1014" s="10">
        <f t="shared" si="113"/>
        <v>0.60000000000000009</v>
      </c>
      <c r="M1014" s="13">
        <f t="shared" si="110"/>
        <v>2.0000000000000001E-9</v>
      </c>
      <c r="O1014" s="4" t="s">
        <v>31</v>
      </c>
      <c r="P1014" s="4">
        <v>0</v>
      </c>
      <c r="Q1014" s="23" t="s">
        <v>115</v>
      </c>
      <c r="R1014" s="38"/>
      <c r="S1014" s="38"/>
      <c r="T1014" s="24">
        <v>1.5625E-2</v>
      </c>
      <c r="W1014" s="17">
        <v>30.42</v>
      </c>
      <c r="Z1014" s="16">
        <v>1</v>
      </c>
      <c r="AA1014" s="16">
        <v>3.75465313028764</v>
      </c>
      <c r="AB1014" s="16">
        <v>1</v>
      </c>
      <c r="AD1014" s="17">
        <f t="shared" si="115"/>
        <v>30.42</v>
      </c>
      <c r="AE1014" s="57">
        <v>375.66993301179002</v>
      </c>
      <c r="AF1014" s="17">
        <f t="shared" si="114"/>
        <v>-0.5</v>
      </c>
      <c r="AG1014" s="17">
        <v>4.03390862944162</v>
      </c>
      <c r="AH1014" s="17">
        <v>4.03</v>
      </c>
      <c r="AI1014" s="4" t="s">
        <v>285</v>
      </c>
      <c r="AJ1014" s="4" t="s">
        <v>284</v>
      </c>
    </row>
    <row r="1015" spans="1:36" x14ac:dyDescent="0.35">
      <c r="A1015" s="4" t="s">
        <v>112</v>
      </c>
      <c r="B1015" s="36" t="s">
        <v>111</v>
      </c>
      <c r="C1015" s="4" t="s">
        <v>113</v>
      </c>
      <c r="D1015" s="19">
        <f t="shared" si="111"/>
        <v>-53.047577777777775</v>
      </c>
      <c r="E1015" s="19">
        <f t="shared" si="112"/>
        <v>5.0626083333333334</v>
      </c>
      <c r="F1015" s="20">
        <v>300000000</v>
      </c>
      <c r="G1015" s="20">
        <v>305800</v>
      </c>
      <c r="H1015" s="21">
        <v>13.38</v>
      </c>
      <c r="I1015" s="4" t="s">
        <v>31</v>
      </c>
      <c r="J1015" s="4" t="s">
        <v>53</v>
      </c>
      <c r="K1015" s="22" t="s">
        <v>114</v>
      </c>
      <c r="L1015" s="10">
        <f t="shared" si="113"/>
        <v>0.60000000000000009</v>
      </c>
      <c r="M1015" s="13">
        <f t="shared" si="110"/>
        <v>2.0000000000000001E-9</v>
      </c>
      <c r="O1015" s="4" t="s">
        <v>31</v>
      </c>
      <c r="P1015" s="4">
        <v>0</v>
      </c>
      <c r="Q1015" s="23" t="s">
        <v>115</v>
      </c>
      <c r="R1015" s="38"/>
      <c r="S1015" s="38"/>
      <c r="T1015" s="24">
        <v>1.5625E-2</v>
      </c>
      <c r="W1015" s="17">
        <v>30.42</v>
      </c>
      <c r="Z1015" s="16">
        <v>1</v>
      </c>
      <c r="AA1015" s="16">
        <v>4.9983079526226604</v>
      </c>
      <c r="AB1015" s="16">
        <v>1</v>
      </c>
      <c r="AD1015" s="17">
        <f t="shared" si="115"/>
        <v>30.42</v>
      </c>
      <c r="AE1015" s="57">
        <v>375.66993301179002</v>
      </c>
      <c r="AF1015" s="17">
        <f t="shared" si="114"/>
        <v>-0.5</v>
      </c>
      <c r="AG1015" s="17">
        <v>4.7185786802030396</v>
      </c>
      <c r="AH1015" s="17">
        <v>4.72</v>
      </c>
      <c r="AI1015" s="4" t="s">
        <v>285</v>
      </c>
      <c r="AJ1015" s="4" t="s">
        <v>284</v>
      </c>
    </row>
    <row r="1016" spans="1:36" x14ac:dyDescent="0.35">
      <c r="A1016" s="4" t="s">
        <v>112</v>
      </c>
      <c r="B1016" s="36" t="s">
        <v>111</v>
      </c>
      <c r="C1016" s="4" t="s">
        <v>113</v>
      </c>
      <c r="D1016" s="19">
        <f t="shared" si="111"/>
        <v>-53.047577777777775</v>
      </c>
      <c r="E1016" s="19">
        <f t="shared" si="112"/>
        <v>5.0626083333333334</v>
      </c>
      <c r="F1016" s="20">
        <v>300000000</v>
      </c>
      <c r="G1016" s="20">
        <v>305800</v>
      </c>
      <c r="H1016" s="21">
        <v>13.38</v>
      </c>
      <c r="I1016" s="4" t="s">
        <v>31</v>
      </c>
      <c r="J1016" s="4" t="s">
        <v>53</v>
      </c>
      <c r="K1016" s="22" t="s">
        <v>114</v>
      </c>
      <c r="L1016" s="10">
        <f t="shared" si="113"/>
        <v>0.60000000000000009</v>
      </c>
      <c r="M1016" s="13">
        <f t="shared" si="110"/>
        <v>2.0000000000000001E-9</v>
      </c>
      <c r="O1016" s="4" t="s">
        <v>31</v>
      </c>
      <c r="P1016" s="4">
        <v>0</v>
      </c>
      <c r="Q1016" s="23" t="s">
        <v>115</v>
      </c>
      <c r="R1016" s="38"/>
      <c r="S1016" s="38"/>
      <c r="T1016" s="24">
        <v>1.5625E-2</v>
      </c>
      <c r="W1016" s="17">
        <v>30.42</v>
      </c>
      <c r="Z1016" s="16">
        <v>1</v>
      </c>
      <c r="AA1016" s="16">
        <v>4.1218274111675104</v>
      </c>
      <c r="AB1016" s="16">
        <v>1</v>
      </c>
      <c r="AD1016" s="17">
        <f t="shared" si="115"/>
        <v>30.42</v>
      </c>
      <c r="AE1016" s="57">
        <v>375.66993301179002</v>
      </c>
      <c r="AF1016" s="17">
        <f t="shared" si="114"/>
        <v>-0.5</v>
      </c>
      <c r="AG1016" s="17">
        <v>7.6623350253807097</v>
      </c>
      <c r="AH1016" s="17">
        <v>7.66</v>
      </c>
      <c r="AI1016" s="4" t="s">
        <v>285</v>
      </c>
      <c r="AJ1016" s="4" t="s">
        <v>284</v>
      </c>
    </row>
    <row r="1017" spans="1:36" x14ac:dyDescent="0.35">
      <c r="A1017" s="4" t="s">
        <v>112</v>
      </c>
      <c r="B1017" s="36" t="s">
        <v>111</v>
      </c>
      <c r="C1017" s="4" t="s">
        <v>113</v>
      </c>
      <c r="D1017" s="19">
        <f t="shared" si="111"/>
        <v>-53.047577777777775</v>
      </c>
      <c r="E1017" s="19">
        <f t="shared" si="112"/>
        <v>5.0626083333333334</v>
      </c>
      <c r="F1017" s="20">
        <v>300000000</v>
      </c>
      <c r="G1017" s="20">
        <v>305800</v>
      </c>
      <c r="H1017" s="21">
        <v>13.38</v>
      </c>
      <c r="I1017" s="4" t="s">
        <v>31</v>
      </c>
      <c r="J1017" s="4" t="s">
        <v>53</v>
      </c>
      <c r="K1017" s="22" t="s">
        <v>114</v>
      </c>
      <c r="L1017" s="10">
        <f t="shared" si="113"/>
        <v>0.60000000000000009</v>
      </c>
      <c r="M1017" s="13">
        <f t="shared" si="110"/>
        <v>2.0000000000000001E-9</v>
      </c>
      <c r="O1017" s="4" t="s">
        <v>31</v>
      </c>
      <c r="P1017" s="4">
        <v>0</v>
      </c>
      <c r="Q1017" s="23" t="s">
        <v>115</v>
      </c>
      <c r="R1017" s="38"/>
      <c r="S1017" s="38"/>
      <c r="T1017" s="24">
        <v>1.5625E-2</v>
      </c>
      <c r="W1017" s="17">
        <v>30.42</v>
      </c>
      <c r="Z1017" s="16">
        <v>1</v>
      </c>
      <c r="AA1017" s="16">
        <v>6.13536379018612</v>
      </c>
      <c r="AB1017" s="16">
        <v>1</v>
      </c>
      <c r="AD1017" s="17">
        <f t="shared" si="115"/>
        <v>30.42</v>
      </c>
      <c r="AE1017" s="57">
        <v>375.66993301179002</v>
      </c>
      <c r="AF1017" s="17">
        <f t="shared" si="114"/>
        <v>-0.5</v>
      </c>
      <c r="AG1017" s="17">
        <v>6.30370558375634</v>
      </c>
      <c r="AH1017" s="17">
        <v>6.3</v>
      </c>
      <c r="AI1017" s="4" t="s">
        <v>285</v>
      </c>
      <c r="AJ1017" s="4" t="s">
        <v>284</v>
      </c>
    </row>
    <row r="1018" spans="1:36" x14ac:dyDescent="0.35">
      <c r="A1018" s="4" t="s">
        <v>112</v>
      </c>
      <c r="B1018" s="36" t="s">
        <v>111</v>
      </c>
      <c r="C1018" s="4" t="s">
        <v>113</v>
      </c>
      <c r="D1018" s="19">
        <f t="shared" si="111"/>
        <v>-53.047577777777775</v>
      </c>
      <c r="E1018" s="19">
        <f t="shared" si="112"/>
        <v>5.0626083333333334</v>
      </c>
      <c r="F1018" s="20">
        <v>300000000</v>
      </c>
      <c r="G1018" s="20">
        <v>305800</v>
      </c>
      <c r="H1018" s="21">
        <v>13.38</v>
      </c>
      <c r="I1018" s="4" t="s">
        <v>31</v>
      </c>
      <c r="J1018" s="4" t="s">
        <v>53</v>
      </c>
      <c r="K1018" s="22" t="s">
        <v>114</v>
      </c>
      <c r="L1018" s="10">
        <f t="shared" si="113"/>
        <v>0.60000000000000009</v>
      </c>
      <c r="M1018" s="13">
        <f t="shared" si="110"/>
        <v>2.0000000000000001E-9</v>
      </c>
      <c r="O1018" s="4" t="s">
        <v>31</v>
      </c>
      <c r="P1018" s="4">
        <v>0</v>
      </c>
      <c r="Q1018" s="23" t="s">
        <v>115</v>
      </c>
      <c r="R1018" s="38"/>
      <c r="S1018" s="38"/>
      <c r="T1018" s="24">
        <v>1.5625E-2</v>
      </c>
      <c r="W1018" s="17">
        <v>30.42</v>
      </c>
      <c r="Z1018" s="16">
        <v>1</v>
      </c>
      <c r="AA1018" s="16">
        <v>5.6379018612521099</v>
      </c>
      <c r="AB1018" s="16">
        <v>1</v>
      </c>
      <c r="AD1018" s="17">
        <f t="shared" si="115"/>
        <v>30.42</v>
      </c>
      <c r="AE1018" s="57">
        <v>375.66993301179002</v>
      </c>
      <c r="AF1018" s="17">
        <f t="shared" si="114"/>
        <v>-0.5</v>
      </c>
      <c r="AG1018" s="17">
        <v>8.6158375634517697</v>
      </c>
      <c r="AH1018" s="17">
        <v>8.6199999999999992</v>
      </c>
      <c r="AI1018" s="4" t="s">
        <v>285</v>
      </c>
      <c r="AJ1018" s="4" t="s">
        <v>284</v>
      </c>
    </row>
    <row r="1019" spans="1:36" x14ac:dyDescent="0.35">
      <c r="A1019" s="4" t="s">
        <v>112</v>
      </c>
      <c r="B1019" s="36" t="s">
        <v>111</v>
      </c>
      <c r="C1019" s="4" t="s">
        <v>113</v>
      </c>
      <c r="D1019" s="19">
        <f t="shared" si="111"/>
        <v>-53.047577777777775</v>
      </c>
      <c r="E1019" s="19">
        <f t="shared" si="112"/>
        <v>5.0626083333333334</v>
      </c>
      <c r="F1019" s="20">
        <v>300000000</v>
      </c>
      <c r="G1019" s="20">
        <v>305800</v>
      </c>
      <c r="H1019" s="21">
        <v>13.38</v>
      </c>
      <c r="I1019" s="4" t="s">
        <v>31</v>
      </c>
      <c r="J1019" s="4" t="s">
        <v>53</v>
      </c>
      <c r="K1019" s="22" t="s">
        <v>114</v>
      </c>
      <c r="L1019" s="10">
        <f t="shared" si="113"/>
        <v>0.60000000000000009</v>
      </c>
      <c r="M1019" s="13">
        <f t="shared" si="110"/>
        <v>2.0000000000000001E-9</v>
      </c>
      <c r="O1019" s="4" t="s">
        <v>31</v>
      </c>
      <c r="P1019" s="4">
        <v>0</v>
      </c>
      <c r="Q1019" s="23" t="s">
        <v>115</v>
      </c>
      <c r="R1019" s="38"/>
      <c r="S1019" s="38"/>
      <c r="T1019" s="24">
        <v>1.5625E-2</v>
      </c>
      <c r="W1019" s="17">
        <v>30.42</v>
      </c>
      <c r="Z1019" s="16">
        <v>1</v>
      </c>
      <c r="AA1019" s="16">
        <v>5.6260575296108204</v>
      </c>
      <c r="AB1019" s="16">
        <v>1</v>
      </c>
      <c r="AD1019" s="17">
        <f t="shared" si="115"/>
        <v>30.42</v>
      </c>
      <c r="AE1019" s="57">
        <v>375.66993301179002</v>
      </c>
      <c r="AF1019" s="17">
        <f t="shared" si="114"/>
        <v>-0.5</v>
      </c>
      <c r="AG1019" s="17">
        <v>8.8858883248730898</v>
      </c>
      <c r="AH1019" s="17">
        <v>8.89</v>
      </c>
      <c r="AI1019" s="4" t="s">
        <v>285</v>
      </c>
      <c r="AJ1019" s="4" t="s">
        <v>284</v>
      </c>
    </row>
    <row r="1020" spans="1:36" x14ac:dyDescent="0.35">
      <c r="A1020" s="4" t="s">
        <v>112</v>
      </c>
      <c r="B1020" s="36" t="s">
        <v>111</v>
      </c>
      <c r="C1020" s="4" t="s">
        <v>113</v>
      </c>
      <c r="D1020" s="19">
        <f t="shared" si="111"/>
        <v>-53.047577777777775</v>
      </c>
      <c r="E1020" s="19">
        <f t="shared" si="112"/>
        <v>5.0626083333333334</v>
      </c>
      <c r="F1020" s="20">
        <v>300000000</v>
      </c>
      <c r="G1020" s="20">
        <v>305800</v>
      </c>
      <c r="H1020" s="21">
        <v>13.38</v>
      </c>
      <c r="I1020" s="4" t="s">
        <v>31</v>
      </c>
      <c r="J1020" s="4" t="s">
        <v>51</v>
      </c>
      <c r="K1020" s="22" t="s">
        <v>114</v>
      </c>
      <c r="L1020" s="10">
        <f t="shared" ref="L1020:L1051" si="116">2*0.2</f>
        <v>0.4</v>
      </c>
      <c r="M1020" s="13">
        <f t="shared" si="110"/>
        <v>1.3333333333333335E-9</v>
      </c>
      <c r="O1020" s="4" t="s">
        <v>31</v>
      </c>
      <c r="P1020" s="4">
        <v>0</v>
      </c>
      <c r="Q1020" s="23" t="s">
        <v>115</v>
      </c>
      <c r="R1020" s="38"/>
      <c r="S1020" s="38"/>
      <c r="T1020" s="24">
        <v>5.208333333333333E-3</v>
      </c>
      <c r="W1020" s="17">
        <v>30.42</v>
      </c>
      <c r="Z1020" s="16">
        <v>1</v>
      </c>
      <c r="AA1020" s="16">
        <v>1.18443316412886E-2</v>
      </c>
      <c r="AB1020" s="16">
        <v>1</v>
      </c>
      <c r="AD1020" s="17">
        <f t="shared" si="115"/>
        <v>30.42</v>
      </c>
      <c r="AE1020" s="57">
        <v>359.86603241190699</v>
      </c>
      <c r="AF1020" s="17">
        <f t="shared" si="114"/>
        <v>-0.67</v>
      </c>
      <c r="AG1020" s="17">
        <v>0.510050761421315</v>
      </c>
      <c r="AH1020" s="17">
        <v>0.51</v>
      </c>
      <c r="AJ1020" s="4" t="s">
        <v>284</v>
      </c>
    </row>
    <row r="1021" spans="1:36" x14ac:dyDescent="0.35">
      <c r="A1021" s="4" t="s">
        <v>112</v>
      </c>
      <c r="B1021" s="36" t="s">
        <v>111</v>
      </c>
      <c r="C1021" s="4" t="s">
        <v>113</v>
      </c>
      <c r="D1021" s="19">
        <f t="shared" si="111"/>
        <v>-53.047577777777775</v>
      </c>
      <c r="E1021" s="19">
        <f t="shared" si="112"/>
        <v>5.0626083333333334</v>
      </c>
      <c r="F1021" s="20">
        <v>300000000</v>
      </c>
      <c r="G1021" s="20">
        <v>305800</v>
      </c>
      <c r="H1021" s="21">
        <v>13.38</v>
      </c>
      <c r="I1021" s="4" t="s">
        <v>31</v>
      </c>
      <c r="J1021" s="4" t="s">
        <v>51</v>
      </c>
      <c r="K1021" s="22" t="s">
        <v>114</v>
      </c>
      <c r="L1021" s="10">
        <f t="shared" si="116"/>
        <v>0.4</v>
      </c>
      <c r="M1021" s="13">
        <f t="shared" si="110"/>
        <v>1.3333333333333335E-9</v>
      </c>
      <c r="O1021" s="4" t="s">
        <v>31</v>
      </c>
      <c r="P1021" s="4">
        <v>0</v>
      </c>
      <c r="Q1021" s="23" t="s">
        <v>115</v>
      </c>
      <c r="R1021" s="38"/>
      <c r="S1021" s="38"/>
      <c r="T1021" s="24">
        <v>5.208333333333333E-3</v>
      </c>
      <c r="W1021" s="17">
        <v>30.42</v>
      </c>
      <c r="Z1021" s="16">
        <v>1</v>
      </c>
      <c r="AA1021" s="16">
        <v>9.4754653130287594E-2</v>
      </c>
      <c r="AB1021" s="16">
        <v>1</v>
      </c>
      <c r="AD1021" s="17">
        <f t="shared" si="115"/>
        <v>30.42</v>
      </c>
      <c r="AE1021" s="57">
        <v>359.86603241190699</v>
      </c>
      <c r="AF1021" s="17">
        <f t="shared" si="114"/>
        <v>-0.67</v>
      </c>
      <c r="AG1021" s="17">
        <v>1.1995939086294301</v>
      </c>
      <c r="AH1021" s="17">
        <v>1.2</v>
      </c>
      <c r="AJ1021" s="4" t="s">
        <v>284</v>
      </c>
    </row>
    <row r="1022" spans="1:36" x14ac:dyDescent="0.35">
      <c r="A1022" s="4" t="s">
        <v>112</v>
      </c>
      <c r="B1022" s="36" t="s">
        <v>111</v>
      </c>
      <c r="C1022" s="4" t="s">
        <v>113</v>
      </c>
      <c r="D1022" s="19">
        <f t="shared" si="111"/>
        <v>-53.047577777777775</v>
      </c>
      <c r="E1022" s="19">
        <f t="shared" si="112"/>
        <v>5.0626083333333334</v>
      </c>
      <c r="F1022" s="20">
        <v>300000000</v>
      </c>
      <c r="G1022" s="20">
        <v>305800</v>
      </c>
      <c r="H1022" s="21">
        <v>13.38</v>
      </c>
      <c r="I1022" s="4" t="s">
        <v>31</v>
      </c>
      <c r="J1022" s="4" t="s">
        <v>51</v>
      </c>
      <c r="K1022" s="22" t="s">
        <v>114</v>
      </c>
      <c r="L1022" s="10">
        <f t="shared" si="116"/>
        <v>0.4</v>
      </c>
      <c r="M1022" s="13">
        <f t="shared" si="110"/>
        <v>1.3333333333333335E-9</v>
      </c>
      <c r="O1022" s="4" t="s">
        <v>31</v>
      </c>
      <c r="P1022" s="4">
        <v>0</v>
      </c>
      <c r="Q1022" s="23" t="s">
        <v>115</v>
      </c>
      <c r="R1022" s="38"/>
      <c r="S1022" s="38"/>
      <c r="T1022" s="24">
        <v>5.208333333333333E-3</v>
      </c>
      <c r="W1022" s="17">
        <v>30.42</v>
      </c>
      <c r="Z1022" s="16">
        <v>1</v>
      </c>
      <c r="AA1022" s="16">
        <v>0.225042301184432</v>
      </c>
      <c r="AB1022" s="16">
        <v>1</v>
      </c>
      <c r="AD1022" s="17">
        <f t="shared" si="115"/>
        <v>30.42</v>
      </c>
      <c r="AE1022" s="57">
        <v>359.86603241190699</v>
      </c>
      <c r="AF1022" s="17">
        <f t="shared" si="114"/>
        <v>-0.67</v>
      </c>
      <c r="AG1022" s="17">
        <v>0.209035532994924</v>
      </c>
      <c r="AH1022" s="17">
        <v>0.21</v>
      </c>
      <c r="AJ1022" s="4" t="s">
        <v>284</v>
      </c>
    </row>
    <row r="1023" spans="1:36" x14ac:dyDescent="0.35">
      <c r="A1023" s="4" t="s">
        <v>112</v>
      </c>
      <c r="B1023" s="36" t="s">
        <v>111</v>
      </c>
      <c r="C1023" s="4" t="s">
        <v>113</v>
      </c>
      <c r="D1023" s="19">
        <f t="shared" ref="D1023:D1054" si="117">-(53+(2+51.28/60)/60)</f>
        <v>-53.047577777777775</v>
      </c>
      <c r="E1023" s="19">
        <f t="shared" ref="E1023:E1054" si="118">5+(3+45.39/60)/60</f>
        <v>5.0626083333333334</v>
      </c>
      <c r="F1023" s="20">
        <v>300000000</v>
      </c>
      <c r="G1023" s="20">
        <v>305800</v>
      </c>
      <c r="H1023" s="21">
        <v>13.38</v>
      </c>
      <c r="I1023" s="4" t="s">
        <v>31</v>
      </c>
      <c r="J1023" s="4" t="s">
        <v>51</v>
      </c>
      <c r="K1023" s="22" t="s">
        <v>114</v>
      </c>
      <c r="L1023" s="10">
        <f t="shared" si="116"/>
        <v>0.4</v>
      </c>
      <c r="M1023" s="13">
        <f t="shared" si="110"/>
        <v>1.3333333333333335E-9</v>
      </c>
      <c r="O1023" s="4" t="s">
        <v>31</v>
      </c>
      <c r="P1023" s="4">
        <v>0</v>
      </c>
      <c r="Q1023" s="23" t="s">
        <v>115</v>
      </c>
      <c r="R1023" s="38"/>
      <c r="S1023" s="38"/>
      <c r="T1023" s="24">
        <v>5.208333333333333E-3</v>
      </c>
      <c r="W1023" s="17">
        <v>30.42</v>
      </c>
      <c r="Z1023" s="16">
        <v>1</v>
      </c>
      <c r="AA1023" s="16">
        <v>0.24873096446700399</v>
      </c>
      <c r="AB1023" s="16">
        <v>1</v>
      </c>
      <c r="AD1023" s="17">
        <f t="shared" si="115"/>
        <v>30.42</v>
      </c>
      <c r="AE1023" s="57">
        <v>359.86603241190699</v>
      </c>
      <c r="AF1023" s="17">
        <f t="shared" ref="AF1023:AF1054" si="119">IF(AA1023&gt;3.7,-0.5,-0.67)</f>
        <v>-0.67</v>
      </c>
      <c r="AG1023" s="17">
        <v>0.41893401015228399</v>
      </c>
      <c r="AH1023" s="17">
        <v>0.42</v>
      </c>
      <c r="AJ1023" s="4" t="s">
        <v>284</v>
      </c>
    </row>
    <row r="1024" spans="1:36" x14ac:dyDescent="0.35">
      <c r="A1024" s="4" t="s">
        <v>112</v>
      </c>
      <c r="B1024" s="36" t="s">
        <v>111</v>
      </c>
      <c r="C1024" s="4" t="s">
        <v>113</v>
      </c>
      <c r="D1024" s="19">
        <f t="shared" si="117"/>
        <v>-53.047577777777775</v>
      </c>
      <c r="E1024" s="19">
        <f t="shared" si="118"/>
        <v>5.0626083333333334</v>
      </c>
      <c r="F1024" s="20">
        <v>300000000</v>
      </c>
      <c r="G1024" s="20">
        <v>305800</v>
      </c>
      <c r="H1024" s="21">
        <v>13.38</v>
      </c>
      <c r="I1024" s="4" t="s">
        <v>31</v>
      </c>
      <c r="J1024" s="4" t="s">
        <v>51</v>
      </c>
      <c r="K1024" s="22" t="s">
        <v>114</v>
      </c>
      <c r="L1024" s="10">
        <f t="shared" si="116"/>
        <v>0.4</v>
      </c>
      <c r="M1024" s="13">
        <f t="shared" si="110"/>
        <v>1.3333333333333335E-9</v>
      </c>
      <c r="O1024" s="4" t="s">
        <v>31</v>
      </c>
      <c r="P1024" s="4">
        <v>0</v>
      </c>
      <c r="Q1024" s="23" t="s">
        <v>115</v>
      </c>
      <c r="R1024" s="38"/>
      <c r="S1024" s="38"/>
      <c r="T1024" s="24">
        <v>5.208333333333333E-3</v>
      </c>
      <c r="W1024" s="17">
        <v>30.42</v>
      </c>
      <c r="Z1024" s="16">
        <v>1</v>
      </c>
      <c r="AA1024" s="16">
        <v>0.35532994923857802</v>
      </c>
      <c r="AB1024" s="16">
        <v>1</v>
      </c>
      <c r="AD1024" s="17">
        <f t="shared" si="115"/>
        <v>30.42</v>
      </c>
      <c r="AE1024" s="57">
        <v>359.86603241190699</v>
      </c>
      <c r="AF1024" s="17">
        <f t="shared" si="119"/>
        <v>-0.67</v>
      </c>
      <c r="AG1024" s="17">
        <v>0.53847715736040402</v>
      </c>
      <c r="AH1024" s="17">
        <v>0.54</v>
      </c>
      <c r="AJ1024" s="4" t="s">
        <v>284</v>
      </c>
    </row>
    <row r="1025" spans="1:36" x14ac:dyDescent="0.35">
      <c r="A1025" s="4" t="s">
        <v>112</v>
      </c>
      <c r="B1025" s="36" t="s">
        <v>111</v>
      </c>
      <c r="C1025" s="4" t="s">
        <v>113</v>
      </c>
      <c r="D1025" s="19">
        <f t="shared" si="117"/>
        <v>-53.047577777777775</v>
      </c>
      <c r="E1025" s="19">
        <f t="shared" si="118"/>
        <v>5.0626083333333334</v>
      </c>
      <c r="F1025" s="20">
        <v>300000000</v>
      </c>
      <c r="G1025" s="20">
        <v>305800</v>
      </c>
      <c r="H1025" s="21">
        <v>13.38</v>
      </c>
      <c r="I1025" s="4" t="s">
        <v>31</v>
      </c>
      <c r="J1025" s="4" t="s">
        <v>51</v>
      </c>
      <c r="K1025" s="22" t="s">
        <v>114</v>
      </c>
      <c r="L1025" s="10">
        <f t="shared" si="116"/>
        <v>0.4</v>
      </c>
      <c r="M1025" s="13">
        <f t="shared" si="110"/>
        <v>1.3333333333333335E-9</v>
      </c>
      <c r="O1025" s="4" t="s">
        <v>31</v>
      </c>
      <c r="P1025" s="4">
        <v>0</v>
      </c>
      <c r="Q1025" s="23" t="s">
        <v>115</v>
      </c>
      <c r="R1025" s="38"/>
      <c r="S1025" s="38"/>
      <c r="T1025" s="24">
        <v>5.208333333333333E-3</v>
      </c>
      <c r="W1025" s="17">
        <v>30.42</v>
      </c>
      <c r="Z1025" s="16">
        <v>1</v>
      </c>
      <c r="AA1025" s="16">
        <v>0.36717428087986298</v>
      </c>
      <c r="AB1025" s="16">
        <v>1</v>
      </c>
      <c r="AD1025" s="17">
        <f t="shared" si="115"/>
        <v>30.42</v>
      </c>
      <c r="AE1025" s="57">
        <v>359.86603241190699</v>
      </c>
      <c r="AF1025" s="17">
        <f t="shared" si="119"/>
        <v>-0.67</v>
      </c>
      <c r="AG1025" s="17">
        <v>0.32842639593908601</v>
      </c>
      <c r="AH1025" s="17">
        <v>0.33</v>
      </c>
      <c r="AJ1025" s="4" t="s">
        <v>284</v>
      </c>
    </row>
    <row r="1026" spans="1:36" x14ac:dyDescent="0.35">
      <c r="A1026" s="4" t="s">
        <v>112</v>
      </c>
      <c r="B1026" s="36" t="s">
        <v>111</v>
      </c>
      <c r="C1026" s="4" t="s">
        <v>113</v>
      </c>
      <c r="D1026" s="19">
        <f t="shared" si="117"/>
        <v>-53.047577777777775</v>
      </c>
      <c r="E1026" s="19">
        <f t="shared" si="118"/>
        <v>5.0626083333333334</v>
      </c>
      <c r="F1026" s="20">
        <v>300000000</v>
      </c>
      <c r="G1026" s="20">
        <v>305800</v>
      </c>
      <c r="H1026" s="21">
        <v>13.38</v>
      </c>
      <c r="I1026" s="4" t="s">
        <v>31</v>
      </c>
      <c r="J1026" s="4" t="s">
        <v>51</v>
      </c>
      <c r="K1026" s="22" t="s">
        <v>114</v>
      </c>
      <c r="L1026" s="10">
        <f t="shared" si="116"/>
        <v>0.4</v>
      </c>
      <c r="M1026" s="13">
        <f t="shared" si="110"/>
        <v>1.3333333333333335E-9</v>
      </c>
      <c r="O1026" s="4" t="s">
        <v>31</v>
      </c>
      <c r="P1026" s="4">
        <v>0</v>
      </c>
      <c r="Q1026" s="23" t="s">
        <v>115</v>
      </c>
      <c r="R1026" s="38"/>
      <c r="S1026" s="38"/>
      <c r="T1026" s="24">
        <v>5.208333333333333E-3</v>
      </c>
      <c r="W1026" s="17">
        <v>30.42</v>
      </c>
      <c r="Z1026" s="16">
        <v>1</v>
      </c>
      <c r="AA1026" s="16">
        <v>0.24873096446700399</v>
      </c>
      <c r="AB1026" s="16">
        <v>1</v>
      </c>
      <c r="AD1026" s="17">
        <f t="shared" si="115"/>
        <v>30.42</v>
      </c>
      <c r="AE1026" s="57">
        <v>359.86603241190699</v>
      </c>
      <c r="AF1026" s="17">
        <f t="shared" si="119"/>
        <v>-0.67</v>
      </c>
      <c r="AG1026" s="17">
        <v>0.748934010152282</v>
      </c>
      <c r="AH1026" s="17">
        <v>0.75</v>
      </c>
      <c r="AJ1026" s="4" t="s">
        <v>284</v>
      </c>
    </row>
    <row r="1027" spans="1:36" x14ac:dyDescent="0.35">
      <c r="A1027" s="4" t="s">
        <v>112</v>
      </c>
      <c r="B1027" s="36" t="s">
        <v>111</v>
      </c>
      <c r="C1027" s="4" t="s">
        <v>113</v>
      </c>
      <c r="D1027" s="19">
        <f t="shared" si="117"/>
        <v>-53.047577777777775</v>
      </c>
      <c r="E1027" s="19">
        <f t="shared" si="118"/>
        <v>5.0626083333333334</v>
      </c>
      <c r="F1027" s="20">
        <v>300000000</v>
      </c>
      <c r="G1027" s="20">
        <v>305800</v>
      </c>
      <c r="H1027" s="21">
        <v>13.38</v>
      </c>
      <c r="I1027" s="4" t="s">
        <v>31</v>
      </c>
      <c r="J1027" s="4" t="s">
        <v>51</v>
      </c>
      <c r="K1027" s="22" t="s">
        <v>114</v>
      </c>
      <c r="L1027" s="10">
        <f t="shared" si="116"/>
        <v>0.4</v>
      </c>
      <c r="M1027" s="13">
        <f t="shared" ref="M1027:M1090" si="120">L1027/F1027</f>
        <v>1.3333333333333335E-9</v>
      </c>
      <c r="O1027" s="4" t="s">
        <v>31</v>
      </c>
      <c r="P1027" s="4">
        <v>0</v>
      </c>
      <c r="Q1027" s="23" t="s">
        <v>115</v>
      </c>
      <c r="R1027" s="38"/>
      <c r="S1027" s="38"/>
      <c r="T1027" s="24">
        <v>5.208333333333333E-3</v>
      </c>
      <c r="W1027" s="17">
        <v>30.42</v>
      </c>
      <c r="Z1027" s="16">
        <v>1</v>
      </c>
      <c r="AA1027" s="16">
        <v>0.35532994923857802</v>
      </c>
      <c r="AB1027" s="16">
        <v>1</v>
      </c>
      <c r="AD1027" s="17">
        <f t="shared" si="115"/>
        <v>30.42</v>
      </c>
      <c r="AE1027" s="57">
        <v>359.86603241190699</v>
      </c>
      <c r="AF1027" s="17">
        <f t="shared" si="119"/>
        <v>-0.67</v>
      </c>
      <c r="AG1027" s="17">
        <v>0.95847715736040195</v>
      </c>
      <c r="AH1027" s="17">
        <v>0.96</v>
      </c>
      <c r="AJ1027" s="4" t="s">
        <v>284</v>
      </c>
    </row>
    <row r="1028" spans="1:36" x14ac:dyDescent="0.35">
      <c r="A1028" s="4" t="s">
        <v>112</v>
      </c>
      <c r="B1028" s="36" t="s">
        <v>111</v>
      </c>
      <c r="C1028" s="4" t="s">
        <v>113</v>
      </c>
      <c r="D1028" s="19">
        <f t="shared" si="117"/>
        <v>-53.047577777777775</v>
      </c>
      <c r="E1028" s="19">
        <f t="shared" si="118"/>
        <v>5.0626083333333334</v>
      </c>
      <c r="F1028" s="20">
        <v>300000000</v>
      </c>
      <c r="G1028" s="20">
        <v>305800</v>
      </c>
      <c r="H1028" s="21">
        <v>13.38</v>
      </c>
      <c r="I1028" s="4" t="s">
        <v>31</v>
      </c>
      <c r="J1028" s="4" t="s">
        <v>51</v>
      </c>
      <c r="K1028" s="22" t="s">
        <v>114</v>
      </c>
      <c r="L1028" s="10">
        <f t="shared" si="116"/>
        <v>0.4</v>
      </c>
      <c r="M1028" s="13">
        <f t="shared" si="120"/>
        <v>1.3333333333333335E-9</v>
      </c>
      <c r="O1028" s="4" t="s">
        <v>31</v>
      </c>
      <c r="P1028" s="4">
        <v>0</v>
      </c>
      <c r="Q1028" s="23" t="s">
        <v>115</v>
      </c>
      <c r="R1028" s="38"/>
      <c r="S1028" s="38"/>
      <c r="T1028" s="24">
        <v>5.208333333333333E-3</v>
      </c>
      <c r="W1028" s="17">
        <v>30.42</v>
      </c>
      <c r="Z1028" s="16">
        <v>1</v>
      </c>
      <c r="AA1028" s="16">
        <v>0.461928934010151</v>
      </c>
      <c r="AB1028" s="16">
        <v>1</v>
      </c>
      <c r="AD1028" s="17">
        <f t="shared" si="115"/>
        <v>30.42</v>
      </c>
      <c r="AE1028" s="57">
        <v>359.86603241190699</v>
      </c>
      <c r="AF1028" s="17">
        <f t="shared" si="119"/>
        <v>-0.67</v>
      </c>
      <c r="AG1028" s="17">
        <v>1.0180203045685201</v>
      </c>
      <c r="AH1028" s="17">
        <v>1.02</v>
      </c>
      <c r="AJ1028" s="4" t="s">
        <v>284</v>
      </c>
    </row>
    <row r="1029" spans="1:36" x14ac:dyDescent="0.35">
      <c r="A1029" s="4" t="s">
        <v>112</v>
      </c>
      <c r="B1029" s="36" t="s">
        <v>111</v>
      </c>
      <c r="C1029" s="4" t="s">
        <v>113</v>
      </c>
      <c r="D1029" s="19">
        <f t="shared" si="117"/>
        <v>-53.047577777777775</v>
      </c>
      <c r="E1029" s="19">
        <f t="shared" si="118"/>
        <v>5.0626083333333334</v>
      </c>
      <c r="F1029" s="20">
        <v>300000000</v>
      </c>
      <c r="G1029" s="20">
        <v>305800</v>
      </c>
      <c r="H1029" s="21">
        <v>13.38</v>
      </c>
      <c r="I1029" s="4" t="s">
        <v>31</v>
      </c>
      <c r="J1029" s="4" t="s">
        <v>51</v>
      </c>
      <c r="K1029" s="22" t="s">
        <v>114</v>
      </c>
      <c r="L1029" s="10">
        <f t="shared" si="116"/>
        <v>0.4</v>
      </c>
      <c r="M1029" s="13">
        <f t="shared" si="120"/>
        <v>1.3333333333333335E-9</v>
      </c>
      <c r="O1029" s="4" t="s">
        <v>31</v>
      </c>
      <c r="P1029" s="4">
        <v>0</v>
      </c>
      <c r="Q1029" s="23" t="s">
        <v>115</v>
      </c>
      <c r="R1029" s="38"/>
      <c r="S1029" s="38"/>
      <c r="T1029" s="24">
        <v>5.208333333333333E-3</v>
      </c>
      <c r="W1029" s="17">
        <v>30.42</v>
      </c>
      <c r="Z1029" s="16">
        <v>1</v>
      </c>
      <c r="AA1029" s="16">
        <v>0.225042301184432</v>
      </c>
      <c r="AB1029" s="16">
        <v>1</v>
      </c>
      <c r="AD1029" s="17">
        <f t="shared" si="115"/>
        <v>30.42</v>
      </c>
      <c r="AE1029" s="57">
        <v>359.86603241190699</v>
      </c>
      <c r="AF1029" s="17">
        <f t="shared" si="119"/>
        <v>-0.67</v>
      </c>
      <c r="AG1029" s="17">
        <v>3.0890355329949202</v>
      </c>
      <c r="AH1029" s="17">
        <v>3.09</v>
      </c>
      <c r="AJ1029" s="4" t="s">
        <v>284</v>
      </c>
    </row>
    <row r="1030" spans="1:36" x14ac:dyDescent="0.35">
      <c r="A1030" s="4" t="s">
        <v>112</v>
      </c>
      <c r="B1030" s="36" t="s">
        <v>111</v>
      </c>
      <c r="C1030" s="4" t="s">
        <v>113</v>
      </c>
      <c r="D1030" s="19">
        <f t="shared" si="117"/>
        <v>-53.047577777777775</v>
      </c>
      <c r="E1030" s="19">
        <f t="shared" si="118"/>
        <v>5.0626083333333334</v>
      </c>
      <c r="F1030" s="20">
        <v>300000000</v>
      </c>
      <c r="G1030" s="20">
        <v>305800</v>
      </c>
      <c r="H1030" s="21">
        <v>13.38</v>
      </c>
      <c r="I1030" s="4" t="s">
        <v>31</v>
      </c>
      <c r="J1030" s="4" t="s">
        <v>51</v>
      </c>
      <c r="K1030" s="22" t="s">
        <v>114</v>
      </c>
      <c r="L1030" s="10">
        <f t="shared" si="116"/>
        <v>0.4</v>
      </c>
      <c r="M1030" s="13">
        <f t="shared" si="120"/>
        <v>1.3333333333333335E-9</v>
      </c>
      <c r="O1030" s="4" t="s">
        <v>31</v>
      </c>
      <c r="P1030" s="4">
        <v>0</v>
      </c>
      <c r="Q1030" s="23" t="s">
        <v>115</v>
      </c>
      <c r="R1030" s="38"/>
      <c r="S1030" s="38"/>
      <c r="T1030" s="24">
        <v>5.208333333333333E-3</v>
      </c>
      <c r="W1030" s="17">
        <v>30.42</v>
      </c>
      <c r="Z1030" s="16">
        <v>1</v>
      </c>
      <c r="AA1030" s="16">
        <v>0.35532994923857802</v>
      </c>
      <c r="AB1030" s="16">
        <v>1</v>
      </c>
      <c r="AD1030" s="17">
        <f t="shared" si="115"/>
        <v>30.42</v>
      </c>
      <c r="AE1030" s="57">
        <v>359.86603241190699</v>
      </c>
      <c r="AF1030" s="17">
        <f t="shared" si="119"/>
        <v>-0.67</v>
      </c>
      <c r="AG1030" s="17">
        <v>3.9584771573604001</v>
      </c>
      <c r="AH1030" s="17">
        <v>3.96</v>
      </c>
      <c r="AJ1030" s="4" t="s">
        <v>284</v>
      </c>
    </row>
    <row r="1031" spans="1:36" x14ac:dyDescent="0.35">
      <c r="A1031" s="4" t="s">
        <v>112</v>
      </c>
      <c r="B1031" s="36" t="s">
        <v>111</v>
      </c>
      <c r="C1031" s="4" t="s">
        <v>113</v>
      </c>
      <c r="D1031" s="19">
        <f t="shared" si="117"/>
        <v>-53.047577777777775</v>
      </c>
      <c r="E1031" s="19">
        <f t="shared" si="118"/>
        <v>5.0626083333333334</v>
      </c>
      <c r="F1031" s="20">
        <v>300000000</v>
      </c>
      <c r="G1031" s="20">
        <v>305800</v>
      </c>
      <c r="H1031" s="21">
        <v>13.38</v>
      </c>
      <c r="I1031" s="4" t="s">
        <v>31</v>
      </c>
      <c r="J1031" s="4" t="s">
        <v>51</v>
      </c>
      <c r="K1031" s="22" t="s">
        <v>114</v>
      </c>
      <c r="L1031" s="10">
        <f t="shared" si="116"/>
        <v>0.4</v>
      </c>
      <c r="M1031" s="13">
        <f t="shared" si="120"/>
        <v>1.3333333333333335E-9</v>
      </c>
      <c r="O1031" s="4" t="s">
        <v>31</v>
      </c>
      <c r="P1031" s="4">
        <v>0</v>
      </c>
      <c r="Q1031" s="23" t="s">
        <v>115</v>
      </c>
      <c r="R1031" s="38"/>
      <c r="S1031" s="38"/>
      <c r="T1031" s="24">
        <v>5.208333333333333E-3</v>
      </c>
      <c r="W1031" s="17">
        <v>30.42</v>
      </c>
      <c r="Z1031" s="16">
        <v>1</v>
      </c>
      <c r="AA1031" s="16">
        <v>0.73434856175972896</v>
      </c>
      <c r="AB1031" s="16">
        <v>1</v>
      </c>
      <c r="AD1031" s="17">
        <f t="shared" si="115"/>
        <v>30.42</v>
      </c>
      <c r="AE1031" s="57">
        <v>359.86603241190699</v>
      </c>
      <c r="AF1031" s="17">
        <f t="shared" si="119"/>
        <v>-0.67</v>
      </c>
      <c r="AG1031" s="17">
        <v>3.1468527918781701</v>
      </c>
      <c r="AH1031" s="17">
        <v>3.15</v>
      </c>
      <c r="AJ1031" s="4" t="s">
        <v>284</v>
      </c>
    </row>
    <row r="1032" spans="1:36" x14ac:dyDescent="0.35">
      <c r="A1032" s="4" t="s">
        <v>112</v>
      </c>
      <c r="B1032" s="36" t="s">
        <v>111</v>
      </c>
      <c r="C1032" s="4" t="s">
        <v>113</v>
      </c>
      <c r="D1032" s="19">
        <f t="shared" si="117"/>
        <v>-53.047577777777775</v>
      </c>
      <c r="E1032" s="19">
        <f t="shared" si="118"/>
        <v>5.0626083333333334</v>
      </c>
      <c r="F1032" s="20">
        <v>300000000</v>
      </c>
      <c r="G1032" s="20">
        <v>305800</v>
      </c>
      <c r="H1032" s="21">
        <v>13.38</v>
      </c>
      <c r="I1032" s="4" t="s">
        <v>31</v>
      </c>
      <c r="J1032" s="4" t="s">
        <v>51</v>
      </c>
      <c r="K1032" s="22" t="s">
        <v>114</v>
      </c>
      <c r="L1032" s="10">
        <f t="shared" si="116"/>
        <v>0.4</v>
      </c>
      <c r="M1032" s="13">
        <f t="shared" si="120"/>
        <v>1.3333333333333335E-9</v>
      </c>
      <c r="O1032" s="4" t="s">
        <v>31</v>
      </c>
      <c r="P1032" s="4">
        <v>0</v>
      </c>
      <c r="Q1032" s="23" t="s">
        <v>115</v>
      </c>
      <c r="R1032" s="38"/>
      <c r="S1032" s="38"/>
      <c r="T1032" s="24">
        <v>5.208333333333333E-3</v>
      </c>
      <c r="W1032" s="17">
        <v>30.42</v>
      </c>
      <c r="Z1032" s="16">
        <v>1</v>
      </c>
      <c r="AA1032" s="16">
        <v>0.85279187817258695</v>
      </c>
      <c r="AB1032" s="16">
        <v>1</v>
      </c>
      <c r="AD1032" s="17">
        <f t="shared" si="115"/>
        <v>30.42</v>
      </c>
      <c r="AE1032" s="57">
        <v>359.86603241190699</v>
      </c>
      <c r="AF1032" s="17">
        <f t="shared" si="119"/>
        <v>-0.67</v>
      </c>
      <c r="AG1032" s="17">
        <v>3.7163451776649699</v>
      </c>
      <c r="AH1032" s="17">
        <v>3.72</v>
      </c>
      <c r="AJ1032" s="4" t="s">
        <v>284</v>
      </c>
    </row>
    <row r="1033" spans="1:36" x14ac:dyDescent="0.35">
      <c r="A1033" s="4" t="s">
        <v>112</v>
      </c>
      <c r="B1033" s="36" t="s">
        <v>111</v>
      </c>
      <c r="C1033" s="4" t="s">
        <v>113</v>
      </c>
      <c r="D1033" s="19">
        <f t="shared" si="117"/>
        <v>-53.047577777777775</v>
      </c>
      <c r="E1033" s="19">
        <f t="shared" si="118"/>
        <v>5.0626083333333334</v>
      </c>
      <c r="F1033" s="20">
        <v>300000000</v>
      </c>
      <c r="G1033" s="20">
        <v>305800</v>
      </c>
      <c r="H1033" s="21">
        <v>13.38</v>
      </c>
      <c r="I1033" s="4" t="s">
        <v>31</v>
      </c>
      <c r="J1033" s="4" t="s">
        <v>51</v>
      </c>
      <c r="K1033" s="22" t="s">
        <v>114</v>
      </c>
      <c r="L1033" s="10">
        <f t="shared" si="116"/>
        <v>0.4</v>
      </c>
      <c r="M1033" s="13">
        <f t="shared" si="120"/>
        <v>1.3333333333333335E-9</v>
      </c>
      <c r="O1033" s="4" t="s">
        <v>31</v>
      </c>
      <c r="P1033" s="4">
        <v>0</v>
      </c>
      <c r="Q1033" s="23" t="s">
        <v>115</v>
      </c>
      <c r="R1033" s="38"/>
      <c r="S1033" s="38"/>
      <c r="T1033" s="24">
        <v>5.208333333333333E-3</v>
      </c>
      <c r="W1033" s="17">
        <v>30.42</v>
      </c>
      <c r="Z1033" s="16">
        <v>1</v>
      </c>
      <c r="AA1033" s="16">
        <v>0.63959390862944099</v>
      </c>
      <c r="AB1033" s="16">
        <v>1</v>
      </c>
      <c r="AD1033" s="17">
        <f t="shared" si="115"/>
        <v>30.42</v>
      </c>
      <c r="AE1033" s="57">
        <v>359.86603241190699</v>
      </c>
      <c r="AF1033" s="17">
        <f t="shared" si="119"/>
        <v>-0.67</v>
      </c>
      <c r="AG1033" s="17">
        <v>2.2172588832487201</v>
      </c>
      <c r="AH1033" s="17">
        <v>2.2200000000000002</v>
      </c>
      <c r="AJ1033" s="4" t="s">
        <v>284</v>
      </c>
    </row>
    <row r="1034" spans="1:36" x14ac:dyDescent="0.35">
      <c r="A1034" s="4" t="s">
        <v>112</v>
      </c>
      <c r="B1034" s="36" t="s">
        <v>111</v>
      </c>
      <c r="C1034" s="4" t="s">
        <v>113</v>
      </c>
      <c r="D1034" s="19">
        <f t="shared" si="117"/>
        <v>-53.047577777777775</v>
      </c>
      <c r="E1034" s="19">
        <f t="shared" si="118"/>
        <v>5.0626083333333334</v>
      </c>
      <c r="F1034" s="20">
        <v>300000000</v>
      </c>
      <c r="G1034" s="20">
        <v>305800</v>
      </c>
      <c r="H1034" s="21">
        <v>13.38</v>
      </c>
      <c r="I1034" s="4" t="s">
        <v>31</v>
      </c>
      <c r="J1034" s="4" t="s">
        <v>51</v>
      </c>
      <c r="K1034" s="22" t="s">
        <v>114</v>
      </c>
      <c r="L1034" s="10">
        <f t="shared" si="116"/>
        <v>0.4</v>
      </c>
      <c r="M1034" s="13">
        <f t="shared" si="120"/>
        <v>1.3333333333333335E-9</v>
      </c>
      <c r="O1034" s="4" t="s">
        <v>31</v>
      </c>
      <c r="P1034" s="4">
        <v>0</v>
      </c>
      <c r="Q1034" s="23" t="s">
        <v>115</v>
      </c>
      <c r="R1034" s="38"/>
      <c r="S1034" s="38"/>
      <c r="T1034" s="24">
        <v>5.208333333333333E-3</v>
      </c>
      <c r="W1034" s="17">
        <v>30.42</v>
      </c>
      <c r="Z1034" s="16">
        <v>1</v>
      </c>
      <c r="AA1034" s="16">
        <v>0.74619289340101402</v>
      </c>
      <c r="AB1034" s="16">
        <v>1</v>
      </c>
      <c r="AD1034" s="17">
        <f t="shared" si="115"/>
        <v>30.42</v>
      </c>
      <c r="AE1034" s="57">
        <v>359.86603241190699</v>
      </c>
      <c r="AF1034" s="17">
        <f t="shared" si="119"/>
        <v>-0.67</v>
      </c>
      <c r="AG1034" s="17">
        <v>1.0468020304568499</v>
      </c>
      <c r="AH1034" s="17">
        <v>1.05</v>
      </c>
      <c r="AJ1034" s="4" t="s">
        <v>284</v>
      </c>
    </row>
    <row r="1035" spans="1:36" x14ac:dyDescent="0.35">
      <c r="A1035" s="4" t="s">
        <v>112</v>
      </c>
      <c r="B1035" s="36" t="s">
        <v>111</v>
      </c>
      <c r="C1035" s="4" t="s">
        <v>113</v>
      </c>
      <c r="D1035" s="19">
        <f t="shared" si="117"/>
        <v>-53.047577777777775</v>
      </c>
      <c r="E1035" s="19">
        <f t="shared" si="118"/>
        <v>5.0626083333333334</v>
      </c>
      <c r="F1035" s="20">
        <v>300000000</v>
      </c>
      <c r="G1035" s="20">
        <v>305800</v>
      </c>
      <c r="H1035" s="21">
        <v>13.38</v>
      </c>
      <c r="I1035" s="4" t="s">
        <v>31</v>
      </c>
      <c r="J1035" s="4" t="s">
        <v>51</v>
      </c>
      <c r="K1035" s="22" t="s">
        <v>114</v>
      </c>
      <c r="L1035" s="10">
        <f t="shared" si="116"/>
        <v>0.4</v>
      </c>
      <c r="M1035" s="13">
        <f t="shared" si="120"/>
        <v>1.3333333333333335E-9</v>
      </c>
      <c r="O1035" s="4" t="s">
        <v>31</v>
      </c>
      <c r="P1035" s="4">
        <v>0</v>
      </c>
      <c r="Q1035" s="23" t="s">
        <v>115</v>
      </c>
      <c r="R1035" s="38"/>
      <c r="S1035" s="38"/>
      <c r="T1035" s="24">
        <v>5.208333333333333E-3</v>
      </c>
      <c r="W1035" s="17">
        <v>30.42</v>
      </c>
      <c r="Z1035" s="16">
        <v>1</v>
      </c>
      <c r="AA1035" s="16">
        <v>0.74619289340101402</v>
      </c>
      <c r="AB1035" s="16">
        <v>1</v>
      </c>
      <c r="AD1035" s="17">
        <f t="shared" si="115"/>
        <v>30.42</v>
      </c>
      <c r="AE1035" s="57">
        <v>359.86603241190699</v>
      </c>
      <c r="AF1035" s="17">
        <f t="shared" si="119"/>
        <v>-0.67</v>
      </c>
      <c r="AG1035" s="17">
        <v>0.59680203045684899</v>
      </c>
      <c r="AH1035" s="17">
        <v>0.6</v>
      </c>
      <c r="AJ1035" s="4" t="s">
        <v>284</v>
      </c>
    </row>
    <row r="1036" spans="1:36" x14ac:dyDescent="0.35">
      <c r="A1036" s="4" t="s">
        <v>112</v>
      </c>
      <c r="B1036" s="36" t="s">
        <v>111</v>
      </c>
      <c r="C1036" s="4" t="s">
        <v>113</v>
      </c>
      <c r="D1036" s="19">
        <f t="shared" si="117"/>
        <v>-53.047577777777775</v>
      </c>
      <c r="E1036" s="19">
        <f t="shared" si="118"/>
        <v>5.0626083333333334</v>
      </c>
      <c r="F1036" s="20">
        <v>300000000</v>
      </c>
      <c r="G1036" s="20">
        <v>305800</v>
      </c>
      <c r="H1036" s="21">
        <v>13.38</v>
      </c>
      <c r="I1036" s="4" t="s">
        <v>31</v>
      </c>
      <c r="J1036" s="4" t="s">
        <v>51</v>
      </c>
      <c r="K1036" s="22" t="s">
        <v>114</v>
      </c>
      <c r="L1036" s="10">
        <f t="shared" si="116"/>
        <v>0.4</v>
      </c>
      <c r="M1036" s="13">
        <f t="shared" si="120"/>
        <v>1.3333333333333335E-9</v>
      </c>
      <c r="O1036" s="4" t="s">
        <v>31</v>
      </c>
      <c r="P1036" s="4">
        <v>0</v>
      </c>
      <c r="Q1036" s="23" t="s">
        <v>115</v>
      </c>
      <c r="R1036" s="38"/>
      <c r="S1036" s="38"/>
      <c r="T1036" s="24">
        <v>5.208333333333333E-3</v>
      </c>
      <c r="W1036" s="17">
        <v>30.42</v>
      </c>
      <c r="Z1036" s="16">
        <v>1</v>
      </c>
      <c r="AA1036" s="16">
        <v>1.11336717428087</v>
      </c>
      <c r="AB1036" s="16">
        <v>1</v>
      </c>
      <c r="AD1036" s="17">
        <f t="shared" si="115"/>
        <v>30.42</v>
      </c>
      <c r="AE1036" s="57">
        <v>359.86603241190699</v>
      </c>
      <c r="AF1036" s="17">
        <f t="shared" si="119"/>
        <v>-0.67</v>
      </c>
      <c r="AG1036" s="17">
        <v>0.68522842639593695</v>
      </c>
      <c r="AH1036" s="17">
        <v>0.69</v>
      </c>
      <c r="AJ1036" s="4" t="s">
        <v>284</v>
      </c>
    </row>
    <row r="1037" spans="1:36" x14ac:dyDescent="0.35">
      <c r="A1037" s="4" t="s">
        <v>112</v>
      </c>
      <c r="B1037" s="36" t="s">
        <v>111</v>
      </c>
      <c r="C1037" s="4" t="s">
        <v>113</v>
      </c>
      <c r="D1037" s="19">
        <f t="shared" si="117"/>
        <v>-53.047577777777775</v>
      </c>
      <c r="E1037" s="19">
        <f t="shared" si="118"/>
        <v>5.0626083333333334</v>
      </c>
      <c r="F1037" s="20">
        <v>300000000</v>
      </c>
      <c r="G1037" s="20">
        <v>305800</v>
      </c>
      <c r="H1037" s="21">
        <v>13.38</v>
      </c>
      <c r="I1037" s="4" t="s">
        <v>31</v>
      </c>
      <c r="J1037" s="4" t="s">
        <v>51</v>
      </c>
      <c r="K1037" s="22" t="s">
        <v>114</v>
      </c>
      <c r="L1037" s="10">
        <f t="shared" si="116"/>
        <v>0.4</v>
      </c>
      <c r="M1037" s="13">
        <f t="shared" si="120"/>
        <v>1.3333333333333335E-9</v>
      </c>
      <c r="O1037" s="4" t="s">
        <v>31</v>
      </c>
      <c r="P1037" s="4">
        <v>0</v>
      </c>
      <c r="Q1037" s="23" t="s">
        <v>115</v>
      </c>
      <c r="R1037" s="38"/>
      <c r="S1037" s="38"/>
      <c r="T1037" s="24">
        <v>5.208333333333333E-3</v>
      </c>
      <c r="W1037" s="17">
        <v>30.42</v>
      </c>
      <c r="Z1037" s="16">
        <v>1</v>
      </c>
      <c r="AA1037" s="16">
        <v>0.983079526226733</v>
      </c>
      <c r="AB1037" s="16">
        <v>1</v>
      </c>
      <c r="AD1037" s="17">
        <f t="shared" si="115"/>
        <v>30.42</v>
      </c>
      <c r="AE1037" s="57">
        <v>359.86603241190699</v>
      </c>
      <c r="AF1037" s="17">
        <f t="shared" si="119"/>
        <v>-0.67</v>
      </c>
      <c r="AG1037" s="17">
        <v>0.865786802030452</v>
      </c>
      <c r="AH1037" s="17">
        <v>0.87</v>
      </c>
      <c r="AJ1037" s="4" t="s">
        <v>284</v>
      </c>
    </row>
    <row r="1038" spans="1:36" x14ac:dyDescent="0.35">
      <c r="A1038" s="4" t="s">
        <v>112</v>
      </c>
      <c r="B1038" s="36" t="s">
        <v>111</v>
      </c>
      <c r="C1038" s="4" t="s">
        <v>113</v>
      </c>
      <c r="D1038" s="19">
        <f t="shared" si="117"/>
        <v>-53.047577777777775</v>
      </c>
      <c r="E1038" s="19">
        <f t="shared" si="118"/>
        <v>5.0626083333333334</v>
      </c>
      <c r="F1038" s="20">
        <v>300000000</v>
      </c>
      <c r="G1038" s="20">
        <v>305800</v>
      </c>
      <c r="H1038" s="21">
        <v>13.38</v>
      </c>
      <c r="I1038" s="4" t="s">
        <v>31</v>
      </c>
      <c r="J1038" s="4" t="s">
        <v>51</v>
      </c>
      <c r="K1038" s="22" t="s">
        <v>114</v>
      </c>
      <c r="L1038" s="10">
        <f t="shared" si="116"/>
        <v>0.4</v>
      </c>
      <c r="M1038" s="13">
        <f t="shared" si="120"/>
        <v>1.3333333333333335E-9</v>
      </c>
      <c r="O1038" s="4" t="s">
        <v>31</v>
      </c>
      <c r="P1038" s="4">
        <v>0</v>
      </c>
      <c r="Q1038" s="23" t="s">
        <v>115</v>
      </c>
      <c r="R1038" s="38"/>
      <c r="S1038" s="38"/>
      <c r="T1038" s="24">
        <v>5.208333333333333E-3</v>
      </c>
      <c r="W1038" s="17">
        <v>30.42</v>
      </c>
      <c r="Z1038" s="16">
        <v>1</v>
      </c>
      <c r="AA1038" s="16">
        <v>0.983079526226733</v>
      </c>
      <c r="AB1038" s="16">
        <v>1</v>
      </c>
      <c r="AD1038" s="17">
        <f t="shared" si="115"/>
        <v>30.42</v>
      </c>
      <c r="AE1038" s="57">
        <v>359.86603241190699</v>
      </c>
      <c r="AF1038" s="17">
        <f t="shared" si="119"/>
        <v>-0.67</v>
      </c>
      <c r="AG1038" s="17">
        <v>1.0457868020304499</v>
      </c>
      <c r="AH1038" s="17">
        <v>1.05</v>
      </c>
      <c r="AJ1038" s="4" t="s">
        <v>284</v>
      </c>
    </row>
    <row r="1039" spans="1:36" x14ac:dyDescent="0.35">
      <c r="A1039" s="4" t="s">
        <v>112</v>
      </c>
      <c r="B1039" s="36" t="s">
        <v>111</v>
      </c>
      <c r="C1039" s="4" t="s">
        <v>113</v>
      </c>
      <c r="D1039" s="19">
        <f t="shared" si="117"/>
        <v>-53.047577777777775</v>
      </c>
      <c r="E1039" s="19">
        <f t="shared" si="118"/>
        <v>5.0626083333333334</v>
      </c>
      <c r="F1039" s="20">
        <v>300000000</v>
      </c>
      <c r="G1039" s="20">
        <v>305800</v>
      </c>
      <c r="H1039" s="21">
        <v>13.38</v>
      </c>
      <c r="I1039" s="4" t="s">
        <v>31</v>
      </c>
      <c r="J1039" s="4" t="s">
        <v>51</v>
      </c>
      <c r="K1039" s="22" t="s">
        <v>114</v>
      </c>
      <c r="L1039" s="10">
        <f t="shared" si="116"/>
        <v>0.4</v>
      </c>
      <c r="M1039" s="13">
        <f t="shared" si="120"/>
        <v>1.3333333333333335E-9</v>
      </c>
      <c r="O1039" s="4" t="s">
        <v>31</v>
      </c>
      <c r="P1039" s="4">
        <v>0</v>
      </c>
      <c r="Q1039" s="23" t="s">
        <v>115</v>
      </c>
      <c r="R1039" s="38"/>
      <c r="S1039" s="38"/>
      <c r="T1039" s="24">
        <v>5.208333333333333E-3</v>
      </c>
      <c r="W1039" s="17">
        <v>30.42</v>
      </c>
      <c r="Z1039" s="16">
        <v>1</v>
      </c>
      <c r="AA1039" s="16">
        <v>0.85279187817258695</v>
      </c>
      <c r="AB1039" s="16">
        <v>1</v>
      </c>
      <c r="AD1039" s="17">
        <f t="shared" si="115"/>
        <v>30.42</v>
      </c>
      <c r="AE1039" s="57">
        <v>359.86603241190699</v>
      </c>
      <c r="AF1039" s="17">
        <f t="shared" si="119"/>
        <v>-0.67</v>
      </c>
      <c r="AG1039" s="17">
        <v>1.4363451776649701</v>
      </c>
      <c r="AH1039" s="17">
        <v>1.44</v>
      </c>
      <c r="AJ1039" s="4" t="s">
        <v>284</v>
      </c>
    </row>
    <row r="1040" spans="1:36" x14ac:dyDescent="0.35">
      <c r="A1040" s="4" t="s">
        <v>112</v>
      </c>
      <c r="B1040" s="36" t="s">
        <v>111</v>
      </c>
      <c r="C1040" s="4" t="s">
        <v>113</v>
      </c>
      <c r="D1040" s="19">
        <f t="shared" si="117"/>
        <v>-53.047577777777775</v>
      </c>
      <c r="E1040" s="19">
        <f t="shared" si="118"/>
        <v>5.0626083333333334</v>
      </c>
      <c r="F1040" s="20">
        <v>300000000</v>
      </c>
      <c r="G1040" s="20">
        <v>305800</v>
      </c>
      <c r="H1040" s="21">
        <v>13.38</v>
      </c>
      <c r="I1040" s="4" t="s">
        <v>31</v>
      </c>
      <c r="J1040" s="4" t="s">
        <v>51</v>
      </c>
      <c r="K1040" s="22" t="s">
        <v>114</v>
      </c>
      <c r="L1040" s="10">
        <f t="shared" si="116"/>
        <v>0.4</v>
      </c>
      <c r="M1040" s="13">
        <f t="shared" si="120"/>
        <v>1.3333333333333335E-9</v>
      </c>
      <c r="O1040" s="4" t="s">
        <v>31</v>
      </c>
      <c r="P1040" s="4">
        <v>0</v>
      </c>
      <c r="Q1040" s="23" t="s">
        <v>115</v>
      </c>
      <c r="R1040" s="38"/>
      <c r="S1040" s="38"/>
      <c r="T1040" s="24">
        <v>5.208333333333333E-3</v>
      </c>
      <c r="W1040" s="17">
        <v>30.42</v>
      </c>
      <c r="Z1040" s="16">
        <v>1</v>
      </c>
      <c r="AA1040" s="16">
        <v>0.85279187817258695</v>
      </c>
      <c r="AB1040" s="16">
        <v>1</v>
      </c>
      <c r="AD1040" s="17">
        <f t="shared" si="115"/>
        <v>30.42</v>
      </c>
      <c r="AE1040" s="57">
        <v>359.86603241190699</v>
      </c>
      <c r="AF1040" s="17">
        <f t="shared" si="119"/>
        <v>-0.67</v>
      </c>
      <c r="AG1040" s="17">
        <v>2.2463451776649701</v>
      </c>
      <c r="AH1040" s="17">
        <v>2.25</v>
      </c>
      <c r="AJ1040" s="4" t="s">
        <v>284</v>
      </c>
    </row>
    <row r="1041" spans="1:36" x14ac:dyDescent="0.35">
      <c r="A1041" s="4" t="s">
        <v>112</v>
      </c>
      <c r="B1041" s="36" t="s">
        <v>111</v>
      </c>
      <c r="C1041" s="4" t="s">
        <v>113</v>
      </c>
      <c r="D1041" s="19">
        <f t="shared" si="117"/>
        <v>-53.047577777777775</v>
      </c>
      <c r="E1041" s="19">
        <f t="shared" si="118"/>
        <v>5.0626083333333334</v>
      </c>
      <c r="F1041" s="20">
        <v>300000000</v>
      </c>
      <c r="G1041" s="20">
        <v>305800</v>
      </c>
      <c r="H1041" s="21">
        <v>13.38</v>
      </c>
      <c r="I1041" s="4" t="s">
        <v>31</v>
      </c>
      <c r="J1041" s="4" t="s">
        <v>51</v>
      </c>
      <c r="K1041" s="22" t="s">
        <v>114</v>
      </c>
      <c r="L1041" s="10">
        <f t="shared" si="116"/>
        <v>0.4</v>
      </c>
      <c r="M1041" s="13">
        <f t="shared" si="120"/>
        <v>1.3333333333333335E-9</v>
      </c>
      <c r="O1041" s="4" t="s">
        <v>31</v>
      </c>
      <c r="P1041" s="4">
        <v>0</v>
      </c>
      <c r="Q1041" s="23" t="s">
        <v>115</v>
      </c>
      <c r="R1041" s="38"/>
      <c r="S1041" s="38"/>
      <c r="T1041" s="24">
        <v>5.208333333333333E-3</v>
      </c>
      <c r="W1041" s="17">
        <v>30.42</v>
      </c>
      <c r="Z1041" s="16">
        <v>1</v>
      </c>
      <c r="AA1041" s="16">
        <v>0.91201353637901905</v>
      </c>
      <c r="AB1041" s="16">
        <v>1</v>
      </c>
      <c r="AD1041" s="17">
        <f t="shared" si="115"/>
        <v>30.42</v>
      </c>
      <c r="AE1041" s="57">
        <v>359.86603241190699</v>
      </c>
      <c r="AF1041" s="17">
        <f t="shared" si="119"/>
        <v>-0.67</v>
      </c>
      <c r="AG1041" s="17">
        <v>2.5460913705583699</v>
      </c>
      <c r="AH1041" s="17">
        <v>2.5499999999999998</v>
      </c>
      <c r="AJ1041" s="4" t="s">
        <v>284</v>
      </c>
    </row>
    <row r="1042" spans="1:36" x14ac:dyDescent="0.35">
      <c r="A1042" s="4" t="s">
        <v>112</v>
      </c>
      <c r="B1042" s="36" t="s">
        <v>111</v>
      </c>
      <c r="C1042" s="4" t="s">
        <v>113</v>
      </c>
      <c r="D1042" s="19">
        <f t="shared" si="117"/>
        <v>-53.047577777777775</v>
      </c>
      <c r="E1042" s="19">
        <f t="shared" si="118"/>
        <v>5.0626083333333334</v>
      </c>
      <c r="F1042" s="20">
        <v>300000000</v>
      </c>
      <c r="G1042" s="20">
        <v>305800</v>
      </c>
      <c r="H1042" s="21">
        <v>13.38</v>
      </c>
      <c r="I1042" s="4" t="s">
        <v>31</v>
      </c>
      <c r="J1042" s="4" t="s">
        <v>51</v>
      </c>
      <c r="K1042" s="22" t="s">
        <v>114</v>
      </c>
      <c r="L1042" s="10">
        <f t="shared" si="116"/>
        <v>0.4</v>
      </c>
      <c r="M1042" s="13">
        <f t="shared" si="120"/>
        <v>1.3333333333333335E-9</v>
      </c>
      <c r="O1042" s="4" t="s">
        <v>31</v>
      </c>
      <c r="P1042" s="4">
        <v>0</v>
      </c>
      <c r="Q1042" s="23" t="s">
        <v>115</v>
      </c>
      <c r="R1042" s="38"/>
      <c r="S1042" s="38"/>
      <c r="T1042" s="24">
        <v>5.208333333333333E-3</v>
      </c>
      <c r="W1042" s="17">
        <v>30.42</v>
      </c>
      <c r="Z1042" s="16">
        <v>1</v>
      </c>
      <c r="AA1042" s="16">
        <v>1.0067681895092999</v>
      </c>
      <c r="AB1042" s="16">
        <v>1</v>
      </c>
      <c r="AD1042" s="17">
        <f t="shared" si="115"/>
        <v>30.42</v>
      </c>
      <c r="AE1042" s="57">
        <v>359.86603241190699</v>
      </c>
      <c r="AF1042" s="17">
        <f t="shared" si="119"/>
        <v>-0.67</v>
      </c>
      <c r="AG1042" s="17">
        <v>2.81568527918781</v>
      </c>
      <c r="AH1042" s="17">
        <v>2.82</v>
      </c>
      <c r="AJ1042" s="4" t="s">
        <v>284</v>
      </c>
    </row>
    <row r="1043" spans="1:36" x14ac:dyDescent="0.35">
      <c r="A1043" s="4" t="s">
        <v>112</v>
      </c>
      <c r="B1043" s="36" t="s">
        <v>111</v>
      </c>
      <c r="C1043" s="4" t="s">
        <v>113</v>
      </c>
      <c r="D1043" s="19">
        <f t="shared" si="117"/>
        <v>-53.047577777777775</v>
      </c>
      <c r="E1043" s="19">
        <f t="shared" si="118"/>
        <v>5.0626083333333334</v>
      </c>
      <c r="F1043" s="20">
        <v>300000000</v>
      </c>
      <c r="G1043" s="20">
        <v>305800</v>
      </c>
      <c r="H1043" s="21">
        <v>13.38</v>
      </c>
      <c r="I1043" s="4" t="s">
        <v>31</v>
      </c>
      <c r="J1043" s="4" t="s">
        <v>51</v>
      </c>
      <c r="K1043" s="22" t="s">
        <v>114</v>
      </c>
      <c r="L1043" s="10">
        <f t="shared" si="116"/>
        <v>0.4</v>
      </c>
      <c r="M1043" s="13">
        <f t="shared" si="120"/>
        <v>1.3333333333333335E-9</v>
      </c>
      <c r="O1043" s="4" t="s">
        <v>31</v>
      </c>
      <c r="P1043" s="4">
        <v>0</v>
      </c>
      <c r="Q1043" s="23" t="s">
        <v>115</v>
      </c>
      <c r="R1043" s="38"/>
      <c r="S1043" s="38"/>
      <c r="T1043" s="24">
        <v>5.208333333333333E-3</v>
      </c>
      <c r="W1043" s="17">
        <v>30.42</v>
      </c>
      <c r="Z1043" s="16">
        <v>1</v>
      </c>
      <c r="AA1043" s="16">
        <v>1.10152284263959</v>
      </c>
      <c r="AB1043" s="16">
        <v>1</v>
      </c>
      <c r="AD1043" s="17">
        <f t="shared" si="115"/>
        <v>30.42</v>
      </c>
      <c r="AE1043" s="57">
        <v>359.86603241190699</v>
      </c>
      <c r="AF1043" s="17">
        <f t="shared" si="119"/>
        <v>-0.67</v>
      </c>
      <c r="AG1043" s="17">
        <v>3.0852791878172501</v>
      </c>
      <c r="AH1043" s="17">
        <v>3.09</v>
      </c>
      <c r="AJ1043" s="4" t="s">
        <v>284</v>
      </c>
    </row>
    <row r="1044" spans="1:36" x14ac:dyDescent="0.35">
      <c r="A1044" s="4" t="s">
        <v>112</v>
      </c>
      <c r="B1044" s="36" t="s">
        <v>111</v>
      </c>
      <c r="C1044" s="4" t="s">
        <v>113</v>
      </c>
      <c r="D1044" s="19">
        <f t="shared" si="117"/>
        <v>-53.047577777777775</v>
      </c>
      <c r="E1044" s="19">
        <f t="shared" si="118"/>
        <v>5.0626083333333334</v>
      </c>
      <c r="F1044" s="20">
        <v>300000000</v>
      </c>
      <c r="G1044" s="20">
        <v>305800</v>
      </c>
      <c r="H1044" s="21">
        <v>13.38</v>
      </c>
      <c r="I1044" s="4" t="s">
        <v>31</v>
      </c>
      <c r="J1044" s="4" t="s">
        <v>51</v>
      </c>
      <c r="K1044" s="22" t="s">
        <v>114</v>
      </c>
      <c r="L1044" s="10">
        <f t="shared" si="116"/>
        <v>0.4</v>
      </c>
      <c r="M1044" s="13">
        <f t="shared" si="120"/>
        <v>1.3333333333333335E-9</v>
      </c>
      <c r="O1044" s="4" t="s">
        <v>31</v>
      </c>
      <c r="P1044" s="4">
        <v>0</v>
      </c>
      <c r="Q1044" s="23" t="s">
        <v>115</v>
      </c>
      <c r="R1044" s="38"/>
      <c r="S1044" s="38"/>
      <c r="T1044" s="24">
        <v>5.208333333333333E-3</v>
      </c>
      <c r="W1044" s="17">
        <v>30.42</v>
      </c>
      <c r="Z1044" s="16">
        <v>1</v>
      </c>
      <c r="AA1044" s="16">
        <v>1.10152284263959</v>
      </c>
      <c r="AB1044" s="16">
        <v>1</v>
      </c>
      <c r="AD1044" s="17">
        <f t="shared" si="115"/>
        <v>30.42</v>
      </c>
      <c r="AE1044" s="57">
        <v>359.86603241190699</v>
      </c>
      <c r="AF1044" s="17">
        <f t="shared" si="119"/>
        <v>-0.67</v>
      </c>
      <c r="AG1044" s="17">
        <v>4.0752791878172498</v>
      </c>
      <c r="AH1044" s="17">
        <v>4.08</v>
      </c>
      <c r="AJ1044" s="4" t="s">
        <v>284</v>
      </c>
    </row>
    <row r="1045" spans="1:36" x14ac:dyDescent="0.35">
      <c r="A1045" s="4" t="s">
        <v>112</v>
      </c>
      <c r="B1045" s="36" t="s">
        <v>111</v>
      </c>
      <c r="C1045" s="4" t="s">
        <v>113</v>
      </c>
      <c r="D1045" s="19">
        <f t="shared" si="117"/>
        <v>-53.047577777777775</v>
      </c>
      <c r="E1045" s="19">
        <f t="shared" si="118"/>
        <v>5.0626083333333334</v>
      </c>
      <c r="F1045" s="20">
        <v>300000000</v>
      </c>
      <c r="G1045" s="20">
        <v>305800</v>
      </c>
      <c r="H1045" s="21">
        <v>13.38</v>
      </c>
      <c r="I1045" s="4" t="s">
        <v>31</v>
      </c>
      <c r="J1045" s="4" t="s">
        <v>51</v>
      </c>
      <c r="K1045" s="22" t="s">
        <v>114</v>
      </c>
      <c r="L1045" s="10">
        <f t="shared" si="116"/>
        <v>0.4</v>
      </c>
      <c r="M1045" s="13">
        <f t="shared" si="120"/>
        <v>1.3333333333333335E-9</v>
      </c>
      <c r="O1045" s="4" t="s">
        <v>31</v>
      </c>
      <c r="P1045" s="4">
        <v>0</v>
      </c>
      <c r="Q1045" s="23" t="s">
        <v>115</v>
      </c>
      <c r="R1045" s="38"/>
      <c r="S1045" s="38"/>
      <c r="T1045" s="24">
        <v>5.208333333333333E-3</v>
      </c>
      <c r="W1045" s="17">
        <v>30.42</v>
      </c>
      <c r="Z1045" s="16">
        <v>1</v>
      </c>
      <c r="AA1045" s="16">
        <v>1.0896785109983</v>
      </c>
      <c r="AB1045" s="16">
        <v>1</v>
      </c>
      <c r="AD1045" s="17">
        <f t="shared" si="115"/>
        <v>30.42</v>
      </c>
      <c r="AE1045" s="57">
        <v>359.86603241190699</v>
      </c>
      <c r="AF1045" s="17">
        <f t="shared" si="119"/>
        <v>-0.67</v>
      </c>
      <c r="AG1045" s="17">
        <v>4.3753299492385702</v>
      </c>
      <c r="AH1045" s="17">
        <v>4.38</v>
      </c>
      <c r="AJ1045" s="4" t="s">
        <v>284</v>
      </c>
    </row>
    <row r="1046" spans="1:36" x14ac:dyDescent="0.35">
      <c r="A1046" s="4" t="s">
        <v>112</v>
      </c>
      <c r="B1046" s="36" t="s">
        <v>111</v>
      </c>
      <c r="C1046" s="4" t="s">
        <v>113</v>
      </c>
      <c r="D1046" s="19">
        <f t="shared" si="117"/>
        <v>-53.047577777777775</v>
      </c>
      <c r="E1046" s="19">
        <f t="shared" si="118"/>
        <v>5.0626083333333334</v>
      </c>
      <c r="F1046" s="20">
        <v>300000000</v>
      </c>
      <c r="G1046" s="20">
        <v>305800</v>
      </c>
      <c r="H1046" s="21">
        <v>13.38</v>
      </c>
      <c r="I1046" s="4" t="s">
        <v>31</v>
      </c>
      <c r="J1046" s="4" t="s">
        <v>51</v>
      </c>
      <c r="K1046" s="22" t="s">
        <v>114</v>
      </c>
      <c r="L1046" s="10">
        <f t="shared" si="116"/>
        <v>0.4</v>
      </c>
      <c r="M1046" s="13">
        <f t="shared" si="120"/>
        <v>1.3333333333333335E-9</v>
      </c>
      <c r="O1046" s="4" t="s">
        <v>31</v>
      </c>
      <c r="P1046" s="4">
        <v>0</v>
      </c>
      <c r="Q1046" s="23" t="s">
        <v>115</v>
      </c>
      <c r="R1046" s="38"/>
      <c r="S1046" s="38"/>
      <c r="T1046" s="24">
        <v>5.208333333333333E-3</v>
      </c>
      <c r="W1046" s="17">
        <v>30.42</v>
      </c>
      <c r="Z1046" s="16">
        <v>1</v>
      </c>
      <c r="AA1046" s="16">
        <v>1.2318104906937299</v>
      </c>
      <c r="AB1046" s="16">
        <v>1</v>
      </c>
      <c r="AD1046" s="17">
        <f t="shared" si="115"/>
        <v>30.42</v>
      </c>
      <c r="AE1046" s="57">
        <v>359.86603241190699</v>
      </c>
      <c r="AF1046" s="17">
        <f t="shared" si="119"/>
        <v>-0.67</v>
      </c>
      <c r="AG1046" s="17">
        <v>4.2247208121827402</v>
      </c>
      <c r="AH1046" s="17">
        <v>4.22</v>
      </c>
      <c r="AJ1046" s="4" t="s">
        <v>284</v>
      </c>
    </row>
    <row r="1047" spans="1:36" x14ac:dyDescent="0.35">
      <c r="A1047" s="4" t="s">
        <v>112</v>
      </c>
      <c r="B1047" s="36" t="s">
        <v>111</v>
      </c>
      <c r="C1047" s="4" t="s">
        <v>113</v>
      </c>
      <c r="D1047" s="19">
        <f t="shared" si="117"/>
        <v>-53.047577777777775</v>
      </c>
      <c r="E1047" s="19">
        <f t="shared" si="118"/>
        <v>5.0626083333333334</v>
      </c>
      <c r="F1047" s="20">
        <v>300000000</v>
      </c>
      <c r="G1047" s="20">
        <v>305800</v>
      </c>
      <c r="H1047" s="21">
        <v>13.38</v>
      </c>
      <c r="I1047" s="4" t="s">
        <v>31</v>
      </c>
      <c r="J1047" s="4" t="s">
        <v>51</v>
      </c>
      <c r="K1047" s="22" t="s">
        <v>114</v>
      </c>
      <c r="L1047" s="10">
        <f t="shared" si="116"/>
        <v>0.4</v>
      </c>
      <c r="M1047" s="13">
        <f t="shared" si="120"/>
        <v>1.3333333333333335E-9</v>
      </c>
      <c r="O1047" s="4" t="s">
        <v>31</v>
      </c>
      <c r="P1047" s="4">
        <v>0</v>
      </c>
      <c r="Q1047" s="23" t="s">
        <v>115</v>
      </c>
      <c r="R1047" s="38"/>
      <c r="S1047" s="38"/>
      <c r="T1047" s="24">
        <v>5.208333333333333E-3</v>
      </c>
      <c r="W1047" s="17">
        <v>30.42</v>
      </c>
      <c r="Z1047" s="16">
        <v>1</v>
      </c>
      <c r="AA1047" s="16">
        <v>1.2318104906937299</v>
      </c>
      <c r="AB1047" s="16">
        <v>1</v>
      </c>
      <c r="AD1047" s="17">
        <f t="shared" si="115"/>
        <v>30.42</v>
      </c>
      <c r="AE1047" s="57">
        <v>359.86603241190699</v>
      </c>
      <c r="AF1047" s="17">
        <f t="shared" si="119"/>
        <v>-0.67</v>
      </c>
      <c r="AG1047" s="17">
        <v>3.9547208121827402</v>
      </c>
      <c r="AH1047" s="17">
        <v>3.95</v>
      </c>
      <c r="AJ1047" s="4" t="s">
        <v>284</v>
      </c>
    </row>
    <row r="1048" spans="1:36" x14ac:dyDescent="0.35">
      <c r="A1048" s="4" t="s">
        <v>112</v>
      </c>
      <c r="B1048" s="36" t="s">
        <v>111</v>
      </c>
      <c r="C1048" s="4" t="s">
        <v>113</v>
      </c>
      <c r="D1048" s="19">
        <f t="shared" si="117"/>
        <v>-53.047577777777775</v>
      </c>
      <c r="E1048" s="19">
        <f t="shared" si="118"/>
        <v>5.0626083333333334</v>
      </c>
      <c r="F1048" s="20">
        <v>300000000</v>
      </c>
      <c r="G1048" s="20">
        <v>305800</v>
      </c>
      <c r="H1048" s="21">
        <v>13.38</v>
      </c>
      <c r="I1048" s="4" t="s">
        <v>31</v>
      </c>
      <c r="J1048" s="4" t="s">
        <v>51</v>
      </c>
      <c r="K1048" s="22" t="s">
        <v>114</v>
      </c>
      <c r="L1048" s="10">
        <f t="shared" si="116"/>
        <v>0.4</v>
      </c>
      <c r="M1048" s="13">
        <f t="shared" si="120"/>
        <v>1.3333333333333335E-9</v>
      </c>
      <c r="O1048" s="4" t="s">
        <v>31</v>
      </c>
      <c r="P1048" s="4">
        <v>0</v>
      </c>
      <c r="Q1048" s="23" t="s">
        <v>115</v>
      </c>
      <c r="R1048" s="38"/>
      <c r="S1048" s="38"/>
      <c r="T1048" s="24">
        <v>5.208333333333333E-3</v>
      </c>
      <c r="W1048" s="17">
        <v>30.42</v>
      </c>
      <c r="Z1048" s="16">
        <v>1</v>
      </c>
      <c r="AA1048" s="16">
        <v>1.3620981387478801</v>
      </c>
      <c r="AB1048" s="16">
        <v>1</v>
      </c>
      <c r="AD1048" s="17">
        <f t="shared" si="115"/>
        <v>30.42</v>
      </c>
      <c r="AE1048" s="57">
        <v>359.86603241190699</v>
      </c>
      <c r="AF1048" s="17">
        <f t="shared" si="119"/>
        <v>-0.67</v>
      </c>
      <c r="AG1048" s="17">
        <v>4.5841624365482199</v>
      </c>
      <c r="AH1048" s="17">
        <v>4.58</v>
      </c>
      <c r="AJ1048" s="4" t="s">
        <v>284</v>
      </c>
    </row>
    <row r="1049" spans="1:36" x14ac:dyDescent="0.35">
      <c r="A1049" s="4" t="s">
        <v>112</v>
      </c>
      <c r="B1049" s="36" t="s">
        <v>111</v>
      </c>
      <c r="C1049" s="4" t="s">
        <v>113</v>
      </c>
      <c r="D1049" s="19">
        <f t="shared" si="117"/>
        <v>-53.047577777777775</v>
      </c>
      <c r="E1049" s="19">
        <f t="shared" si="118"/>
        <v>5.0626083333333334</v>
      </c>
      <c r="F1049" s="20">
        <v>300000000</v>
      </c>
      <c r="G1049" s="20">
        <v>305800</v>
      </c>
      <c r="H1049" s="21">
        <v>13.38</v>
      </c>
      <c r="I1049" s="4" t="s">
        <v>31</v>
      </c>
      <c r="J1049" s="4" t="s">
        <v>51</v>
      </c>
      <c r="K1049" s="22" t="s">
        <v>114</v>
      </c>
      <c r="L1049" s="10">
        <f t="shared" si="116"/>
        <v>0.4</v>
      </c>
      <c r="M1049" s="13">
        <f t="shared" si="120"/>
        <v>1.3333333333333335E-9</v>
      </c>
      <c r="O1049" s="4" t="s">
        <v>31</v>
      </c>
      <c r="P1049" s="4">
        <v>0</v>
      </c>
      <c r="Q1049" s="23" t="s">
        <v>115</v>
      </c>
      <c r="R1049" s="38"/>
      <c r="S1049" s="38"/>
      <c r="T1049" s="24">
        <v>5.208333333333333E-3</v>
      </c>
      <c r="W1049" s="17">
        <v>30.42</v>
      </c>
      <c r="Z1049" s="16">
        <v>1</v>
      </c>
      <c r="AA1049" s="16">
        <v>1.3620981387478801</v>
      </c>
      <c r="AB1049" s="16">
        <v>1</v>
      </c>
      <c r="AD1049" s="17">
        <f t="shared" si="115"/>
        <v>30.42</v>
      </c>
      <c r="AE1049" s="57">
        <v>359.86603241190699</v>
      </c>
      <c r="AF1049" s="17">
        <f t="shared" si="119"/>
        <v>-0.67</v>
      </c>
      <c r="AG1049" s="17">
        <v>4.1341624365482197</v>
      </c>
      <c r="AH1049" s="17">
        <v>4.13</v>
      </c>
      <c r="AJ1049" s="4" t="s">
        <v>284</v>
      </c>
    </row>
    <row r="1050" spans="1:36" x14ac:dyDescent="0.35">
      <c r="A1050" s="4" t="s">
        <v>112</v>
      </c>
      <c r="B1050" s="36" t="s">
        <v>111</v>
      </c>
      <c r="C1050" s="4" t="s">
        <v>113</v>
      </c>
      <c r="D1050" s="19">
        <f t="shared" si="117"/>
        <v>-53.047577777777775</v>
      </c>
      <c r="E1050" s="19">
        <f t="shared" si="118"/>
        <v>5.0626083333333334</v>
      </c>
      <c r="F1050" s="20">
        <v>300000000</v>
      </c>
      <c r="G1050" s="20">
        <v>305800</v>
      </c>
      <c r="H1050" s="21">
        <v>13.38</v>
      </c>
      <c r="I1050" s="4" t="s">
        <v>31</v>
      </c>
      <c r="J1050" s="4" t="s">
        <v>51</v>
      </c>
      <c r="K1050" s="22" t="s">
        <v>114</v>
      </c>
      <c r="L1050" s="10">
        <f t="shared" si="116"/>
        <v>0.4</v>
      </c>
      <c r="M1050" s="13">
        <f t="shared" si="120"/>
        <v>1.3333333333333335E-9</v>
      </c>
      <c r="O1050" s="4" t="s">
        <v>31</v>
      </c>
      <c r="P1050" s="4">
        <v>0</v>
      </c>
      <c r="Q1050" s="23" t="s">
        <v>115</v>
      </c>
      <c r="R1050" s="38"/>
      <c r="S1050" s="38"/>
      <c r="T1050" s="24">
        <v>5.208333333333333E-3</v>
      </c>
      <c r="W1050" s="17">
        <v>30.42</v>
      </c>
      <c r="Z1050" s="16">
        <v>1</v>
      </c>
      <c r="AA1050" s="16">
        <v>1.61082910321488</v>
      </c>
      <c r="AB1050" s="16">
        <v>1</v>
      </c>
      <c r="AD1050" s="17">
        <f t="shared" si="115"/>
        <v>30.42</v>
      </c>
      <c r="AE1050" s="57">
        <v>359.86603241190699</v>
      </c>
      <c r="AF1050" s="17">
        <f t="shared" si="119"/>
        <v>-0.67</v>
      </c>
      <c r="AG1050" s="17">
        <v>3.9230964467004998</v>
      </c>
      <c r="AH1050" s="17">
        <v>3.92</v>
      </c>
      <c r="AJ1050" s="4" t="s">
        <v>284</v>
      </c>
    </row>
    <row r="1051" spans="1:36" x14ac:dyDescent="0.35">
      <c r="A1051" s="4" t="s">
        <v>112</v>
      </c>
      <c r="B1051" s="36" t="s">
        <v>111</v>
      </c>
      <c r="C1051" s="4" t="s">
        <v>113</v>
      </c>
      <c r="D1051" s="19">
        <f t="shared" si="117"/>
        <v>-53.047577777777775</v>
      </c>
      <c r="E1051" s="19">
        <f t="shared" si="118"/>
        <v>5.0626083333333334</v>
      </c>
      <c r="F1051" s="20">
        <v>300000000</v>
      </c>
      <c r="G1051" s="20">
        <v>305800</v>
      </c>
      <c r="H1051" s="21">
        <v>13.38</v>
      </c>
      <c r="I1051" s="4" t="s">
        <v>31</v>
      </c>
      <c r="J1051" s="4" t="s">
        <v>51</v>
      </c>
      <c r="K1051" s="22" t="s">
        <v>114</v>
      </c>
      <c r="L1051" s="10">
        <f t="shared" si="116"/>
        <v>0.4</v>
      </c>
      <c r="M1051" s="13">
        <f t="shared" si="120"/>
        <v>1.3333333333333335E-9</v>
      </c>
      <c r="O1051" s="4" t="s">
        <v>31</v>
      </c>
      <c r="P1051" s="4">
        <v>0</v>
      </c>
      <c r="Q1051" s="23" t="s">
        <v>115</v>
      </c>
      <c r="R1051" s="38"/>
      <c r="S1051" s="38"/>
      <c r="T1051" s="24">
        <v>5.208333333333333E-3</v>
      </c>
      <c r="W1051" s="17">
        <v>30.42</v>
      </c>
      <c r="Z1051" s="16">
        <v>1</v>
      </c>
      <c r="AA1051" s="16">
        <v>1.8477157360406</v>
      </c>
      <c r="AB1051" s="16">
        <v>1</v>
      </c>
      <c r="AD1051" s="17">
        <f t="shared" si="115"/>
        <v>30.42</v>
      </c>
      <c r="AE1051" s="57">
        <v>359.86603241190699</v>
      </c>
      <c r="AF1051" s="17">
        <f t="shared" si="119"/>
        <v>-0.67</v>
      </c>
      <c r="AG1051" s="17">
        <v>3.9820812182741099</v>
      </c>
      <c r="AH1051" s="17">
        <v>3.98</v>
      </c>
      <c r="AJ1051" s="4" t="s">
        <v>284</v>
      </c>
    </row>
    <row r="1052" spans="1:36" x14ac:dyDescent="0.35">
      <c r="A1052" s="4" t="s">
        <v>112</v>
      </c>
      <c r="B1052" s="36" t="s">
        <v>111</v>
      </c>
      <c r="C1052" s="4" t="s">
        <v>113</v>
      </c>
      <c r="D1052" s="19">
        <f t="shared" si="117"/>
        <v>-53.047577777777775</v>
      </c>
      <c r="E1052" s="19">
        <f t="shared" si="118"/>
        <v>5.0626083333333334</v>
      </c>
      <c r="F1052" s="20">
        <v>300000000</v>
      </c>
      <c r="G1052" s="20">
        <v>305800</v>
      </c>
      <c r="H1052" s="21">
        <v>13.38</v>
      </c>
      <c r="I1052" s="4" t="s">
        <v>31</v>
      </c>
      <c r="J1052" s="4" t="s">
        <v>51</v>
      </c>
      <c r="K1052" s="22" t="s">
        <v>114</v>
      </c>
      <c r="L1052" s="10">
        <f t="shared" ref="L1052:L1083" si="121">2*0.2</f>
        <v>0.4</v>
      </c>
      <c r="M1052" s="13">
        <f t="shared" si="120"/>
        <v>1.3333333333333335E-9</v>
      </c>
      <c r="O1052" s="4" t="s">
        <v>31</v>
      </c>
      <c r="P1052" s="4">
        <v>0</v>
      </c>
      <c r="Q1052" s="23" t="s">
        <v>115</v>
      </c>
      <c r="R1052" s="38"/>
      <c r="S1052" s="38"/>
      <c r="T1052" s="24">
        <v>5.208333333333333E-3</v>
      </c>
      <c r="W1052" s="17">
        <v>30.42</v>
      </c>
      <c r="Z1052" s="16">
        <v>1</v>
      </c>
      <c r="AA1052" s="16">
        <v>1.2318104906937299</v>
      </c>
      <c r="AB1052" s="16">
        <v>1</v>
      </c>
      <c r="AD1052" s="17">
        <f t="shared" si="115"/>
        <v>30.42</v>
      </c>
      <c r="AE1052" s="57">
        <v>359.86603241190699</v>
      </c>
      <c r="AF1052" s="17">
        <f t="shared" si="119"/>
        <v>-0.67</v>
      </c>
      <c r="AG1052" s="17">
        <v>3.4147208121827299</v>
      </c>
      <c r="AH1052" s="17">
        <v>3.41</v>
      </c>
      <c r="AJ1052" s="4" t="s">
        <v>284</v>
      </c>
    </row>
    <row r="1053" spans="1:36" x14ac:dyDescent="0.35">
      <c r="A1053" s="4" t="s">
        <v>112</v>
      </c>
      <c r="B1053" s="36" t="s">
        <v>111</v>
      </c>
      <c r="C1053" s="4" t="s">
        <v>113</v>
      </c>
      <c r="D1053" s="19">
        <f t="shared" si="117"/>
        <v>-53.047577777777775</v>
      </c>
      <c r="E1053" s="19">
        <f t="shared" si="118"/>
        <v>5.0626083333333334</v>
      </c>
      <c r="F1053" s="20">
        <v>300000000</v>
      </c>
      <c r="G1053" s="20">
        <v>305800</v>
      </c>
      <c r="H1053" s="21">
        <v>13.38</v>
      </c>
      <c r="I1053" s="4" t="s">
        <v>31</v>
      </c>
      <c r="J1053" s="4" t="s">
        <v>51</v>
      </c>
      <c r="K1053" s="22" t="s">
        <v>114</v>
      </c>
      <c r="L1053" s="10">
        <f t="shared" si="121"/>
        <v>0.4</v>
      </c>
      <c r="M1053" s="13">
        <f t="shared" si="120"/>
        <v>1.3333333333333335E-9</v>
      </c>
      <c r="O1053" s="4" t="s">
        <v>31</v>
      </c>
      <c r="P1053" s="4">
        <v>0</v>
      </c>
      <c r="Q1053" s="23" t="s">
        <v>115</v>
      </c>
      <c r="R1053" s="38"/>
      <c r="S1053" s="38"/>
      <c r="T1053" s="24">
        <v>5.208333333333333E-3</v>
      </c>
      <c r="W1053" s="17">
        <v>30.42</v>
      </c>
      <c r="Z1053" s="16">
        <v>1</v>
      </c>
      <c r="AA1053" s="16">
        <v>1.4094754653130199</v>
      </c>
      <c r="AB1053" s="16">
        <v>1</v>
      </c>
      <c r="AD1053" s="17">
        <f t="shared" si="115"/>
        <v>30.42</v>
      </c>
      <c r="AE1053" s="57">
        <v>359.86603241190699</v>
      </c>
      <c r="AF1053" s="17">
        <f t="shared" si="119"/>
        <v>-0.67</v>
      </c>
      <c r="AG1053" s="17">
        <v>3.3839593908629402</v>
      </c>
      <c r="AH1053" s="17">
        <v>3.38</v>
      </c>
      <c r="AJ1053" s="4" t="s">
        <v>284</v>
      </c>
    </row>
    <row r="1054" spans="1:36" x14ac:dyDescent="0.35">
      <c r="A1054" s="4" t="s">
        <v>112</v>
      </c>
      <c r="B1054" s="36" t="s">
        <v>111</v>
      </c>
      <c r="C1054" s="4" t="s">
        <v>113</v>
      </c>
      <c r="D1054" s="19">
        <f t="shared" si="117"/>
        <v>-53.047577777777775</v>
      </c>
      <c r="E1054" s="19">
        <f t="shared" si="118"/>
        <v>5.0626083333333334</v>
      </c>
      <c r="F1054" s="20">
        <v>300000000</v>
      </c>
      <c r="G1054" s="20">
        <v>305800</v>
      </c>
      <c r="H1054" s="21">
        <v>13.38</v>
      </c>
      <c r="I1054" s="4" t="s">
        <v>31</v>
      </c>
      <c r="J1054" s="4" t="s">
        <v>51</v>
      </c>
      <c r="K1054" s="22" t="s">
        <v>114</v>
      </c>
      <c r="L1054" s="10">
        <f t="shared" si="121"/>
        <v>0.4</v>
      </c>
      <c r="M1054" s="13">
        <f t="shared" si="120"/>
        <v>1.3333333333333335E-9</v>
      </c>
      <c r="O1054" s="4" t="s">
        <v>31</v>
      </c>
      <c r="P1054" s="4">
        <v>0</v>
      </c>
      <c r="Q1054" s="23" t="s">
        <v>115</v>
      </c>
      <c r="R1054" s="38"/>
      <c r="S1054" s="38"/>
      <c r="T1054" s="24">
        <v>5.208333333333333E-3</v>
      </c>
      <c r="W1054" s="17">
        <v>30.42</v>
      </c>
      <c r="Z1054" s="16">
        <v>1</v>
      </c>
      <c r="AA1054" s="16">
        <v>1.61082910321488</v>
      </c>
      <c r="AB1054" s="16">
        <v>1</v>
      </c>
      <c r="AD1054" s="17">
        <f t="shared" si="115"/>
        <v>30.42</v>
      </c>
      <c r="AE1054" s="57">
        <v>359.86603241190699</v>
      </c>
      <c r="AF1054" s="17">
        <f t="shared" si="119"/>
        <v>-0.67</v>
      </c>
      <c r="AG1054" s="17">
        <v>3.3230964467005002</v>
      </c>
      <c r="AH1054" s="17">
        <v>3.32</v>
      </c>
      <c r="AJ1054" s="4" t="s">
        <v>284</v>
      </c>
    </row>
    <row r="1055" spans="1:36" x14ac:dyDescent="0.35">
      <c r="A1055" s="4" t="s">
        <v>112</v>
      </c>
      <c r="B1055" s="36" t="s">
        <v>111</v>
      </c>
      <c r="C1055" s="4" t="s">
        <v>113</v>
      </c>
      <c r="D1055" s="19">
        <f t="shared" ref="D1055:D1086" si="122">-(53+(2+51.28/60)/60)</f>
        <v>-53.047577777777775</v>
      </c>
      <c r="E1055" s="19">
        <f t="shared" ref="E1055:E1086" si="123">5+(3+45.39/60)/60</f>
        <v>5.0626083333333334</v>
      </c>
      <c r="F1055" s="20">
        <v>300000000</v>
      </c>
      <c r="G1055" s="20">
        <v>305800</v>
      </c>
      <c r="H1055" s="21">
        <v>13.38</v>
      </c>
      <c r="I1055" s="4" t="s">
        <v>31</v>
      </c>
      <c r="J1055" s="4" t="s">
        <v>51</v>
      </c>
      <c r="K1055" s="22" t="s">
        <v>114</v>
      </c>
      <c r="L1055" s="10">
        <f t="shared" si="121"/>
        <v>0.4</v>
      </c>
      <c r="M1055" s="13">
        <f t="shared" si="120"/>
        <v>1.3333333333333335E-9</v>
      </c>
      <c r="O1055" s="4" t="s">
        <v>31</v>
      </c>
      <c r="P1055" s="4">
        <v>0</v>
      </c>
      <c r="Q1055" s="23" t="s">
        <v>115</v>
      </c>
      <c r="R1055" s="38"/>
      <c r="S1055" s="38"/>
      <c r="T1055" s="24">
        <v>5.208333333333333E-3</v>
      </c>
      <c r="W1055" s="17">
        <v>30.42</v>
      </c>
      <c r="Z1055" s="16">
        <v>1</v>
      </c>
      <c r="AA1055" s="16">
        <v>1.7766497461928801</v>
      </c>
      <c r="AB1055" s="16">
        <v>1</v>
      </c>
      <c r="AD1055" s="17">
        <f t="shared" si="115"/>
        <v>30.42</v>
      </c>
      <c r="AE1055" s="57">
        <v>359.86603241190699</v>
      </c>
      <c r="AF1055" s="17">
        <f t="shared" ref="AF1055:AF1086" si="124">IF(AA1055&gt;3.7,-0.5,-0.67)</f>
        <v>-0.67</v>
      </c>
      <c r="AG1055" s="17">
        <v>3.3823857868020202</v>
      </c>
      <c r="AH1055" s="17">
        <v>3.38</v>
      </c>
      <c r="AJ1055" s="4" t="s">
        <v>284</v>
      </c>
    </row>
    <row r="1056" spans="1:36" x14ac:dyDescent="0.35">
      <c r="A1056" s="4" t="s">
        <v>112</v>
      </c>
      <c r="B1056" s="36" t="s">
        <v>111</v>
      </c>
      <c r="C1056" s="4" t="s">
        <v>113</v>
      </c>
      <c r="D1056" s="19">
        <f t="shared" si="122"/>
        <v>-53.047577777777775</v>
      </c>
      <c r="E1056" s="19">
        <f t="shared" si="123"/>
        <v>5.0626083333333334</v>
      </c>
      <c r="F1056" s="20">
        <v>300000000</v>
      </c>
      <c r="G1056" s="20">
        <v>305800</v>
      </c>
      <c r="H1056" s="21">
        <v>13.38</v>
      </c>
      <c r="I1056" s="4" t="s">
        <v>31</v>
      </c>
      <c r="J1056" s="4" t="s">
        <v>51</v>
      </c>
      <c r="K1056" s="22" t="s">
        <v>114</v>
      </c>
      <c r="L1056" s="10">
        <f t="shared" si="121"/>
        <v>0.4</v>
      </c>
      <c r="M1056" s="13">
        <f t="shared" si="120"/>
        <v>1.3333333333333335E-9</v>
      </c>
      <c r="O1056" s="4" t="s">
        <v>31</v>
      </c>
      <c r="P1056" s="4">
        <v>0</v>
      </c>
      <c r="Q1056" s="23" t="s">
        <v>115</v>
      </c>
      <c r="R1056" s="38"/>
      <c r="S1056" s="38"/>
      <c r="T1056" s="24">
        <v>5.208333333333333E-3</v>
      </c>
      <c r="W1056" s="17">
        <v>30.42</v>
      </c>
      <c r="Z1056" s="16">
        <v>1</v>
      </c>
      <c r="AA1056" s="16">
        <v>1.62267343485617</v>
      </c>
      <c r="AB1056" s="16">
        <v>1</v>
      </c>
      <c r="AD1056" s="17">
        <f t="shared" si="115"/>
        <v>30.42</v>
      </c>
      <c r="AE1056" s="57">
        <v>359.86603241190699</v>
      </c>
      <c r="AF1056" s="17">
        <f t="shared" si="124"/>
        <v>-0.67</v>
      </c>
      <c r="AG1056" s="17">
        <v>2.93304568527918</v>
      </c>
      <c r="AH1056" s="17">
        <v>2.93</v>
      </c>
      <c r="AJ1056" s="4" t="s">
        <v>284</v>
      </c>
    </row>
    <row r="1057" spans="1:36" x14ac:dyDescent="0.35">
      <c r="A1057" s="4" t="s">
        <v>112</v>
      </c>
      <c r="B1057" s="36" t="s">
        <v>111</v>
      </c>
      <c r="C1057" s="4" t="s">
        <v>113</v>
      </c>
      <c r="D1057" s="19">
        <f t="shared" si="122"/>
        <v>-53.047577777777775</v>
      </c>
      <c r="E1057" s="19">
        <f t="shared" si="123"/>
        <v>5.0626083333333334</v>
      </c>
      <c r="F1057" s="20">
        <v>300000000</v>
      </c>
      <c r="G1057" s="20">
        <v>305800</v>
      </c>
      <c r="H1057" s="21">
        <v>13.38</v>
      </c>
      <c r="I1057" s="4" t="s">
        <v>31</v>
      </c>
      <c r="J1057" s="4" t="s">
        <v>51</v>
      </c>
      <c r="K1057" s="22" t="s">
        <v>114</v>
      </c>
      <c r="L1057" s="10">
        <f t="shared" si="121"/>
        <v>0.4</v>
      </c>
      <c r="M1057" s="13">
        <f t="shared" si="120"/>
        <v>1.3333333333333335E-9</v>
      </c>
      <c r="O1057" s="4" t="s">
        <v>31</v>
      </c>
      <c r="P1057" s="4">
        <v>0</v>
      </c>
      <c r="Q1057" s="23" t="s">
        <v>115</v>
      </c>
      <c r="R1057" s="38"/>
      <c r="S1057" s="38"/>
      <c r="T1057" s="24">
        <v>5.208333333333333E-3</v>
      </c>
      <c r="W1057" s="17">
        <v>30.42</v>
      </c>
      <c r="Z1057" s="16">
        <v>1</v>
      </c>
      <c r="AA1057" s="16">
        <v>1.4805414551607401</v>
      </c>
      <c r="AB1057" s="16">
        <v>1</v>
      </c>
      <c r="AD1057" s="17">
        <f t="shared" si="115"/>
        <v>30.42</v>
      </c>
      <c r="AE1057" s="57">
        <v>359.86603241190699</v>
      </c>
      <c r="AF1057" s="17">
        <f t="shared" si="124"/>
        <v>-0.67</v>
      </c>
      <c r="AG1057" s="17">
        <v>2.4836548223350201</v>
      </c>
      <c r="AH1057" s="17">
        <v>2.48</v>
      </c>
      <c r="AJ1057" s="4" t="s">
        <v>284</v>
      </c>
    </row>
    <row r="1058" spans="1:36" x14ac:dyDescent="0.35">
      <c r="A1058" s="4" t="s">
        <v>112</v>
      </c>
      <c r="B1058" s="36" t="s">
        <v>111</v>
      </c>
      <c r="C1058" s="4" t="s">
        <v>113</v>
      </c>
      <c r="D1058" s="19">
        <f t="shared" si="122"/>
        <v>-53.047577777777775</v>
      </c>
      <c r="E1058" s="19">
        <f t="shared" si="123"/>
        <v>5.0626083333333334</v>
      </c>
      <c r="F1058" s="20">
        <v>300000000</v>
      </c>
      <c r="G1058" s="20">
        <v>305800</v>
      </c>
      <c r="H1058" s="21">
        <v>13.38</v>
      </c>
      <c r="I1058" s="4" t="s">
        <v>31</v>
      </c>
      <c r="J1058" s="4" t="s">
        <v>51</v>
      </c>
      <c r="K1058" s="22" t="s">
        <v>114</v>
      </c>
      <c r="L1058" s="10">
        <f t="shared" si="121"/>
        <v>0.4</v>
      </c>
      <c r="M1058" s="13">
        <f t="shared" si="120"/>
        <v>1.3333333333333335E-9</v>
      </c>
      <c r="O1058" s="4" t="s">
        <v>31</v>
      </c>
      <c r="P1058" s="4">
        <v>0</v>
      </c>
      <c r="Q1058" s="23" t="s">
        <v>115</v>
      </c>
      <c r="R1058" s="38"/>
      <c r="S1058" s="38"/>
      <c r="T1058" s="24">
        <v>5.208333333333333E-3</v>
      </c>
      <c r="W1058" s="17">
        <v>30.42</v>
      </c>
      <c r="Z1058" s="16">
        <v>1</v>
      </c>
      <c r="AA1058" s="16">
        <v>1.3502538071065899</v>
      </c>
      <c r="AB1058" s="16">
        <v>1</v>
      </c>
      <c r="AD1058" s="17">
        <f t="shared" si="115"/>
        <v>30.42</v>
      </c>
      <c r="AE1058" s="57">
        <v>359.86603241190699</v>
      </c>
      <c r="AF1058" s="17">
        <f t="shared" si="124"/>
        <v>-0.67</v>
      </c>
      <c r="AG1058" s="17">
        <v>1.88421319796954</v>
      </c>
      <c r="AH1058" s="17">
        <v>1.88</v>
      </c>
      <c r="AJ1058" s="4" t="s">
        <v>284</v>
      </c>
    </row>
    <row r="1059" spans="1:36" x14ac:dyDescent="0.35">
      <c r="A1059" s="4" t="s">
        <v>112</v>
      </c>
      <c r="B1059" s="36" t="s">
        <v>111</v>
      </c>
      <c r="C1059" s="4" t="s">
        <v>113</v>
      </c>
      <c r="D1059" s="19">
        <f t="shared" si="122"/>
        <v>-53.047577777777775</v>
      </c>
      <c r="E1059" s="19">
        <f t="shared" si="123"/>
        <v>5.0626083333333334</v>
      </c>
      <c r="F1059" s="20">
        <v>300000000</v>
      </c>
      <c r="G1059" s="20">
        <v>305800</v>
      </c>
      <c r="H1059" s="21">
        <v>13.38</v>
      </c>
      <c r="I1059" s="4" t="s">
        <v>31</v>
      </c>
      <c r="J1059" s="4" t="s">
        <v>51</v>
      </c>
      <c r="K1059" s="22" t="s">
        <v>114</v>
      </c>
      <c r="L1059" s="10">
        <f t="shared" si="121"/>
        <v>0.4</v>
      </c>
      <c r="M1059" s="13">
        <f t="shared" si="120"/>
        <v>1.3333333333333335E-9</v>
      </c>
      <c r="O1059" s="4" t="s">
        <v>31</v>
      </c>
      <c r="P1059" s="4">
        <v>0</v>
      </c>
      <c r="Q1059" s="23" t="s">
        <v>115</v>
      </c>
      <c r="R1059" s="38"/>
      <c r="S1059" s="38"/>
      <c r="T1059" s="24">
        <v>5.208333333333333E-3</v>
      </c>
      <c r="W1059" s="17">
        <v>30.42</v>
      </c>
      <c r="Z1059" s="16">
        <v>1</v>
      </c>
      <c r="AA1059" s="16">
        <v>1.11336717428087</v>
      </c>
      <c r="AB1059" s="16">
        <v>1</v>
      </c>
      <c r="AD1059" s="17">
        <f t="shared" si="115"/>
        <v>30.42</v>
      </c>
      <c r="AE1059" s="57">
        <v>359.86603241190699</v>
      </c>
      <c r="AF1059" s="17">
        <f t="shared" si="124"/>
        <v>-0.67</v>
      </c>
      <c r="AG1059" s="17">
        <v>1.7052284263959301</v>
      </c>
      <c r="AH1059" s="17">
        <v>1.71</v>
      </c>
      <c r="AJ1059" s="4" t="s">
        <v>284</v>
      </c>
    </row>
    <row r="1060" spans="1:36" x14ac:dyDescent="0.35">
      <c r="A1060" s="4" t="s">
        <v>112</v>
      </c>
      <c r="B1060" s="36" t="s">
        <v>111</v>
      </c>
      <c r="C1060" s="4" t="s">
        <v>113</v>
      </c>
      <c r="D1060" s="19">
        <f t="shared" si="122"/>
        <v>-53.047577777777775</v>
      </c>
      <c r="E1060" s="19">
        <f t="shared" si="123"/>
        <v>5.0626083333333334</v>
      </c>
      <c r="F1060" s="20">
        <v>300000000</v>
      </c>
      <c r="G1060" s="20">
        <v>305800</v>
      </c>
      <c r="H1060" s="21">
        <v>13.38</v>
      </c>
      <c r="I1060" s="4" t="s">
        <v>31</v>
      </c>
      <c r="J1060" s="4" t="s">
        <v>51</v>
      </c>
      <c r="K1060" s="22" t="s">
        <v>114</v>
      </c>
      <c r="L1060" s="10">
        <f t="shared" si="121"/>
        <v>0.4</v>
      </c>
      <c r="M1060" s="13">
        <f t="shared" si="120"/>
        <v>1.3333333333333335E-9</v>
      </c>
      <c r="O1060" s="4" t="s">
        <v>31</v>
      </c>
      <c r="P1060" s="4">
        <v>0</v>
      </c>
      <c r="Q1060" s="23" t="s">
        <v>115</v>
      </c>
      <c r="R1060" s="38"/>
      <c r="S1060" s="38"/>
      <c r="T1060" s="24">
        <v>5.208333333333333E-3</v>
      </c>
      <c r="W1060" s="17">
        <v>30.42</v>
      </c>
      <c r="Z1060" s="16">
        <v>1</v>
      </c>
      <c r="AA1060" s="16">
        <v>1.2318104906937299</v>
      </c>
      <c r="AB1060" s="16">
        <v>1</v>
      </c>
      <c r="AD1060" s="17">
        <f t="shared" si="115"/>
        <v>30.42</v>
      </c>
      <c r="AE1060" s="57">
        <v>359.86603241190699</v>
      </c>
      <c r="AF1060" s="17">
        <f t="shared" si="124"/>
        <v>-0.67</v>
      </c>
      <c r="AG1060" s="17">
        <v>1.3747208121827399</v>
      </c>
      <c r="AH1060" s="17">
        <v>1.37</v>
      </c>
      <c r="AJ1060" s="4" t="s">
        <v>284</v>
      </c>
    </row>
    <row r="1061" spans="1:36" x14ac:dyDescent="0.35">
      <c r="A1061" s="4" t="s">
        <v>112</v>
      </c>
      <c r="B1061" s="36" t="s">
        <v>111</v>
      </c>
      <c r="C1061" s="4" t="s">
        <v>113</v>
      </c>
      <c r="D1061" s="19">
        <f t="shared" si="122"/>
        <v>-53.047577777777775</v>
      </c>
      <c r="E1061" s="19">
        <f t="shared" si="123"/>
        <v>5.0626083333333334</v>
      </c>
      <c r="F1061" s="20">
        <v>300000000</v>
      </c>
      <c r="G1061" s="20">
        <v>305800</v>
      </c>
      <c r="H1061" s="21">
        <v>13.38</v>
      </c>
      <c r="I1061" s="4" t="s">
        <v>31</v>
      </c>
      <c r="J1061" s="4" t="s">
        <v>51</v>
      </c>
      <c r="K1061" s="22" t="s">
        <v>114</v>
      </c>
      <c r="L1061" s="10">
        <f t="shared" si="121"/>
        <v>0.4</v>
      </c>
      <c r="M1061" s="13">
        <f t="shared" si="120"/>
        <v>1.3333333333333335E-9</v>
      </c>
      <c r="O1061" s="4" t="s">
        <v>31</v>
      </c>
      <c r="P1061" s="4">
        <v>0</v>
      </c>
      <c r="Q1061" s="23" t="s">
        <v>115</v>
      </c>
      <c r="R1061" s="38"/>
      <c r="S1061" s="38"/>
      <c r="T1061" s="24">
        <v>5.208333333333333E-3</v>
      </c>
      <c r="W1061" s="17">
        <v>30.42</v>
      </c>
      <c r="Z1061" s="16">
        <v>1</v>
      </c>
      <c r="AA1061" s="16">
        <v>1.3739424703891601</v>
      </c>
      <c r="AB1061" s="16">
        <v>1</v>
      </c>
      <c r="AD1061" s="17">
        <f t="shared" si="115"/>
        <v>30.42</v>
      </c>
      <c r="AE1061" s="57">
        <v>359.86603241190699</v>
      </c>
      <c r="AF1061" s="17">
        <f t="shared" si="124"/>
        <v>-0.67</v>
      </c>
      <c r="AG1061" s="17">
        <v>1.1341116751269</v>
      </c>
      <c r="AH1061" s="17">
        <v>1.1299999999999999</v>
      </c>
      <c r="AJ1061" s="4" t="s">
        <v>284</v>
      </c>
    </row>
    <row r="1062" spans="1:36" x14ac:dyDescent="0.35">
      <c r="A1062" s="4" t="s">
        <v>112</v>
      </c>
      <c r="B1062" s="36" t="s">
        <v>111</v>
      </c>
      <c r="C1062" s="4" t="s">
        <v>113</v>
      </c>
      <c r="D1062" s="19">
        <f t="shared" si="122"/>
        <v>-53.047577777777775</v>
      </c>
      <c r="E1062" s="19">
        <f t="shared" si="123"/>
        <v>5.0626083333333334</v>
      </c>
      <c r="F1062" s="20">
        <v>300000000</v>
      </c>
      <c r="G1062" s="20">
        <v>305800</v>
      </c>
      <c r="H1062" s="21">
        <v>13.38</v>
      </c>
      <c r="I1062" s="4" t="s">
        <v>31</v>
      </c>
      <c r="J1062" s="4" t="s">
        <v>51</v>
      </c>
      <c r="K1062" s="22" t="s">
        <v>114</v>
      </c>
      <c r="L1062" s="10">
        <f t="shared" si="121"/>
        <v>0.4</v>
      </c>
      <c r="M1062" s="13">
        <f t="shared" si="120"/>
        <v>1.3333333333333335E-9</v>
      </c>
      <c r="O1062" s="4" t="s">
        <v>31</v>
      </c>
      <c r="P1062" s="4">
        <v>0</v>
      </c>
      <c r="Q1062" s="23" t="s">
        <v>115</v>
      </c>
      <c r="R1062" s="38"/>
      <c r="S1062" s="38"/>
      <c r="T1062" s="24">
        <v>5.208333333333333E-3</v>
      </c>
      <c r="W1062" s="17">
        <v>30.42</v>
      </c>
      <c r="Z1062" s="16">
        <v>1</v>
      </c>
      <c r="AA1062" s="16">
        <v>1.57529610829102</v>
      </c>
      <c r="AB1062" s="16">
        <v>1</v>
      </c>
      <c r="AD1062" s="17">
        <f t="shared" si="115"/>
        <v>30.42</v>
      </c>
      <c r="AE1062" s="57">
        <v>359.86603241190699</v>
      </c>
      <c r="AF1062" s="17">
        <f t="shared" si="124"/>
        <v>-0.67</v>
      </c>
      <c r="AG1062" s="17">
        <v>0.71324873096446595</v>
      </c>
      <c r="AH1062" s="17">
        <v>0.71</v>
      </c>
      <c r="AJ1062" s="4" t="s">
        <v>284</v>
      </c>
    </row>
    <row r="1063" spans="1:36" x14ac:dyDescent="0.35">
      <c r="A1063" s="4" t="s">
        <v>112</v>
      </c>
      <c r="B1063" s="36" t="s">
        <v>111</v>
      </c>
      <c r="C1063" s="4" t="s">
        <v>113</v>
      </c>
      <c r="D1063" s="19">
        <f t="shared" si="122"/>
        <v>-53.047577777777775</v>
      </c>
      <c r="E1063" s="19">
        <f t="shared" si="123"/>
        <v>5.0626083333333334</v>
      </c>
      <c r="F1063" s="20">
        <v>300000000</v>
      </c>
      <c r="G1063" s="20">
        <v>305800</v>
      </c>
      <c r="H1063" s="21">
        <v>13.38</v>
      </c>
      <c r="I1063" s="4" t="s">
        <v>31</v>
      </c>
      <c r="J1063" s="4" t="s">
        <v>51</v>
      </c>
      <c r="K1063" s="22" t="s">
        <v>114</v>
      </c>
      <c r="L1063" s="10">
        <f t="shared" si="121"/>
        <v>0.4</v>
      </c>
      <c r="M1063" s="13">
        <f t="shared" si="120"/>
        <v>1.3333333333333335E-9</v>
      </c>
      <c r="O1063" s="4" t="s">
        <v>31</v>
      </c>
      <c r="P1063" s="4">
        <v>0</v>
      </c>
      <c r="Q1063" s="23" t="s">
        <v>115</v>
      </c>
      <c r="R1063" s="38"/>
      <c r="S1063" s="38"/>
      <c r="T1063" s="24">
        <v>5.208333333333333E-3</v>
      </c>
      <c r="W1063" s="17">
        <v>30.42</v>
      </c>
      <c r="Z1063" s="16">
        <v>1</v>
      </c>
      <c r="AA1063" s="16">
        <v>1.5989847715736001</v>
      </c>
      <c r="AB1063" s="16">
        <v>1</v>
      </c>
      <c r="AD1063" s="17">
        <f t="shared" si="115"/>
        <v>30.42</v>
      </c>
      <c r="AE1063" s="57">
        <v>359.86603241190699</v>
      </c>
      <c r="AF1063" s="17">
        <f t="shared" si="124"/>
        <v>-0.67</v>
      </c>
      <c r="AG1063" s="17">
        <v>1.22314720812182</v>
      </c>
      <c r="AH1063" s="17">
        <v>1.22</v>
      </c>
      <c r="AJ1063" s="4" t="s">
        <v>284</v>
      </c>
    </row>
    <row r="1064" spans="1:36" x14ac:dyDescent="0.35">
      <c r="A1064" s="4" t="s">
        <v>112</v>
      </c>
      <c r="B1064" s="36" t="s">
        <v>111</v>
      </c>
      <c r="C1064" s="4" t="s">
        <v>113</v>
      </c>
      <c r="D1064" s="19">
        <f t="shared" si="122"/>
        <v>-53.047577777777775</v>
      </c>
      <c r="E1064" s="19">
        <f t="shared" si="123"/>
        <v>5.0626083333333334</v>
      </c>
      <c r="F1064" s="20">
        <v>300000000</v>
      </c>
      <c r="G1064" s="20">
        <v>305800</v>
      </c>
      <c r="H1064" s="21">
        <v>13.38</v>
      </c>
      <c r="I1064" s="4" t="s">
        <v>31</v>
      </c>
      <c r="J1064" s="4" t="s">
        <v>51</v>
      </c>
      <c r="K1064" s="22" t="s">
        <v>114</v>
      </c>
      <c r="L1064" s="10">
        <f t="shared" si="121"/>
        <v>0.4</v>
      </c>
      <c r="M1064" s="13">
        <f t="shared" si="120"/>
        <v>1.3333333333333335E-9</v>
      </c>
      <c r="O1064" s="4" t="s">
        <v>31</v>
      </c>
      <c r="P1064" s="4">
        <v>0</v>
      </c>
      <c r="Q1064" s="23" t="s">
        <v>115</v>
      </c>
      <c r="R1064" s="38"/>
      <c r="S1064" s="38"/>
      <c r="T1064" s="24">
        <v>5.208333333333333E-3</v>
      </c>
      <c r="W1064" s="17">
        <v>30.42</v>
      </c>
      <c r="Z1064" s="16">
        <v>1</v>
      </c>
      <c r="AA1064" s="16">
        <v>1.72927241962774</v>
      </c>
      <c r="AB1064" s="16">
        <v>1</v>
      </c>
      <c r="AD1064" s="17">
        <f t="shared" si="115"/>
        <v>30.42</v>
      </c>
      <c r="AE1064" s="57">
        <v>359.86603241190699</v>
      </c>
      <c r="AF1064" s="17">
        <f t="shared" si="124"/>
        <v>-0.67</v>
      </c>
      <c r="AG1064" s="17">
        <v>1.0725888324873001</v>
      </c>
      <c r="AH1064" s="17">
        <v>1.07</v>
      </c>
      <c r="AJ1064" s="4" t="s">
        <v>284</v>
      </c>
    </row>
    <row r="1065" spans="1:36" x14ac:dyDescent="0.35">
      <c r="A1065" s="4" t="s">
        <v>112</v>
      </c>
      <c r="B1065" s="36" t="s">
        <v>111</v>
      </c>
      <c r="C1065" s="4" t="s">
        <v>113</v>
      </c>
      <c r="D1065" s="19">
        <f t="shared" si="122"/>
        <v>-53.047577777777775</v>
      </c>
      <c r="E1065" s="19">
        <f t="shared" si="123"/>
        <v>5.0626083333333334</v>
      </c>
      <c r="F1065" s="20">
        <v>300000000</v>
      </c>
      <c r="G1065" s="20">
        <v>305800</v>
      </c>
      <c r="H1065" s="21">
        <v>13.38</v>
      </c>
      <c r="I1065" s="4" t="s">
        <v>31</v>
      </c>
      <c r="J1065" s="4" t="s">
        <v>51</v>
      </c>
      <c r="K1065" s="22" t="s">
        <v>114</v>
      </c>
      <c r="L1065" s="10">
        <f t="shared" si="121"/>
        <v>0.4</v>
      </c>
      <c r="M1065" s="13">
        <f t="shared" si="120"/>
        <v>1.3333333333333335E-9</v>
      </c>
      <c r="O1065" s="4" t="s">
        <v>31</v>
      </c>
      <c r="P1065" s="4">
        <v>0</v>
      </c>
      <c r="Q1065" s="23" t="s">
        <v>115</v>
      </c>
      <c r="R1065" s="38"/>
      <c r="S1065" s="38"/>
      <c r="T1065" s="24">
        <v>5.208333333333333E-3</v>
      </c>
      <c r="W1065" s="17">
        <v>30.42</v>
      </c>
      <c r="Z1065" s="16">
        <v>1</v>
      </c>
      <c r="AA1065" s="16">
        <v>1.7648054145515999</v>
      </c>
      <c r="AB1065" s="16">
        <v>1</v>
      </c>
      <c r="AD1065" s="17">
        <f t="shared" si="115"/>
        <v>30.42</v>
      </c>
      <c r="AE1065" s="57">
        <v>359.86603241190699</v>
      </c>
      <c r="AF1065" s="17">
        <f t="shared" si="124"/>
        <v>-0.67</v>
      </c>
      <c r="AG1065" s="17">
        <v>1.58243654822334</v>
      </c>
      <c r="AH1065" s="17">
        <v>1.58</v>
      </c>
      <c r="AJ1065" s="4" t="s">
        <v>284</v>
      </c>
    </row>
    <row r="1066" spans="1:36" x14ac:dyDescent="0.35">
      <c r="A1066" s="4" t="s">
        <v>112</v>
      </c>
      <c r="B1066" s="36" t="s">
        <v>111</v>
      </c>
      <c r="C1066" s="4" t="s">
        <v>113</v>
      </c>
      <c r="D1066" s="19">
        <f t="shared" si="122"/>
        <v>-53.047577777777775</v>
      </c>
      <c r="E1066" s="19">
        <f t="shared" si="123"/>
        <v>5.0626083333333334</v>
      </c>
      <c r="F1066" s="20">
        <v>300000000</v>
      </c>
      <c r="G1066" s="20">
        <v>305800</v>
      </c>
      <c r="H1066" s="21">
        <v>13.38</v>
      </c>
      <c r="I1066" s="4" t="s">
        <v>31</v>
      </c>
      <c r="J1066" s="4" t="s">
        <v>51</v>
      </c>
      <c r="K1066" s="22" t="s">
        <v>114</v>
      </c>
      <c r="L1066" s="10">
        <f t="shared" si="121"/>
        <v>0.4</v>
      </c>
      <c r="M1066" s="13">
        <f t="shared" si="120"/>
        <v>1.3333333333333335E-9</v>
      </c>
      <c r="O1066" s="4" t="s">
        <v>31</v>
      </c>
      <c r="P1066" s="4">
        <v>0</v>
      </c>
      <c r="Q1066" s="23" t="s">
        <v>115</v>
      </c>
      <c r="R1066" s="38"/>
      <c r="S1066" s="38"/>
      <c r="T1066" s="24">
        <v>5.208333333333333E-3</v>
      </c>
      <c r="W1066" s="17">
        <v>30.42</v>
      </c>
      <c r="Z1066" s="16">
        <v>1</v>
      </c>
      <c r="AA1066" s="16">
        <v>1.85956006768189</v>
      </c>
      <c r="AB1066" s="16">
        <v>1</v>
      </c>
      <c r="AD1066" s="17">
        <f t="shared" si="115"/>
        <v>30.42</v>
      </c>
      <c r="AE1066" s="57">
        <v>359.86603241190699</v>
      </c>
      <c r="AF1066" s="17">
        <f t="shared" si="124"/>
        <v>-0.67</v>
      </c>
      <c r="AG1066" s="17">
        <v>1.7920304568527901</v>
      </c>
      <c r="AH1066" s="17">
        <v>1.79</v>
      </c>
      <c r="AJ1066" s="4" t="s">
        <v>284</v>
      </c>
    </row>
    <row r="1067" spans="1:36" x14ac:dyDescent="0.35">
      <c r="A1067" s="4" t="s">
        <v>112</v>
      </c>
      <c r="B1067" s="36" t="s">
        <v>111</v>
      </c>
      <c r="C1067" s="4" t="s">
        <v>113</v>
      </c>
      <c r="D1067" s="19">
        <f t="shared" si="122"/>
        <v>-53.047577777777775</v>
      </c>
      <c r="E1067" s="19">
        <f t="shared" si="123"/>
        <v>5.0626083333333334</v>
      </c>
      <c r="F1067" s="20">
        <v>300000000</v>
      </c>
      <c r="G1067" s="20">
        <v>305800</v>
      </c>
      <c r="H1067" s="21">
        <v>13.38</v>
      </c>
      <c r="I1067" s="4" t="s">
        <v>31</v>
      </c>
      <c r="J1067" s="4" t="s">
        <v>51</v>
      </c>
      <c r="K1067" s="22" t="s">
        <v>114</v>
      </c>
      <c r="L1067" s="10">
        <f t="shared" si="121"/>
        <v>0.4</v>
      </c>
      <c r="M1067" s="13">
        <f t="shared" si="120"/>
        <v>1.3333333333333335E-9</v>
      </c>
      <c r="O1067" s="4" t="s">
        <v>31</v>
      </c>
      <c r="P1067" s="4">
        <v>0</v>
      </c>
      <c r="Q1067" s="23" t="s">
        <v>115</v>
      </c>
      <c r="R1067" s="38"/>
      <c r="S1067" s="38"/>
      <c r="T1067" s="24">
        <v>5.208333333333333E-3</v>
      </c>
      <c r="W1067" s="17">
        <v>30.42</v>
      </c>
      <c r="Z1067" s="16">
        <v>1</v>
      </c>
      <c r="AA1067" s="16">
        <v>1.8714043993231799</v>
      </c>
      <c r="AB1067" s="16">
        <v>1</v>
      </c>
      <c r="AD1067" s="17">
        <f t="shared" si="115"/>
        <v>30.42</v>
      </c>
      <c r="AE1067" s="57">
        <v>359.86603241190699</v>
      </c>
      <c r="AF1067" s="17">
        <f t="shared" si="124"/>
        <v>-0.67</v>
      </c>
      <c r="AG1067" s="17">
        <v>2.2419796954314699</v>
      </c>
      <c r="AH1067" s="17">
        <v>2.2400000000000002</v>
      </c>
      <c r="AJ1067" s="4" t="s">
        <v>284</v>
      </c>
    </row>
    <row r="1068" spans="1:36" x14ac:dyDescent="0.35">
      <c r="A1068" s="4" t="s">
        <v>112</v>
      </c>
      <c r="B1068" s="36" t="s">
        <v>111</v>
      </c>
      <c r="C1068" s="4" t="s">
        <v>113</v>
      </c>
      <c r="D1068" s="19">
        <f t="shared" si="122"/>
        <v>-53.047577777777775</v>
      </c>
      <c r="E1068" s="19">
        <f t="shared" si="123"/>
        <v>5.0626083333333334</v>
      </c>
      <c r="F1068" s="20">
        <v>300000000</v>
      </c>
      <c r="G1068" s="20">
        <v>305800</v>
      </c>
      <c r="H1068" s="21">
        <v>13.38</v>
      </c>
      <c r="I1068" s="4" t="s">
        <v>31</v>
      </c>
      <c r="J1068" s="4" t="s">
        <v>51</v>
      </c>
      <c r="K1068" s="22" t="s">
        <v>114</v>
      </c>
      <c r="L1068" s="10">
        <f t="shared" si="121"/>
        <v>0.4</v>
      </c>
      <c r="M1068" s="13">
        <f t="shared" si="120"/>
        <v>1.3333333333333335E-9</v>
      </c>
      <c r="O1068" s="4" t="s">
        <v>31</v>
      </c>
      <c r="P1068" s="4">
        <v>0</v>
      </c>
      <c r="Q1068" s="23" t="s">
        <v>115</v>
      </c>
      <c r="R1068" s="38"/>
      <c r="S1068" s="38"/>
      <c r="T1068" s="24">
        <v>5.208333333333333E-3</v>
      </c>
      <c r="W1068" s="17">
        <v>30.42</v>
      </c>
      <c r="Z1068" s="16">
        <v>1</v>
      </c>
      <c r="AA1068" s="16">
        <v>1.85956006768189</v>
      </c>
      <c r="AB1068" s="16">
        <v>1</v>
      </c>
      <c r="AD1068" s="17">
        <f t="shared" si="115"/>
        <v>30.42</v>
      </c>
      <c r="AE1068" s="57">
        <v>359.86603241190699</v>
      </c>
      <c r="AF1068" s="17">
        <f t="shared" si="124"/>
        <v>-0.67</v>
      </c>
      <c r="AG1068" s="17">
        <v>2.8120304568527899</v>
      </c>
      <c r="AH1068" s="17">
        <v>2.81</v>
      </c>
      <c r="AJ1068" s="4" t="s">
        <v>284</v>
      </c>
    </row>
    <row r="1069" spans="1:36" x14ac:dyDescent="0.35">
      <c r="A1069" s="4" t="s">
        <v>112</v>
      </c>
      <c r="B1069" s="36" t="s">
        <v>111</v>
      </c>
      <c r="C1069" s="4" t="s">
        <v>113</v>
      </c>
      <c r="D1069" s="19">
        <f t="shared" si="122"/>
        <v>-53.047577777777775</v>
      </c>
      <c r="E1069" s="19">
        <f t="shared" si="123"/>
        <v>5.0626083333333334</v>
      </c>
      <c r="F1069" s="20">
        <v>300000000</v>
      </c>
      <c r="G1069" s="20">
        <v>305800</v>
      </c>
      <c r="H1069" s="21">
        <v>13.38</v>
      </c>
      <c r="I1069" s="4" t="s">
        <v>31</v>
      </c>
      <c r="J1069" s="4" t="s">
        <v>51</v>
      </c>
      <c r="K1069" s="22" t="s">
        <v>114</v>
      </c>
      <c r="L1069" s="10">
        <f t="shared" si="121"/>
        <v>0.4</v>
      </c>
      <c r="M1069" s="13">
        <f t="shared" si="120"/>
        <v>1.3333333333333335E-9</v>
      </c>
      <c r="O1069" s="4" t="s">
        <v>31</v>
      </c>
      <c r="P1069" s="4">
        <v>0</v>
      </c>
      <c r="Q1069" s="23" t="s">
        <v>115</v>
      </c>
      <c r="R1069" s="38"/>
      <c r="S1069" s="38"/>
      <c r="T1069" s="24">
        <v>5.208333333333333E-3</v>
      </c>
      <c r="W1069" s="17">
        <v>30.42</v>
      </c>
      <c r="Z1069" s="16">
        <v>1</v>
      </c>
      <c r="AA1069" s="16">
        <v>2.25042301184433</v>
      </c>
      <c r="AB1069" s="16">
        <v>1</v>
      </c>
      <c r="AD1069" s="17">
        <f t="shared" si="115"/>
        <v>30.42</v>
      </c>
      <c r="AE1069" s="57">
        <v>359.86603241190699</v>
      </c>
      <c r="AF1069" s="17">
        <f t="shared" si="124"/>
        <v>-0.67</v>
      </c>
      <c r="AG1069" s="17">
        <v>2.0003553299492398</v>
      </c>
      <c r="AH1069" s="17">
        <v>2</v>
      </c>
      <c r="AJ1069" s="4" t="s">
        <v>284</v>
      </c>
    </row>
    <row r="1070" spans="1:36" x14ac:dyDescent="0.35">
      <c r="A1070" s="4" t="s">
        <v>112</v>
      </c>
      <c r="B1070" s="36" t="s">
        <v>111</v>
      </c>
      <c r="C1070" s="4" t="s">
        <v>113</v>
      </c>
      <c r="D1070" s="19">
        <f t="shared" si="122"/>
        <v>-53.047577777777775</v>
      </c>
      <c r="E1070" s="19">
        <f t="shared" si="123"/>
        <v>5.0626083333333334</v>
      </c>
      <c r="F1070" s="20">
        <v>300000000</v>
      </c>
      <c r="G1070" s="20">
        <v>305800</v>
      </c>
      <c r="H1070" s="21">
        <v>13.38</v>
      </c>
      <c r="I1070" s="4" t="s">
        <v>31</v>
      </c>
      <c r="J1070" s="4" t="s">
        <v>51</v>
      </c>
      <c r="K1070" s="22" t="s">
        <v>114</v>
      </c>
      <c r="L1070" s="10">
        <f t="shared" si="121"/>
        <v>0.4</v>
      </c>
      <c r="M1070" s="13">
        <f t="shared" si="120"/>
        <v>1.3333333333333335E-9</v>
      </c>
      <c r="O1070" s="4" t="s">
        <v>31</v>
      </c>
      <c r="P1070" s="4">
        <v>0</v>
      </c>
      <c r="Q1070" s="23" t="s">
        <v>115</v>
      </c>
      <c r="R1070" s="38"/>
      <c r="S1070" s="38"/>
      <c r="T1070" s="24">
        <v>5.208333333333333E-3</v>
      </c>
      <c r="W1070" s="17">
        <v>30.42</v>
      </c>
      <c r="Z1070" s="16">
        <v>1</v>
      </c>
      <c r="AA1070" s="16">
        <v>2.2267343485617501</v>
      </c>
      <c r="AB1070" s="16">
        <v>1</v>
      </c>
      <c r="AD1070" s="17">
        <f t="shared" si="115"/>
        <v>30.42</v>
      </c>
      <c r="AE1070" s="57">
        <v>359.86603241190699</v>
      </c>
      <c r="AF1070" s="17">
        <f t="shared" si="124"/>
        <v>-0.67</v>
      </c>
      <c r="AG1070" s="17">
        <v>2.9004568527918702</v>
      </c>
      <c r="AH1070" s="17">
        <v>2.9</v>
      </c>
      <c r="AJ1070" s="4" t="s">
        <v>284</v>
      </c>
    </row>
    <row r="1071" spans="1:36" x14ac:dyDescent="0.35">
      <c r="A1071" s="4" t="s">
        <v>112</v>
      </c>
      <c r="B1071" s="36" t="s">
        <v>111</v>
      </c>
      <c r="C1071" s="4" t="s">
        <v>113</v>
      </c>
      <c r="D1071" s="19">
        <f t="shared" si="122"/>
        <v>-53.047577777777775</v>
      </c>
      <c r="E1071" s="19">
        <f t="shared" si="123"/>
        <v>5.0626083333333334</v>
      </c>
      <c r="F1071" s="20">
        <v>300000000</v>
      </c>
      <c r="G1071" s="20">
        <v>305800</v>
      </c>
      <c r="H1071" s="21">
        <v>13.38</v>
      </c>
      <c r="I1071" s="4" t="s">
        <v>31</v>
      </c>
      <c r="J1071" s="4" t="s">
        <v>51</v>
      </c>
      <c r="K1071" s="22" t="s">
        <v>114</v>
      </c>
      <c r="L1071" s="10">
        <f t="shared" si="121"/>
        <v>0.4</v>
      </c>
      <c r="M1071" s="13">
        <f t="shared" si="120"/>
        <v>1.3333333333333335E-9</v>
      </c>
      <c r="O1071" s="4" t="s">
        <v>31</v>
      </c>
      <c r="P1071" s="4">
        <v>0</v>
      </c>
      <c r="Q1071" s="23" t="s">
        <v>115</v>
      </c>
      <c r="R1071" s="38"/>
      <c r="S1071" s="38"/>
      <c r="T1071" s="24">
        <v>5.208333333333333E-3</v>
      </c>
      <c r="W1071" s="17">
        <v>30.42</v>
      </c>
      <c r="Z1071" s="16">
        <v>1</v>
      </c>
      <c r="AA1071" s="16">
        <v>2.8544839255499102</v>
      </c>
      <c r="AB1071" s="16">
        <v>1</v>
      </c>
      <c r="AD1071" s="17">
        <f t="shared" si="115"/>
        <v>30.42</v>
      </c>
      <c r="AE1071" s="57">
        <v>359.86603241190699</v>
      </c>
      <c r="AF1071" s="17">
        <f t="shared" si="124"/>
        <v>-0.67</v>
      </c>
      <c r="AG1071" s="17">
        <v>1.3377664974619199</v>
      </c>
      <c r="AH1071" s="17">
        <v>1.34</v>
      </c>
      <c r="AJ1071" s="4" t="s">
        <v>284</v>
      </c>
    </row>
    <row r="1072" spans="1:36" x14ac:dyDescent="0.35">
      <c r="A1072" s="4" t="s">
        <v>112</v>
      </c>
      <c r="B1072" s="36" t="s">
        <v>111</v>
      </c>
      <c r="C1072" s="4" t="s">
        <v>113</v>
      </c>
      <c r="D1072" s="19">
        <f t="shared" si="122"/>
        <v>-53.047577777777775</v>
      </c>
      <c r="E1072" s="19">
        <f t="shared" si="123"/>
        <v>5.0626083333333334</v>
      </c>
      <c r="F1072" s="20">
        <v>300000000</v>
      </c>
      <c r="G1072" s="20">
        <v>305800</v>
      </c>
      <c r="H1072" s="21">
        <v>13.38</v>
      </c>
      <c r="I1072" s="4" t="s">
        <v>31</v>
      </c>
      <c r="J1072" s="4" t="s">
        <v>51</v>
      </c>
      <c r="K1072" s="22" t="s">
        <v>114</v>
      </c>
      <c r="L1072" s="10">
        <f t="shared" si="121"/>
        <v>0.4</v>
      </c>
      <c r="M1072" s="13">
        <f t="shared" si="120"/>
        <v>1.3333333333333335E-9</v>
      </c>
      <c r="O1072" s="4" t="s">
        <v>31</v>
      </c>
      <c r="P1072" s="4">
        <v>0</v>
      </c>
      <c r="Q1072" s="23" t="s">
        <v>115</v>
      </c>
      <c r="R1072" s="38"/>
      <c r="S1072" s="38"/>
      <c r="T1072" s="24">
        <v>5.208333333333333E-3</v>
      </c>
      <c r="W1072" s="17">
        <v>30.42</v>
      </c>
      <c r="Z1072" s="16">
        <v>1</v>
      </c>
      <c r="AA1072" s="16">
        <v>2.2148900169204699</v>
      </c>
      <c r="AB1072" s="16">
        <v>1</v>
      </c>
      <c r="AD1072" s="17">
        <f t="shared" ref="AD1072:AD1135" si="125">W1072</f>
        <v>30.42</v>
      </c>
      <c r="AE1072" s="57">
        <v>359.86603241190699</v>
      </c>
      <c r="AF1072" s="17">
        <f t="shared" si="124"/>
        <v>-0.67</v>
      </c>
      <c r="AG1072" s="17">
        <v>5.5105076142131901</v>
      </c>
      <c r="AH1072" s="17">
        <v>5.51</v>
      </c>
      <c r="AJ1072" s="4" t="s">
        <v>284</v>
      </c>
    </row>
    <row r="1073" spans="1:36" x14ac:dyDescent="0.35">
      <c r="A1073" s="4" t="s">
        <v>112</v>
      </c>
      <c r="B1073" s="36" t="s">
        <v>111</v>
      </c>
      <c r="C1073" s="4" t="s">
        <v>113</v>
      </c>
      <c r="D1073" s="19">
        <f t="shared" si="122"/>
        <v>-53.047577777777775</v>
      </c>
      <c r="E1073" s="19">
        <f t="shared" si="123"/>
        <v>5.0626083333333334</v>
      </c>
      <c r="F1073" s="20">
        <v>300000000</v>
      </c>
      <c r="G1073" s="20">
        <v>305800</v>
      </c>
      <c r="H1073" s="21">
        <v>13.38</v>
      </c>
      <c r="I1073" s="4" t="s">
        <v>31</v>
      </c>
      <c r="J1073" s="4" t="s">
        <v>51</v>
      </c>
      <c r="K1073" s="22" t="s">
        <v>114</v>
      </c>
      <c r="L1073" s="10">
        <f t="shared" si="121"/>
        <v>0.4</v>
      </c>
      <c r="M1073" s="13">
        <f t="shared" si="120"/>
        <v>1.3333333333333335E-9</v>
      </c>
      <c r="O1073" s="4" t="s">
        <v>31</v>
      </c>
      <c r="P1073" s="4">
        <v>0</v>
      </c>
      <c r="Q1073" s="23" t="s">
        <v>115</v>
      </c>
      <c r="R1073" s="38"/>
      <c r="S1073" s="38"/>
      <c r="T1073" s="24">
        <v>5.208333333333333E-3</v>
      </c>
      <c r="W1073" s="17">
        <v>30.42</v>
      </c>
      <c r="Z1073" s="16">
        <v>1</v>
      </c>
      <c r="AA1073" s="16">
        <v>2.66497461928933</v>
      </c>
      <c r="AB1073" s="16">
        <v>1</v>
      </c>
      <c r="AD1073" s="17">
        <f t="shared" si="125"/>
        <v>30.42</v>
      </c>
      <c r="AE1073" s="57">
        <v>359.86603241190699</v>
      </c>
      <c r="AF1073" s="17">
        <f t="shared" si="124"/>
        <v>-0.67</v>
      </c>
      <c r="AG1073" s="17">
        <v>5.6285786802030398</v>
      </c>
      <c r="AH1073" s="17">
        <v>5.63</v>
      </c>
      <c r="AJ1073" s="4" t="s">
        <v>284</v>
      </c>
    </row>
    <row r="1074" spans="1:36" x14ac:dyDescent="0.35">
      <c r="A1074" s="4" t="s">
        <v>112</v>
      </c>
      <c r="B1074" s="36" t="s">
        <v>111</v>
      </c>
      <c r="C1074" s="4" t="s">
        <v>113</v>
      </c>
      <c r="D1074" s="19">
        <f t="shared" si="122"/>
        <v>-53.047577777777775</v>
      </c>
      <c r="E1074" s="19">
        <f t="shared" si="123"/>
        <v>5.0626083333333334</v>
      </c>
      <c r="F1074" s="20">
        <v>300000000</v>
      </c>
      <c r="G1074" s="20">
        <v>305800</v>
      </c>
      <c r="H1074" s="21">
        <v>13.38</v>
      </c>
      <c r="I1074" s="4" t="s">
        <v>31</v>
      </c>
      <c r="J1074" s="4" t="s">
        <v>51</v>
      </c>
      <c r="K1074" s="22" t="s">
        <v>114</v>
      </c>
      <c r="L1074" s="10">
        <f t="shared" si="121"/>
        <v>0.4</v>
      </c>
      <c r="M1074" s="13">
        <f t="shared" si="120"/>
        <v>1.3333333333333335E-9</v>
      </c>
      <c r="O1074" s="4" t="s">
        <v>31</v>
      </c>
      <c r="P1074" s="4">
        <v>0</v>
      </c>
      <c r="Q1074" s="23" t="s">
        <v>115</v>
      </c>
      <c r="R1074" s="38"/>
      <c r="S1074" s="38"/>
      <c r="T1074" s="24">
        <v>5.208333333333333E-3</v>
      </c>
      <c r="W1074" s="17">
        <v>30.42</v>
      </c>
      <c r="Z1074" s="16">
        <v>1</v>
      </c>
      <c r="AA1074" s="16">
        <v>2.48730964467005</v>
      </c>
      <c r="AB1074" s="16">
        <v>1</v>
      </c>
      <c r="AD1074" s="17">
        <f t="shared" si="125"/>
        <v>30.42</v>
      </c>
      <c r="AE1074" s="57">
        <v>359.86603241190699</v>
      </c>
      <c r="AF1074" s="17">
        <f t="shared" si="124"/>
        <v>-0.67</v>
      </c>
      <c r="AG1074" s="17">
        <v>4.0393401015228401</v>
      </c>
      <c r="AH1074" s="17">
        <v>4.04</v>
      </c>
      <c r="AJ1074" s="4" t="s">
        <v>284</v>
      </c>
    </row>
    <row r="1075" spans="1:36" x14ac:dyDescent="0.35">
      <c r="A1075" s="4" t="s">
        <v>112</v>
      </c>
      <c r="B1075" s="36" t="s">
        <v>111</v>
      </c>
      <c r="C1075" s="4" t="s">
        <v>113</v>
      </c>
      <c r="D1075" s="19">
        <f t="shared" si="122"/>
        <v>-53.047577777777775</v>
      </c>
      <c r="E1075" s="19">
        <f t="shared" si="123"/>
        <v>5.0626083333333334</v>
      </c>
      <c r="F1075" s="20">
        <v>300000000</v>
      </c>
      <c r="G1075" s="20">
        <v>305800</v>
      </c>
      <c r="H1075" s="21">
        <v>13.38</v>
      </c>
      <c r="I1075" s="4" t="s">
        <v>31</v>
      </c>
      <c r="J1075" s="4" t="s">
        <v>51</v>
      </c>
      <c r="K1075" s="22" t="s">
        <v>114</v>
      </c>
      <c r="L1075" s="10">
        <f t="shared" si="121"/>
        <v>0.4</v>
      </c>
      <c r="M1075" s="13">
        <f t="shared" si="120"/>
        <v>1.3333333333333335E-9</v>
      </c>
      <c r="O1075" s="4" t="s">
        <v>31</v>
      </c>
      <c r="P1075" s="4">
        <v>0</v>
      </c>
      <c r="Q1075" s="23" t="s">
        <v>115</v>
      </c>
      <c r="R1075" s="38"/>
      <c r="S1075" s="38"/>
      <c r="T1075" s="24">
        <v>5.208333333333333E-3</v>
      </c>
      <c r="W1075" s="17">
        <v>30.42</v>
      </c>
      <c r="Z1075" s="16">
        <v>1</v>
      </c>
      <c r="AA1075" s="16">
        <v>2.7241962774957602</v>
      </c>
      <c r="AB1075" s="16">
        <v>1</v>
      </c>
      <c r="AD1075" s="17">
        <f t="shared" si="125"/>
        <v>30.42</v>
      </c>
      <c r="AE1075" s="57">
        <v>359.86603241190699</v>
      </c>
      <c r="AF1075" s="17">
        <f t="shared" si="124"/>
        <v>-0.67</v>
      </c>
      <c r="AG1075" s="17">
        <v>3.7683248730964398</v>
      </c>
      <c r="AH1075" s="17">
        <v>3.77</v>
      </c>
      <c r="AJ1075" s="4" t="s">
        <v>284</v>
      </c>
    </row>
    <row r="1076" spans="1:36" x14ac:dyDescent="0.35">
      <c r="A1076" s="4" t="s">
        <v>112</v>
      </c>
      <c r="B1076" s="36" t="s">
        <v>111</v>
      </c>
      <c r="C1076" s="4" t="s">
        <v>113</v>
      </c>
      <c r="D1076" s="19">
        <f t="shared" si="122"/>
        <v>-53.047577777777775</v>
      </c>
      <c r="E1076" s="19">
        <f t="shared" si="123"/>
        <v>5.0626083333333334</v>
      </c>
      <c r="F1076" s="20">
        <v>300000000</v>
      </c>
      <c r="G1076" s="20">
        <v>305800</v>
      </c>
      <c r="H1076" s="21">
        <v>13.38</v>
      </c>
      <c r="I1076" s="4" t="s">
        <v>31</v>
      </c>
      <c r="J1076" s="4" t="s">
        <v>51</v>
      </c>
      <c r="K1076" s="22" t="s">
        <v>114</v>
      </c>
      <c r="L1076" s="10">
        <f t="shared" si="121"/>
        <v>0.4</v>
      </c>
      <c r="M1076" s="13">
        <f t="shared" si="120"/>
        <v>1.3333333333333335E-9</v>
      </c>
      <c r="O1076" s="4" t="s">
        <v>31</v>
      </c>
      <c r="P1076" s="4">
        <v>0</v>
      </c>
      <c r="Q1076" s="23" t="s">
        <v>115</v>
      </c>
      <c r="R1076" s="38"/>
      <c r="S1076" s="38"/>
      <c r="T1076" s="24">
        <v>5.208333333333333E-3</v>
      </c>
      <c r="W1076" s="17">
        <v>30.42</v>
      </c>
      <c r="Z1076" s="16">
        <v>1</v>
      </c>
      <c r="AA1076" s="16">
        <v>2.4991539763113302</v>
      </c>
      <c r="AB1076" s="16">
        <v>1</v>
      </c>
      <c r="AD1076" s="17">
        <f t="shared" si="125"/>
        <v>30.42</v>
      </c>
      <c r="AE1076" s="57">
        <v>359.86603241190699</v>
      </c>
      <c r="AF1076" s="17">
        <f t="shared" si="124"/>
        <v>-0.67</v>
      </c>
      <c r="AG1076" s="17">
        <v>3.2592893401015202</v>
      </c>
      <c r="AH1076" s="17">
        <v>3.26</v>
      </c>
      <c r="AJ1076" s="4" t="s">
        <v>284</v>
      </c>
    </row>
    <row r="1077" spans="1:36" x14ac:dyDescent="0.35">
      <c r="A1077" s="4" t="s">
        <v>112</v>
      </c>
      <c r="B1077" s="36" t="s">
        <v>111</v>
      </c>
      <c r="C1077" s="4" t="s">
        <v>113</v>
      </c>
      <c r="D1077" s="19">
        <f t="shared" si="122"/>
        <v>-53.047577777777775</v>
      </c>
      <c r="E1077" s="19">
        <f t="shared" si="123"/>
        <v>5.0626083333333334</v>
      </c>
      <c r="F1077" s="20">
        <v>300000000</v>
      </c>
      <c r="G1077" s="20">
        <v>305800</v>
      </c>
      <c r="H1077" s="21">
        <v>13.38</v>
      </c>
      <c r="I1077" s="4" t="s">
        <v>31</v>
      </c>
      <c r="J1077" s="4" t="s">
        <v>51</v>
      </c>
      <c r="K1077" s="22" t="s">
        <v>114</v>
      </c>
      <c r="L1077" s="10">
        <f t="shared" si="121"/>
        <v>0.4</v>
      </c>
      <c r="M1077" s="13">
        <f t="shared" si="120"/>
        <v>1.3333333333333335E-9</v>
      </c>
      <c r="O1077" s="4" t="s">
        <v>31</v>
      </c>
      <c r="P1077" s="4">
        <v>0</v>
      </c>
      <c r="Q1077" s="23" t="s">
        <v>115</v>
      </c>
      <c r="R1077" s="38"/>
      <c r="S1077" s="38"/>
      <c r="T1077" s="24">
        <v>5.208333333333333E-3</v>
      </c>
      <c r="W1077" s="17">
        <v>30.42</v>
      </c>
      <c r="Z1077" s="16">
        <v>1</v>
      </c>
      <c r="AA1077" s="16">
        <v>2.4991539763113302</v>
      </c>
      <c r="AB1077" s="16">
        <v>1</v>
      </c>
      <c r="AD1077" s="17">
        <f t="shared" si="125"/>
        <v>30.42</v>
      </c>
      <c r="AE1077" s="57">
        <v>359.86603241190699</v>
      </c>
      <c r="AF1077" s="17">
        <f t="shared" si="124"/>
        <v>-0.67</v>
      </c>
      <c r="AG1077" s="17">
        <v>3.0492893401015202</v>
      </c>
      <c r="AH1077" s="17">
        <v>3.05</v>
      </c>
      <c r="AJ1077" s="4" t="s">
        <v>284</v>
      </c>
    </row>
    <row r="1078" spans="1:36" x14ac:dyDescent="0.35">
      <c r="A1078" s="4" t="s">
        <v>112</v>
      </c>
      <c r="B1078" s="36" t="s">
        <v>111</v>
      </c>
      <c r="C1078" s="4" t="s">
        <v>113</v>
      </c>
      <c r="D1078" s="19">
        <f t="shared" si="122"/>
        <v>-53.047577777777775</v>
      </c>
      <c r="E1078" s="19">
        <f t="shared" si="123"/>
        <v>5.0626083333333334</v>
      </c>
      <c r="F1078" s="20">
        <v>300000000</v>
      </c>
      <c r="G1078" s="20">
        <v>305800</v>
      </c>
      <c r="H1078" s="21">
        <v>13.38</v>
      </c>
      <c r="I1078" s="4" t="s">
        <v>31</v>
      </c>
      <c r="J1078" s="4" t="s">
        <v>51</v>
      </c>
      <c r="K1078" s="22" t="s">
        <v>114</v>
      </c>
      <c r="L1078" s="10">
        <f t="shared" si="121"/>
        <v>0.4</v>
      </c>
      <c r="M1078" s="13">
        <f t="shared" si="120"/>
        <v>1.3333333333333335E-9</v>
      </c>
      <c r="O1078" s="4" t="s">
        <v>31</v>
      </c>
      <c r="P1078" s="4">
        <v>0</v>
      </c>
      <c r="Q1078" s="23" t="s">
        <v>115</v>
      </c>
      <c r="R1078" s="38"/>
      <c r="S1078" s="38"/>
      <c r="T1078" s="24">
        <v>5.208333333333333E-3</v>
      </c>
      <c r="W1078" s="17">
        <v>30.42</v>
      </c>
      <c r="Z1078" s="16">
        <v>1</v>
      </c>
      <c r="AA1078" s="16">
        <v>2.7478849407783299</v>
      </c>
      <c r="AB1078" s="16">
        <v>1</v>
      </c>
      <c r="AD1078" s="17">
        <f t="shared" si="125"/>
        <v>30.42</v>
      </c>
      <c r="AE1078" s="57">
        <v>359.86603241190699</v>
      </c>
      <c r="AF1078" s="17">
        <f t="shared" si="124"/>
        <v>-0.67</v>
      </c>
      <c r="AG1078" s="17">
        <v>2.8682233502538099</v>
      </c>
      <c r="AH1078" s="17">
        <v>2.87</v>
      </c>
      <c r="AJ1078" s="4" t="s">
        <v>284</v>
      </c>
    </row>
    <row r="1079" spans="1:36" x14ac:dyDescent="0.35">
      <c r="A1079" s="4" t="s">
        <v>112</v>
      </c>
      <c r="B1079" s="36" t="s">
        <v>111</v>
      </c>
      <c r="C1079" s="4" t="s">
        <v>113</v>
      </c>
      <c r="D1079" s="19">
        <f t="shared" si="122"/>
        <v>-53.047577777777775</v>
      </c>
      <c r="E1079" s="19">
        <f t="shared" si="123"/>
        <v>5.0626083333333334</v>
      </c>
      <c r="F1079" s="20">
        <v>300000000</v>
      </c>
      <c r="G1079" s="20">
        <v>305800</v>
      </c>
      <c r="H1079" s="21">
        <v>13.38</v>
      </c>
      <c r="I1079" s="4" t="s">
        <v>31</v>
      </c>
      <c r="J1079" s="4" t="s">
        <v>51</v>
      </c>
      <c r="K1079" s="22" t="s">
        <v>114</v>
      </c>
      <c r="L1079" s="10">
        <f t="shared" si="121"/>
        <v>0.4</v>
      </c>
      <c r="M1079" s="13">
        <f t="shared" si="120"/>
        <v>1.3333333333333335E-9</v>
      </c>
      <c r="O1079" s="4" t="s">
        <v>31</v>
      </c>
      <c r="P1079" s="4">
        <v>0</v>
      </c>
      <c r="Q1079" s="23" t="s">
        <v>115</v>
      </c>
      <c r="R1079" s="38"/>
      <c r="S1079" s="38"/>
      <c r="T1079" s="24">
        <v>5.208333333333333E-3</v>
      </c>
      <c r="W1079" s="17">
        <v>30.42</v>
      </c>
      <c r="Z1079" s="16">
        <v>1</v>
      </c>
      <c r="AA1079" s="16">
        <v>4.0152284263959297</v>
      </c>
      <c r="AB1079" s="16">
        <v>1</v>
      </c>
      <c r="AD1079" s="17">
        <f t="shared" si="125"/>
        <v>30.42</v>
      </c>
      <c r="AE1079" s="57">
        <v>359.86603241190699</v>
      </c>
      <c r="AF1079" s="17">
        <f t="shared" si="124"/>
        <v>-0.5</v>
      </c>
      <c r="AG1079" s="17">
        <v>2.9227918781725801</v>
      </c>
      <c r="AH1079" s="17">
        <v>2.92</v>
      </c>
      <c r="AJ1079" s="4" t="s">
        <v>284</v>
      </c>
    </row>
    <row r="1080" spans="1:36" x14ac:dyDescent="0.35">
      <c r="A1080" s="4" t="s">
        <v>112</v>
      </c>
      <c r="B1080" s="36" t="s">
        <v>111</v>
      </c>
      <c r="C1080" s="4" t="s">
        <v>113</v>
      </c>
      <c r="D1080" s="19">
        <f t="shared" si="122"/>
        <v>-53.047577777777775</v>
      </c>
      <c r="E1080" s="19">
        <f t="shared" si="123"/>
        <v>5.0626083333333334</v>
      </c>
      <c r="F1080" s="20">
        <v>300000000</v>
      </c>
      <c r="G1080" s="20">
        <v>305800</v>
      </c>
      <c r="H1080" s="21">
        <v>13.38</v>
      </c>
      <c r="I1080" s="4" t="s">
        <v>31</v>
      </c>
      <c r="J1080" s="4" t="s">
        <v>51</v>
      </c>
      <c r="K1080" s="22" t="s">
        <v>114</v>
      </c>
      <c r="L1080" s="10">
        <f t="shared" si="121"/>
        <v>0.4</v>
      </c>
      <c r="M1080" s="13">
        <f t="shared" si="120"/>
        <v>1.3333333333333335E-9</v>
      </c>
      <c r="O1080" s="4" t="s">
        <v>31</v>
      </c>
      <c r="P1080" s="4">
        <v>0</v>
      </c>
      <c r="Q1080" s="23" t="s">
        <v>115</v>
      </c>
      <c r="R1080" s="38"/>
      <c r="S1080" s="38"/>
      <c r="T1080" s="24">
        <v>5.208333333333333E-3</v>
      </c>
      <c r="W1080" s="17">
        <v>30.42</v>
      </c>
      <c r="Z1080" s="16">
        <v>1</v>
      </c>
      <c r="AA1080" s="16">
        <v>4.1692047377326498</v>
      </c>
      <c r="AB1080" s="16">
        <v>1</v>
      </c>
      <c r="AD1080" s="17">
        <f t="shared" si="125"/>
        <v>30.42</v>
      </c>
      <c r="AE1080" s="57">
        <v>359.86603241190699</v>
      </c>
      <c r="AF1080" s="17">
        <f t="shared" si="124"/>
        <v>-0.5</v>
      </c>
      <c r="AG1080" s="17">
        <v>2.3821319796954299</v>
      </c>
      <c r="AH1080" s="17">
        <v>2.38</v>
      </c>
      <c r="AJ1080" s="4" t="s">
        <v>284</v>
      </c>
    </row>
    <row r="1081" spans="1:36" x14ac:dyDescent="0.35">
      <c r="A1081" s="4" t="s">
        <v>112</v>
      </c>
      <c r="B1081" s="36" t="s">
        <v>111</v>
      </c>
      <c r="C1081" s="4" t="s">
        <v>113</v>
      </c>
      <c r="D1081" s="19">
        <f t="shared" si="122"/>
        <v>-53.047577777777775</v>
      </c>
      <c r="E1081" s="19">
        <f t="shared" si="123"/>
        <v>5.0626083333333334</v>
      </c>
      <c r="F1081" s="20">
        <v>300000000</v>
      </c>
      <c r="G1081" s="20">
        <v>305800</v>
      </c>
      <c r="H1081" s="21">
        <v>13.38</v>
      </c>
      <c r="I1081" s="4" t="s">
        <v>31</v>
      </c>
      <c r="J1081" s="4" t="s">
        <v>51</v>
      </c>
      <c r="K1081" s="22" t="s">
        <v>114</v>
      </c>
      <c r="L1081" s="10">
        <f t="shared" si="121"/>
        <v>0.4</v>
      </c>
      <c r="M1081" s="13">
        <f t="shared" si="120"/>
        <v>1.3333333333333335E-9</v>
      </c>
      <c r="O1081" s="4" t="s">
        <v>31</v>
      </c>
      <c r="P1081" s="4">
        <v>0</v>
      </c>
      <c r="Q1081" s="23" t="s">
        <v>115</v>
      </c>
      <c r="R1081" s="38"/>
      <c r="S1081" s="38"/>
      <c r="T1081" s="24">
        <v>5.208333333333333E-3</v>
      </c>
      <c r="W1081" s="17">
        <v>30.42</v>
      </c>
      <c r="Z1081" s="16">
        <v>1</v>
      </c>
      <c r="AA1081" s="16">
        <v>4.6192893401015196</v>
      </c>
      <c r="AB1081" s="16">
        <v>1</v>
      </c>
      <c r="AD1081" s="17">
        <f t="shared" si="125"/>
        <v>30.42</v>
      </c>
      <c r="AE1081" s="57">
        <v>359.86603241190699</v>
      </c>
      <c r="AF1081" s="17">
        <f t="shared" si="124"/>
        <v>-0.5</v>
      </c>
      <c r="AG1081" s="17">
        <v>4.4802030456852702</v>
      </c>
      <c r="AH1081" s="17">
        <v>4.4800000000000004</v>
      </c>
      <c r="AJ1081" s="4" t="s">
        <v>284</v>
      </c>
    </row>
    <row r="1082" spans="1:36" x14ac:dyDescent="0.35">
      <c r="A1082" s="4" t="s">
        <v>112</v>
      </c>
      <c r="B1082" s="36" t="s">
        <v>111</v>
      </c>
      <c r="C1082" s="4" t="s">
        <v>113</v>
      </c>
      <c r="D1082" s="19">
        <f t="shared" si="122"/>
        <v>-53.047577777777775</v>
      </c>
      <c r="E1082" s="19">
        <f t="shared" si="123"/>
        <v>5.0626083333333334</v>
      </c>
      <c r="F1082" s="20">
        <v>300000000</v>
      </c>
      <c r="G1082" s="20">
        <v>305800</v>
      </c>
      <c r="H1082" s="21">
        <v>13.38</v>
      </c>
      <c r="I1082" s="4" t="s">
        <v>31</v>
      </c>
      <c r="J1082" s="4" t="s">
        <v>51</v>
      </c>
      <c r="K1082" s="22" t="s">
        <v>114</v>
      </c>
      <c r="L1082" s="10">
        <f t="shared" si="121"/>
        <v>0.4</v>
      </c>
      <c r="M1082" s="13">
        <f t="shared" si="120"/>
        <v>1.3333333333333335E-9</v>
      </c>
      <c r="O1082" s="4" t="s">
        <v>31</v>
      </c>
      <c r="P1082" s="4">
        <v>0</v>
      </c>
      <c r="Q1082" s="23" t="s">
        <v>115</v>
      </c>
      <c r="R1082" s="38"/>
      <c r="S1082" s="38"/>
      <c r="T1082" s="24">
        <v>5.208333333333333E-3</v>
      </c>
      <c r="W1082" s="17">
        <v>30.42</v>
      </c>
      <c r="Z1082" s="16">
        <v>2.1</v>
      </c>
      <c r="AA1082" s="16">
        <v>4.9983079526226604</v>
      </c>
      <c r="AB1082" s="16">
        <v>1</v>
      </c>
      <c r="AD1082" s="17">
        <f t="shared" si="125"/>
        <v>30.42</v>
      </c>
      <c r="AE1082" s="57">
        <v>359.86603241190699</v>
      </c>
      <c r="AF1082" s="17">
        <f t="shared" si="124"/>
        <v>-0.5</v>
      </c>
      <c r="AG1082" s="17">
        <v>8.0485786802030397</v>
      </c>
      <c r="AH1082" s="17">
        <v>8.0500000000000007</v>
      </c>
      <c r="AJ1082" s="4" t="s">
        <v>284</v>
      </c>
    </row>
    <row r="1083" spans="1:36" x14ac:dyDescent="0.35">
      <c r="A1083" s="4" t="s">
        <v>112</v>
      </c>
      <c r="B1083" s="36" t="s">
        <v>111</v>
      </c>
      <c r="C1083" s="4" t="s">
        <v>113</v>
      </c>
      <c r="D1083" s="19">
        <f t="shared" si="122"/>
        <v>-53.047577777777775</v>
      </c>
      <c r="E1083" s="19">
        <f t="shared" si="123"/>
        <v>5.0626083333333334</v>
      </c>
      <c r="F1083" s="20">
        <v>300000000</v>
      </c>
      <c r="G1083" s="20">
        <v>305800</v>
      </c>
      <c r="H1083" s="21">
        <v>13.38</v>
      </c>
      <c r="I1083" s="4" t="s">
        <v>31</v>
      </c>
      <c r="J1083" s="4" t="s">
        <v>51</v>
      </c>
      <c r="K1083" s="22" t="s">
        <v>114</v>
      </c>
      <c r="L1083" s="10">
        <f t="shared" si="121"/>
        <v>0.4</v>
      </c>
      <c r="M1083" s="13">
        <f t="shared" si="120"/>
        <v>1.3333333333333335E-9</v>
      </c>
      <c r="O1083" s="4" t="s">
        <v>31</v>
      </c>
      <c r="P1083" s="4">
        <v>0</v>
      </c>
      <c r="Q1083" s="23" t="s">
        <v>115</v>
      </c>
      <c r="R1083" s="38"/>
      <c r="S1083" s="38"/>
      <c r="T1083" s="24">
        <v>5.208333333333333E-3</v>
      </c>
      <c r="W1083" s="17">
        <v>30.42</v>
      </c>
      <c r="Z1083" s="16">
        <v>2.1</v>
      </c>
      <c r="AA1083" s="16">
        <v>6.1235194585448296</v>
      </c>
      <c r="AB1083" s="16">
        <v>1</v>
      </c>
      <c r="AD1083" s="17">
        <f t="shared" si="125"/>
        <v>30.42</v>
      </c>
      <c r="AE1083" s="57">
        <v>359.86603241190699</v>
      </c>
      <c r="AF1083" s="17">
        <f t="shared" si="124"/>
        <v>-0.5</v>
      </c>
      <c r="AG1083" s="17">
        <v>8.0737563451776602</v>
      </c>
      <c r="AH1083" s="17">
        <v>8.07</v>
      </c>
      <c r="AJ1083" s="4" t="s">
        <v>284</v>
      </c>
    </row>
    <row r="1084" spans="1:36" x14ac:dyDescent="0.35">
      <c r="A1084" s="4" t="s">
        <v>112</v>
      </c>
      <c r="B1084" s="36" t="s">
        <v>111</v>
      </c>
      <c r="C1084" s="4" t="s">
        <v>113</v>
      </c>
      <c r="D1084" s="19">
        <f t="shared" si="122"/>
        <v>-53.047577777777775</v>
      </c>
      <c r="E1084" s="19">
        <f t="shared" si="123"/>
        <v>5.0626083333333334</v>
      </c>
      <c r="F1084" s="20">
        <v>300000000</v>
      </c>
      <c r="G1084" s="20">
        <v>305800</v>
      </c>
      <c r="H1084" s="21">
        <v>13.38</v>
      </c>
      <c r="I1084" s="4" t="s">
        <v>116</v>
      </c>
      <c r="J1084" s="4" t="s">
        <v>51</v>
      </c>
      <c r="K1084" s="22" t="s">
        <v>117</v>
      </c>
      <c r="L1084" s="10">
        <f t="shared" ref="L1084:L1105" si="126">4*10^4</f>
        <v>40000</v>
      </c>
      <c r="M1084" s="13">
        <f t="shared" si="120"/>
        <v>1.3333333333333334E-4</v>
      </c>
      <c r="O1084" s="4" t="s">
        <v>31</v>
      </c>
      <c r="P1084" s="4">
        <v>0</v>
      </c>
      <c r="Q1084" s="23">
        <v>41618</v>
      </c>
      <c r="T1084" s="24">
        <v>2.0833333333333332E-2</v>
      </c>
      <c r="W1084" s="17">
        <v>30.42</v>
      </c>
      <c r="Z1084" s="16">
        <v>2.1</v>
      </c>
      <c r="AA1084" s="16">
        <v>0.24873096446700399</v>
      </c>
      <c r="AB1084" s="16">
        <v>1</v>
      </c>
      <c r="AD1084" s="17">
        <f t="shared" si="125"/>
        <v>30.42</v>
      </c>
      <c r="AE1084" s="57">
        <v>359.86603241190699</v>
      </c>
      <c r="AF1084" s="17">
        <f t="shared" si="124"/>
        <v>-0.67</v>
      </c>
      <c r="AG1084" s="17">
        <v>1.16893401015228</v>
      </c>
      <c r="AH1084" s="17">
        <v>1.17</v>
      </c>
      <c r="AJ1084" s="4" t="s">
        <v>284</v>
      </c>
    </row>
    <row r="1085" spans="1:36" x14ac:dyDescent="0.35">
      <c r="A1085" s="4" t="s">
        <v>112</v>
      </c>
      <c r="B1085" s="36" t="s">
        <v>111</v>
      </c>
      <c r="C1085" s="4" t="s">
        <v>113</v>
      </c>
      <c r="D1085" s="19">
        <f t="shared" si="122"/>
        <v>-53.047577777777775</v>
      </c>
      <c r="E1085" s="19">
        <f t="shared" si="123"/>
        <v>5.0626083333333334</v>
      </c>
      <c r="F1085" s="20">
        <v>300000000</v>
      </c>
      <c r="G1085" s="20">
        <v>305800</v>
      </c>
      <c r="H1085" s="21">
        <v>13.38</v>
      </c>
      <c r="I1085" s="4" t="s">
        <v>116</v>
      </c>
      <c r="J1085" s="4" t="s">
        <v>51</v>
      </c>
      <c r="K1085" s="22" t="s">
        <v>117</v>
      </c>
      <c r="L1085" s="10">
        <f t="shared" si="126"/>
        <v>40000</v>
      </c>
      <c r="M1085" s="13">
        <f t="shared" si="120"/>
        <v>1.3333333333333334E-4</v>
      </c>
      <c r="O1085" s="4" t="s">
        <v>31</v>
      </c>
      <c r="P1085" s="4">
        <v>0</v>
      </c>
      <c r="Q1085" s="23">
        <v>41618</v>
      </c>
      <c r="T1085" s="24">
        <v>2.0833333333333332E-2</v>
      </c>
      <c r="W1085" s="17">
        <v>30.42</v>
      </c>
      <c r="Z1085" s="16">
        <v>2.1</v>
      </c>
      <c r="AA1085" s="16">
        <v>0.260575296108289</v>
      </c>
      <c r="AB1085" s="16">
        <v>1</v>
      </c>
      <c r="AD1085" s="17">
        <f t="shared" si="125"/>
        <v>30.42</v>
      </c>
      <c r="AE1085" s="57">
        <v>359.86603241190699</v>
      </c>
      <c r="AF1085" s="17">
        <f t="shared" si="124"/>
        <v>-0.67</v>
      </c>
      <c r="AG1085" s="17">
        <v>1.49888324873096</v>
      </c>
      <c r="AH1085" s="17">
        <v>1.5</v>
      </c>
      <c r="AJ1085" s="4" t="s">
        <v>284</v>
      </c>
    </row>
    <row r="1086" spans="1:36" x14ac:dyDescent="0.35">
      <c r="A1086" s="4" t="s">
        <v>112</v>
      </c>
      <c r="B1086" s="36" t="s">
        <v>111</v>
      </c>
      <c r="C1086" s="4" t="s">
        <v>113</v>
      </c>
      <c r="D1086" s="19">
        <f t="shared" si="122"/>
        <v>-53.047577777777775</v>
      </c>
      <c r="E1086" s="19">
        <f t="shared" si="123"/>
        <v>5.0626083333333334</v>
      </c>
      <c r="F1086" s="20">
        <v>300000000</v>
      </c>
      <c r="G1086" s="20">
        <v>305800</v>
      </c>
      <c r="H1086" s="21">
        <v>13.38</v>
      </c>
      <c r="I1086" s="4" t="s">
        <v>116</v>
      </c>
      <c r="J1086" s="4" t="s">
        <v>51</v>
      </c>
      <c r="K1086" s="22" t="s">
        <v>117</v>
      </c>
      <c r="L1086" s="10">
        <f t="shared" si="126"/>
        <v>40000</v>
      </c>
      <c r="M1086" s="13">
        <f t="shared" si="120"/>
        <v>1.3333333333333334E-4</v>
      </c>
      <c r="O1086" s="4" t="s">
        <v>31</v>
      </c>
      <c r="P1086" s="4">
        <v>0</v>
      </c>
      <c r="Q1086" s="23">
        <v>41618</v>
      </c>
      <c r="T1086" s="24">
        <v>2.0833333333333332E-2</v>
      </c>
      <c r="W1086" s="17">
        <v>30.42</v>
      </c>
      <c r="Z1086" s="16">
        <v>2.1</v>
      </c>
      <c r="AA1086" s="16">
        <v>0.43824027072757898</v>
      </c>
      <c r="AB1086" s="16">
        <v>1</v>
      </c>
      <c r="AD1086" s="17">
        <f t="shared" si="125"/>
        <v>30.42</v>
      </c>
      <c r="AE1086" s="57">
        <v>359.86603241190699</v>
      </c>
      <c r="AF1086" s="17">
        <f t="shared" si="124"/>
        <v>-0.67</v>
      </c>
      <c r="AG1086" s="17">
        <v>1.5581218274111599</v>
      </c>
      <c r="AH1086" s="17">
        <v>1.56</v>
      </c>
      <c r="AJ1086" s="4" t="s">
        <v>284</v>
      </c>
    </row>
    <row r="1087" spans="1:36" x14ac:dyDescent="0.35">
      <c r="A1087" s="4" t="s">
        <v>112</v>
      </c>
      <c r="B1087" s="36" t="s">
        <v>111</v>
      </c>
      <c r="C1087" s="4" t="s">
        <v>113</v>
      </c>
      <c r="D1087" s="19">
        <f t="shared" ref="D1087:D1105" si="127">-(53+(2+51.28/60)/60)</f>
        <v>-53.047577777777775</v>
      </c>
      <c r="E1087" s="19">
        <f t="shared" ref="E1087:E1105" si="128">5+(3+45.39/60)/60</f>
        <v>5.0626083333333334</v>
      </c>
      <c r="F1087" s="20">
        <v>300000000</v>
      </c>
      <c r="G1087" s="20">
        <v>305800</v>
      </c>
      <c r="H1087" s="21">
        <v>13.38</v>
      </c>
      <c r="I1087" s="4" t="s">
        <v>116</v>
      </c>
      <c r="J1087" s="4" t="s">
        <v>51</v>
      </c>
      <c r="K1087" s="22" t="s">
        <v>117</v>
      </c>
      <c r="L1087" s="10">
        <f t="shared" si="126"/>
        <v>40000</v>
      </c>
      <c r="M1087" s="13">
        <f t="shared" si="120"/>
        <v>1.3333333333333334E-4</v>
      </c>
      <c r="O1087" s="4" t="s">
        <v>31</v>
      </c>
      <c r="P1087" s="4">
        <v>0</v>
      </c>
      <c r="Q1087" s="23">
        <v>41618</v>
      </c>
      <c r="T1087" s="24">
        <v>2.0833333333333332E-2</v>
      </c>
      <c r="W1087" s="17">
        <v>30.42</v>
      </c>
      <c r="Z1087" s="16">
        <v>2.1</v>
      </c>
      <c r="AA1087" s="16">
        <v>0.54483925549915202</v>
      </c>
      <c r="AB1087" s="16">
        <v>1</v>
      </c>
      <c r="AD1087" s="17">
        <f t="shared" si="125"/>
        <v>30.42</v>
      </c>
      <c r="AE1087" s="57">
        <v>359.86603241190699</v>
      </c>
      <c r="AF1087" s="17">
        <f t="shared" ref="AF1087:AF1105" si="129">IF(AA1087&gt;3.7,-0.5,-0.67)</f>
        <v>-0.67</v>
      </c>
      <c r="AG1087" s="17">
        <v>2.3676649746192799</v>
      </c>
      <c r="AH1087" s="17">
        <v>2.37</v>
      </c>
      <c r="AJ1087" s="4" t="s">
        <v>284</v>
      </c>
    </row>
    <row r="1088" spans="1:36" x14ac:dyDescent="0.35">
      <c r="A1088" s="4" t="s">
        <v>112</v>
      </c>
      <c r="B1088" s="36" t="s">
        <v>111</v>
      </c>
      <c r="C1088" s="4" t="s">
        <v>113</v>
      </c>
      <c r="D1088" s="19">
        <f t="shared" si="127"/>
        <v>-53.047577777777775</v>
      </c>
      <c r="E1088" s="19">
        <f t="shared" si="128"/>
        <v>5.0626083333333334</v>
      </c>
      <c r="F1088" s="20">
        <v>300000000</v>
      </c>
      <c r="G1088" s="20">
        <v>305800</v>
      </c>
      <c r="H1088" s="21">
        <v>13.38</v>
      </c>
      <c r="I1088" s="4" t="s">
        <v>116</v>
      </c>
      <c r="J1088" s="4" t="s">
        <v>51</v>
      </c>
      <c r="K1088" s="22" t="s">
        <v>117</v>
      </c>
      <c r="L1088" s="10">
        <f t="shared" si="126"/>
        <v>40000</v>
      </c>
      <c r="M1088" s="13">
        <f t="shared" si="120"/>
        <v>1.3333333333333334E-4</v>
      </c>
      <c r="O1088" s="4" t="s">
        <v>31</v>
      </c>
      <c r="P1088" s="4">
        <v>0</v>
      </c>
      <c r="Q1088" s="23">
        <v>41618</v>
      </c>
      <c r="T1088" s="24">
        <v>2.0833333333333332E-2</v>
      </c>
      <c r="W1088" s="17">
        <v>30.42</v>
      </c>
      <c r="Z1088" s="16">
        <v>2.1</v>
      </c>
      <c r="AA1088" s="16">
        <v>1.11336717428087</v>
      </c>
      <c r="AB1088" s="16">
        <v>1</v>
      </c>
      <c r="AD1088" s="17">
        <f t="shared" si="125"/>
        <v>30.42</v>
      </c>
      <c r="AE1088" s="57">
        <v>359.86603241190699</v>
      </c>
      <c r="AF1088" s="17">
        <f t="shared" si="129"/>
        <v>-0.67</v>
      </c>
      <c r="AG1088" s="17">
        <v>3.4152284263959301</v>
      </c>
      <c r="AH1088" s="17">
        <v>3.42</v>
      </c>
      <c r="AJ1088" s="4" t="s">
        <v>284</v>
      </c>
    </row>
    <row r="1089" spans="1:36" x14ac:dyDescent="0.35">
      <c r="A1089" s="4" t="s">
        <v>112</v>
      </c>
      <c r="B1089" s="36" t="s">
        <v>111</v>
      </c>
      <c r="C1089" s="4" t="s">
        <v>113</v>
      </c>
      <c r="D1089" s="19">
        <f t="shared" si="127"/>
        <v>-53.047577777777775</v>
      </c>
      <c r="E1089" s="19">
        <f t="shared" si="128"/>
        <v>5.0626083333333334</v>
      </c>
      <c r="F1089" s="20">
        <v>300000000</v>
      </c>
      <c r="G1089" s="20">
        <v>305800</v>
      </c>
      <c r="H1089" s="21">
        <v>13.38</v>
      </c>
      <c r="I1089" s="4" t="s">
        <v>116</v>
      </c>
      <c r="J1089" s="4" t="s">
        <v>51</v>
      </c>
      <c r="K1089" s="22" t="s">
        <v>117</v>
      </c>
      <c r="L1089" s="10">
        <f t="shared" si="126"/>
        <v>40000</v>
      </c>
      <c r="M1089" s="13">
        <f t="shared" si="120"/>
        <v>1.3333333333333334E-4</v>
      </c>
      <c r="O1089" s="4" t="s">
        <v>31</v>
      </c>
      <c r="P1089" s="4">
        <v>0</v>
      </c>
      <c r="Q1089" s="23">
        <v>41618</v>
      </c>
      <c r="T1089" s="24">
        <v>2.0833333333333332E-2</v>
      </c>
      <c r="W1089" s="17">
        <v>30.42</v>
      </c>
      <c r="Z1089" s="16">
        <v>2.1</v>
      </c>
      <c r="AA1089" s="16">
        <v>1.3502538071065899</v>
      </c>
      <c r="AB1089" s="16">
        <v>1</v>
      </c>
      <c r="AD1089" s="17">
        <f t="shared" si="125"/>
        <v>30.42</v>
      </c>
      <c r="AE1089" s="57">
        <v>359.86603241190699</v>
      </c>
      <c r="AF1089" s="17">
        <f t="shared" si="129"/>
        <v>-0.67</v>
      </c>
      <c r="AG1089" s="17">
        <v>1.58421319796954</v>
      </c>
      <c r="AH1089" s="17">
        <v>1.58</v>
      </c>
      <c r="AJ1089" s="4" t="s">
        <v>284</v>
      </c>
    </row>
    <row r="1090" spans="1:36" x14ac:dyDescent="0.35">
      <c r="A1090" s="4" t="s">
        <v>112</v>
      </c>
      <c r="B1090" s="36" t="s">
        <v>111</v>
      </c>
      <c r="C1090" s="4" t="s">
        <v>113</v>
      </c>
      <c r="D1090" s="19">
        <f t="shared" si="127"/>
        <v>-53.047577777777775</v>
      </c>
      <c r="E1090" s="19">
        <f t="shared" si="128"/>
        <v>5.0626083333333334</v>
      </c>
      <c r="F1090" s="20">
        <v>300000000</v>
      </c>
      <c r="G1090" s="20">
        <v>305800</v>
      </c>
      <c r="H1090" s="21">
        <v>13.38</v>
      </c>
      <c r="I1090" s="4" t="s">
        <v>116</v>
      </c>
      <c r="J1090" s="4" t="s">
        <v>51</v>
      </c>
      <c r="K1090" s="22" t="s">
        <v>117</v>
      </c>
      <c r="L1090" s="10">
        <f t="shared" si="126"/>
        <v>40000</v>
      </c>
      <c r="M1090" s="13">
        <f t="shared" si="120"/>
        <v>1.3333333333333334E-4</v>
      </c>
      <c r="O1090" s="4" t="s">
        <v>31</v>
      </c>
      <c r="P1090" s="4">
        <v>0</v>
      </c>
      <c r="Q1090" s="23">
        <v>41618</v>
      </c>
      <c r="T1090" s="24">
        <v>2.0833333333333332E-2</v>
      </c>
      <c r="W1090" s="17">
        <v>30.42</v>
      </c>
      <c r="Z1090" s="16">
        <v>2.1</v>
      </c>
      <c r="AA1090" s="16">
        <v>1.3502538071065899</v>
      </c>
      <c r="AB1090" s="16">
        <v>1</v>
      </c>
      <c r="AD1090" s="17">
        <f t="shared" si="125"/>
        <v>30.42</v>
      </c>
      <c r="AE1090" s="57">
        <v>359.86603241190699</v>
      </c>
      <c r="AF1090" s="17">
        <f t="shared" si="129"/>
        <v>-0.67</v>
      </c>
      <c r="AG1090" s="17">
        <v>2.2442131979695401</v>
      </c>
      <c r="AH1090" s="17">
        <v>2.2400000000000002</v>
      </c>
      <c r="AJ1090" s="4" t="s">
        <v>284</v>
      </c>
    </row>
    <row r="1091" spans="1:36" x14ac:dyDescent="0.35">
      <c r="A1091" s="4" t="s">
        <v>112</v>
      </c>
      <c r="B1091" s="36" t="s">
        <v>111</v>
      </c>
      <c r="C1091" s="4" t="s">
        <v>113</v>
      </c>
      <c r="D1091" s="19">
        <f t="shared" si="127"/>
        <v>-53.047577777777775</v>
      </c>
      <c r="E1091" s="19">
        <f t="shared" si="128"/>
        <v>5.0626083333333334</v>
      </c>
      <c r="F1091" s="20">
        <v>300000000</v>
      </c>
      <c r="G1091" s="20">
        <v>305800</v>
      </c>
      <c r="H1091" s="21">
        <v>13.38</v>
      </c>
      <c r="I1091" s="4" t="s">
        <v>116</v>
      </c>
      <c r="J1091" s="4" t="s">
        <v>51</v>
      </c>
      <c r="K1091" s="22" t="s">
        <v>117</v>
      </c>
      <c r="L1091" s="10">
        <f t="shared" si="126"/>
        <v>40000</v>
      </c>
      <c r="M1091" s="13">
        <f t="shared" ref="M1091:M1154" si="130">L1091/F1091</f>
        <v>1.3333333333333334E-4</v>
      </c>
      <c r="O1091" s="4" t="s">
        <v>31</v>
      </c>
      <c r="P1091" s="4">
        <v>0</v>
      </c>
      <c r="Q1091" s="23">
        <v>41618</v>
      </c>
      <c r="T1091" s="24">
        <v>2.0833333333333332E-2</v>
      </c>
      <c r="W1091" s="17">
        <v>30.42</v>
      </c>
      <c r="Z1091" s="16">
        <v>2.1</v>
      </c>
      <c r="AA1091" s="16">
        <v>1.3620981387478801</v>
      </c>
      <c r="AB1091" s="16">
        <v>1</v>
      </c>
      <c r="AD1091" s="17">
        <f t="shared" si="125"/>
        <v>30.42</v>
      </c>
      <c r="AE1091" s="57">
        <v>359.86603241190699</v>
      </c>
      <c r="AF1091" s="17">
        <f t="shared" si="129"/>
        <v>-0.67</v>
      </c>
      <c r="AG1091" s="17">
        <v>2.3641624365482201</v>
      </c>
      <c r="AH1091" s="17">
        <v>2.36</v>
      </c>
      <c r="AJ1091" s="4" t="s">
        <v>284</v>
      </c>
    </row>
    <row r="1092" spans="1:36" x14ac:dyDescent="0.35">
      <c r="A1092" s="4" t="s">
        <v>112</v>
      </c>
      <c r="B1092" s="36" t="s">
        <v>111</v>
      </c>
      <c r="C1092" s="4" t="s">
        <v>113</v>
      </c>
      <c r="D1092" s="19">
        <f t="shared" si="127"/>
        <v>-53.047577777777775</v>
      </c>
      <c r="E1092" s="19">
        <f t="shared" si="128"/>
        <v>5.0626083333333334</v>
      </c>
      <c r="F1092" s="20">
        <v>300000000</v>
      </c>
      <c r="G1092" s="20">
        <v>305800</v>
      </c>
      <c r="H1092" s="21">
        <v>13.38</v>
      </c>
      <c r="I1092" s="4" t="s">
        <v>116</v>
      </c>
      <c r="J1092" s="4" t="s">
        <v>51</v>
      </c>
      <c r="K1092" s="22" t="s">
        <v>117</v>
      </c>
      <c r="L1092" s="10">
        <f t="shared" si="126"/>
        <v>40000</v>
      </c>
      <c r="M1092" s="13">
        <f t="shared" si="130"/>
        <v>1.3333333333333334E-4</v>
      </c>
      <c r="O1092" s="4" t="s">
        <v>31</v>
      </c>
      <c r="P1092" s="4">
        <v>0</v>
      </c>
      <c r="Q1092" s="23">
        <v>41618</v>
      </c>
      <c r="T1092" s="24">
        <v>2.0833333333333332E-2</v>
      </c>
      <c r="W1092" s="17">
        <v>30.42</v>
      </c>
      <c r="Z1092" s="16">
        <v>2.1</v>
      </c>
      <c r="AA1092" s="16">
        <v>1.50423011844331</v>
      </c>
      <c r="AB1092" s="16">
        <v>1</v>
      </c>
      <c r="AD1092" s="17">
        <f t="shared" si="125"/>
        <v>30.42</v>
      </c>
      <c r="AE1092" s="57">
        <v>359.86603241190699</v>
      </c>
      <c r="AF1092" s="17">
        <f t="shared" si="129"/>
        <v>-0.67</v>
      </c>
      <c r="AG1092" s="17">
        <v>3.0235532994923799</v>
      </c>
      <c r="AH1092" s="17">
        <v>3.02</v>
      </c>
      <c r="AJ1092" s="4" t="s">
        <v>284</v>
      </c>
    </row>
    <row r="1093" spans="1:36" x14ac:dyDescent="0.35">
      <c r="A1093" s="4" t="s">
        <v>112</v>
      </c>
      <c r="B1093" s="36" t="s">
        <v>111</v>
      </c>
      <c r="C1093" s="4" t="s">
        <v>113</v>
      </c>
      <c r="D1093" s="19">
        <f t="shared" si="127"/>
        <v>-53.047577777777775</v>
      </c>
      <c r="E1093" s="19">
        <f t="shared" si="128"/>
        <v>5.0626083333333334</v>
      </c>
      <c r="F1093" s="20">
        <v>300000000</v>
      </c>
      <c r="G1093" s="20">
        <v>305800</v>
      </c>
      <c r="H1093" s="21">
        <v>13.38</v>
      </c>
      <c r="I1093" s="4" t="s">
        <v>116</v>
      </c>
      <c r="J1093" s="4" t="s">
        <v>51</v>
      </c>
      <c r="K1093" s="22" t="s">
        <v>117</v>
      </c>
      <c r="L1093" s="10">
        <f t="shared" si="126"/>
        <v>40000</v>
      </c>
      <c r="M1093" s="13">
        <f t="shared" si="130"/>
        <v>1.3333333333333334E-4</v>
      </c>
      <c r="O1093" s="4" t="s">
        <v>31</v>
      </c>
      <c r="P1093" s="4">
        <v>0</v>
      </c>
      <c r="Q1093" s="23">
        <v>41618</v>
      </c>
      <c r="T1093" s="24">
        <v>2.0833333333333332E-2</v>
      </c>
      <c r="W1093" s="17">
        <v>30.42</v>
      </c>
      <c r="Z1093" s="16">
        <v>2.1</v>
      </c>
      <c r="AA1093" s="16">
        <v>1.7648054145515999</v>
      </c>
      <c r="AB1093" s="16">
        <v>1</v>
      </c>
      <c r="AD1093" s="17">
        <f t="shared" si="125"/>
        <v>30.42</v>
      </c>
      <c r="AE1093" s="57">
        <v>359.86603241190699</v>
      </c>
      <c r="AF1093" s="17">
        <f t="shared" si="129"/>
        <v>-0.67</v>
      </c>
      <c r="AG1093" s="17">
        <v>3.1724365482233399</v>
      </c>
      <c r="AH1093" s="17">
        <v>3.17</v>
      </c>
      <c r="AJ1093" s="4" t="s">
        <v>284</v>
      </c>
    </row>
    <row r="1094" spans="1:36" x14ac:dyDescent="0.35">
      <c r="A1094" s="4" t="s">
        <v>112</v>
      </c>
      <c r="B1094" s="36" t="s">
        <v>111</v>
      </c>
      <c r="C1094" s="4" t="s">
        <v>113</v>
      </c>
      <c r="D1094" s="19">
        <f t="shared" si="127"/>
        <v>-53.047577777777775</v>
      </c>
      <c r="E1094" s="19">
        <f t="shared" si="128"/>
        <v>5.0626083333333334</v>
      </c>
      <c r="F1094" s="20">
        <v>300000000</v>
      </c>
      <c r="G1094" s="20">
        <v>305800</v>
      </c>
      <c r="H1094" s="21">
        <v>13.38</v>
      </c>
      <c r="I1094" s="4" t="s">
        <v>116</v>
      </c>
      <c r="J1094" s="4" t="s">
        <v>51</v>
      </c>
      <c r="K1094" s="22" t="s">
        <v>117</v>
      </c>
      <c r="L1094" s="10">
        <f t="shared" si="126"/>
        <v>40000</v>
      </c>
      <c r="M1094" s="13">
        <f t="shared" si="130"/>
        <v>1.3333333333333334E-4</v>
      </c>
      <c r="O1094" s="4" t="s">
        <v>31</v>
      </c>
      <c r="P1094" s="4">
        <v>0</v>
      </c>
      <c r="Q1094" s="23">
        <v>41618</v>
      </c>
      <c r="T1094" s="24">
        <v>2.0833333333333332E-2</v>
      </c>
      <c r="W1094" s="17">
        <v>30.42</v>
      </c>
      <c r="Z1094" s="16">
        <v>2.1</v>
      </c>
      <c r="AA1094" s="16">
        <v>2.01353637901861</v>
      </c>
      <c r="AB1094" s="16">
        <v>1</v>
      </c>
      <c r="AD1094" s="17">
        <f t="shared" si="125"/>
        <v>30.42</v>
      </c>
      <c r="AE1094" s="57">
        <v>359.86603241190699</v>
      </c>
      <c r="AF1094" s="17">
        <f t="shared" si="129"/>
        <v>-0.67</v>
      </c>
      <c r="AG1094" s="17">
        <v>1.5813705583756299</v>
      </c>
      <c r="AH1094" s="17">
        <v>1.58</v>
      </c>
      <c r="AJ1094" s="4" t="s">
        <v>284</v>
      </c>
    </row>
    <row r="1095" spans="1:36" x14ac:dyDescent="0.35">
      <c r="A1095" s="4" t="s">
        <v>112</v>
      </c>
      <c r="B1095" s="36" t="s">
        <v>111</v>
      </c>
      <c r="C1095" s="4" t="s">
        <v>113</v>
      </c>
      <c r="D1095" s="19">
        <f t="shared" si="127"/>
        <v>-53.047577777777775</v>
      </c>
      <c r="E1095" s="19">
        <f t="shared" si="128"/>
        <v>5.0626083333333334</v>
      </c>
      <c r="F1095" s="20">
        <v>300000000</v>
      </c>
      <c r="G1095" s="20">
        <v>305800</v>
      </c>
      <c r="H1095" s="21">
        <v>13.38</v>
      </c>
      <c r="I1095" s="4" t="s">
        <v>116</v>
      </c>
      <c r="J1095" s="4" t="s">
        <v>51</v>
      </c>
      <c r="K1095" s="22" t="s">
        <v>117</v>
      </c>
      <c r="L1095" s="10">
        <f t="shared" si="126"/>
        <v>40000</v>
      </c>
      <c r="M1095" s="13">
        <f t="shared" si="130"/>
        <v>1.3333333333333334E-4</v>
      </c>
      <c r="O1095" s="4" t="s">
        <v>31</v>
      </c>
      <c r="P1095" s="4">
        <v>0</v>
      </c>
      <c r="Q1095" s="23">
        <v>41618</v>
      </c>
      <c r="T1095" s="24">
        <v>2.0833333333333332E-2</v>
      </c>
      <c r="W1095" s="17">
        <v>30.42</v>
      </c>
      <c r="Z1095" s="16">
        <v>2.1</v>
      </c>
      <c r="AA1095" s="16">
        <v>2.36886632825719</v>
      </c>
      <c r="AB1095" s="16">
        <v>1</v>
      </c>
      <c r="AD1095" s="17">
        <f t="shared" si="125"/>
        <v>30.42</v>
      </c>
      <c r="AE1095" s="57">
        <v>359.86603241190699</v>
      </c>
      <c r="AF1095" s="17">
        <f t="shared" si="129"/>
        <v>-0.67</v>
      </c>
      <c r="AG1095" s="17">
        <v>2.7498477157360401</v>
      </c>
      <c r="AH1095" s="17">
        <v>2.75</v>
      </c>
      <c r="AJ1095" s="4" t="s">
        <v>284</v>
      </c>
    </row>
    <row r="1096" spans="1:36" x14ac:dyDescent="0.35">
      <c r="A1096" s="4" t="s">
        <v>112</v>
      </c>
      <c r="B1096" s="36" t="s">
        <v>111</v>
      </c>
      <c r="C1096" s="4" t="s">
        <v>113</v>
      </c>
      <c r="D1096" s="19">
        <f t="shared" si="127"/>
        <v>-53.047577777777775</v>
      </c>
      <c r="E1096" s="19">
        <f t="shared" si="128"/>
        <v>5.0626083333333334</v>
      </c>
      <c r="F1096" s="20">
        <v>300000000</v>
      </c>
      <c r="G1096" s="20">
        <v>305800</v>
      </c>
      <c r="H1096" s="21">
        <v>13.38</v>
      </c>
      <c r="I1096" s="4" t="s">
        <v>116</v>
      </c>
      <c r="J1096" s="4" t="s">
        <v>51</v>
      </c>
      <c r="K1096" s="22" t="s">
        <v>117</v>
      </c>
      <c r="L1096" s="10">
        <f t="shared" si="126"/>
        <v>40000</v>
      </c>
      <c r="M1096" s="13">
        <f t="shared" si="130"/>
        <v>1.3333333333333334E-4</v>
      </c>
      <c r="O1096" s="4" t="s">
        <v>31</v>
      </c>
      <c r="P1096" s="4">
        <v>0</v>
      </c>
      <c r="Q1096" s="23">
        <v>41618</v>
      </c>
      <c r="T1096" s="24">
        <v>2.0833333333333332E-2</v>
      </c>
      <c r="W1096" s="17">
        <v>30.42</v>
      </c>
      <c r="Z1096" s="16">
        <v>2.1</v>
      </c>
      <c r="AA1096" s="16">
        <v>2.7005076142131901</v>
      </c>
      <c r="AB1096" s="16">
        <v>1</v>
      </c>
      <c r="AD1096" s="17">
        <f t="shared" si="125"/>
        <v>30.42</v>
      </c>
      <c r="AE1096" s="57">
        <v>359.86603241190699</v>
      </c>
      <c r="AF1096" s="17">
        <f t="shared" si="129"/>
        <v>-0.67</v>
      </c>
      <c r="AG1096" s="17">
        <v>1.24842639593908</v>
      </c>
      <c r="AH1096" s="17">
        <v>1.25</v>
      </c>
      <c r="AJ1096" s="4" t="s">
        <v>284</v>
      </c>
    </row>
    <row r="1097" spans="1:36" x14ac:dyDescent="0.35">
      <c r="A1097" s="4" t="s">
        <v>112</v>
      </c>
      <c r="B1097" s="36" t="s">
        <v>111</v>
      </c>
      <c r="C1097" s="4" t="s">
        <v>113</v>
      </c>
      <c r="D1097" s="19">
        <f t="shared" si="127"/>
        <v>-53.047577777777775</v>
      </c>
      <c r="E1097" s="19">
        <f t="shared" si="128"/>
        <v>5.0626083333333334</v>
      </c>
      <c r="F1097" s="20">
        <v>300000000</v>
      </c>
      <c r="G1097" s="20">
        <v>305800</v>
      </c>
      <c r="H1097" s="21">
        <v>13.38</v>
      </c>
      <c r="I1097" s="4" t="s">
        <v>116</v>
      </c>
      <c r="J1097" s="4" t="s">
        <v>51</v>
      </c>
      <c r="K1097" s="22" t="s">
        <v>117</v>
      </c>
      <c r="L1097" s="10">
        <f t="shared" si="126"/>
        <v>40000</v>
      </c>
      <c r="M1097" s="13">
        <f t="shared" si="130"/>
        <v>1.3333333333333334E-4</v>
      </c>
      <c r="O1097" s="4" t="s">
        <v>31</v>
      </c>
      <c r="P1097" s="4">
        <v>0</v>
      </c>
      <c r="Q1097" s="23">
        <v>41618</v>
      </c>
      <c r="T1097" s="24">
        <v>2.0833333333333332E-2</v>
      </c>
      <c r="W1097" s="17">
        <v>30.42</v>
      </c>
      <c r="Z1097" s="16">
        <v>2.1</v>
      </c>
      <c r="AA1097" s="16">
        <v>2.8189509306260501</v>
      </c>
      <c r="AB1097" s="16">
        <v>1</v>
      </c>
      <c r="AD1097" s="17">
        <f t="shared" si="125"/>
        <v>30.42</v>
      </c>
      <c r="AE1097" s="57">
        <v>359.86603241190699</v>
      </c>
      <c r="AF1097" s="17">
        <f t="shared" si="129"/>
        <v>-0.67</v>
      </c>
      <c r="AG1097" s="17">
        <v>2.5079187817258801</v>
      </c>
      <c r="AH1097" s="17">
        <v>2.5099999999999998</v>
      </c>
      <c r="AJ1097" s="4" t="s">
        <v>284</v>
      </c>
    </row>
    <row r="1098" spans="1:36" x14ac:dyDescent="0.35">
      <c r="A1098" s="4" t="s">
        <v>112</v>
      </c>
      <c r="B1098" s="36" t="s">
        <v>111</v>
      </c>
      <c r="C1098" s="4" t="s">
        <v>113</v>
      </c>
      <c r="D1098" s="19">
        <f t="shared" si="127"/>
        <v>-53.047577777777775</v>
      </c>
      <c r="E1098" s="19">
        <f t="shared" si="128"/>
        <v>5.0626083333333334</v>
      </c>
      <c r="F1098" s="20">
        <v>300000000</v>
      </c>
      <c r="G1098" s="20">
        <v>305800</v>
      </c>
      <c r="H1098" s="21">
        <v>13.38</v>
      </c>
      <c r="I1098" s="4" t="s">
        <v>116</v>
      </c>
      <c r="J1098" s="4" t="s">
        <v>51</v>
      </c>
      <c r="K1098" s="22" t="s">
        <v>117</v>
      </c>
      <c r="L1098" s="10">
        <f t="shared" si="126"/>
        <v>40000</v>
      </c>
      <c r="M1098" s="13">
        <f t="shared" si="130"/>
        <v>1.3333333333333334E-4</v>
      </c>
      <c r="O1098" s="4" t="s">
        <v>31</v>
      </c>
      <c r="P1098" s="4">
        <v>0</v>
      </c>
      <c r="Q1098" s="23">
        <v>41618</v>
      </c>
      <c r="T1098" s="24">
        <v>2.0833333333333332E-2</v>
      </c>
      <c r="W1098" s="17">
        <v>30.42</v>
      </c>
      <c r="Z1098" s="16">
        <v>2.1</v>
      </c>
      <c r="AA1098" s="16">
        <v>2.8663282571912001</v>
      </c>
      <c r="AB1098" s="16">
        <v>1</v>
      </c>
      <c r="AD1098" s="17">
        <f t="shared" si="125"/>
        <v>30.42</v>
      </c>
      <c r="AE1098" s="57">
        <v>359.86603241190699</v>
      </c>
      <c r="AF1098" s="17">
        <f t="shared" si="129"/>
        <v>-0.67</v>
      </c>
      <c r="AG1098" s="17">
        <v>2.9877157360406001</v>
      </c>
      <c r="AH1098" s="17">
        <v>2.99</v>
      </c>
      <c r="AJ1098" s="4" t="s">
        <v>284</v>
      </c>
    </row>
    <row r="1099" spans="1:36" x14ac:dyDescent="0.35">
      <c r="A1099" s="4" t="s">
        <v>112</v>
      </c>
      <c r="B1099" s="36" t="s">
        <v>111</v>
      </c>
      <c r="C1099" s="4" t="s">
        <v>113</v>
      </c>
      <c r="D1099" s="19">
        <f t="shared" si="127"/>
        <v>-53.047577777777775</v>
      </c>
      <c r="E1099" s="19">
        <f t="shared" si="128"/>
        <v>5.0626083333333334</v>
      </c>
      <c r="F1099" s="20">
        <v>300000000</v>
      </c>
      <c r="G1099" s="20">
        <v>305800</v>
      </c>
      <c r="H1099" s="21">
        <v>13.38</v>
      </c>
      <c r="I1099" s="4" t="s">
        <v>116</v>
      </c>
      <c r="J1099" s="4" t="s">
        <v>51</v>
      </c>
      <c r="K1099" s="22" t="s">
        <v>117</v>
      </c>
      <c r="L1099" s="10">
        <f t="shared" si="126"/>
        <v>40000</v>
      </c>
      <c r="M1099" s="13">
        <f t="shared" si="130"/>
        <v>1.3333333333333334E-4</v>
      </c>
      <c r="O1099" s="4" t="s">
        <v>31</v>
      </c>
      <c r="P1099" s="4">
        <v>0</v>
      </c>
      <c r="Q1099" s="23">
        <v>41618</v>
      </c>
      <c r="T1099" s="24">
        <v>2.0833333333333332E-2</v>
      </c>
      <c r="W1099" s="17">
        <v>30.42</v>
      </c>
      <c r="Z1099" s="16">
        <v>2.1</v>
      </c>
      <c r="AA1099" s="16">
        <v>3.3164128595600602</v>
      </c>
      <c r="AB1099" s="16">
        <v>1</v>
      </c>
      <c r="AD1099" s="17">
        <f t="shared" si="125"/>
        <v>30.42</v>
      </c>
      <c r="AE1099" s="57">
        <v>359.86603241190699</v>
      </c>
      <c r="AF1099" s="17">
        <f t="shared" si="129"/>
        <v>-0.67</v>
      </c>
      <c r="AG1099" s="17">
        <v>2.32578680203045</v>
      </c>
      <c r="AH1099" s="17">
        <v>2.33</v>
      </c>
      <c r="AJ1099" s="4" t="s">
        <v>284</v>
      </c>
    </row>
    <row r="1100" spans="1:36" x14ac:dyDescent="0.35">
      <c r="A1100" s="4" t="s">
        <v>112</v>
      </c>
      <c r="B1100" s="36" t="s">
        <v>111</v>
      </c>
      <c r="C1100" s="4" t="s">
        <v>113</v>
      </c>
      <c r="D1100" s="19">
        <f t="shared" si="127"/>
        <v>-53.047577777777775</v>
      </c>
      <c r="E1100" s="19">
        <f t="shared" si="128"/>
        <v>5.0626083333333334</v>
      </c>
      <c r="F1100" s="20">
        <v>300000000</v>
      </c>
      <c r="G1100" s="20">
        <v>305800</v>
      </c>
      <c r="H1100" s="21">
        <v>13.38</v>
      </c>
      <c r="I1100" s="4" t="s">
        <v>116</v>
      </c>
      <c r="J1100" s="4" t="s">
        <v>51</v>
      </c>
      <c r="K1100" s="22" t="s">
        <v>117</v>
      </c>
      <c r="L1100" s="10">
        <f t="shared" si="126"/>
        <v>40000</v>
      </c>
      <c r="M1100" s="13">
        <f t="shared" si="130"/>
        <v>1.3333333333333334E-4</v>
      </c>
      <c r="O1100" s="4" t="s">
        <v>31</v>
      </c>
      <c r="P1100" s="4">
        <v>0</v>
      </c>
      <c r="Q1100" s="23">
        <v>41618</v>
      </c>
      <c r="T1100" s="24">
        <v>2.0833333333333332E-2</v>
      </c>
      <c r="W1100" s="17">
        <v>30.42</v>
      </c>
      <c r="Z1100" s="16">
        <v>2.1</v>
      </c>
      <c r="AA1100" s="16">
        <v>3.4585448392554898</v>
      </c>
      <c r="AB1100" s="16">
        <v>1</v>
      </c>
      <c r="AD1100" s="17">
        <f t="shared" si="125"/>
        <v>30.42</v>
      </c>
      <c r="AE1100" s="57">
        <v>359.86603241190699</v>
      </c>
      <c r="AF1100" s="17">
        <f t="shared" si="129"/>
        <v>-0.67</v>
      </c>
      <c r="AG1100" s="17">
        <v>2.47517766497461</v>
      </c>
      <c r="AH1100" s="17">
        <v>2.48</v>
      </c>
      <c r="AJ1100" s="4" t="s">
        <v>284</v>
      </c>
    </row>
    <row r="1101" spans="1:36" x14ac:dyDescent="0.35">
      <c r="A1101" s="4" t="s">
        <v>112</v>
      </c>
      <c r="B1101" s="36" t="s">
        <v>111</v>
      </c>
      <c r="C1101" s="4" t="s">
        <v>113</v>
      </c>
      <c r="D1101" s="19">
        <f t="shared" si="127"/>
        <v>-53.047577777777775</v>
      </c>
      <c r="E1101" s="19">
        <f t="shared" si="128"/>
        <v>5.0626083333333334</v>
      </c>
      <c r="F1101" s="20">
        <v>300000000</v>
      </c>
      <c r="G1101" s="20">
        <v>305800</v>
      </c>
      <c r="H1101" s="21">
        <v>13.38</v>
      </c>
      <c r="I1101" s="4" t="s">
        <v>116</v>
      </c>
      <c r="J1101" s="4" t="s">
        <v>51</v>
      </c>
      <c r="K1101" s="22" t="s">
        <v>117</v>
      </c>
      <c r="L1101" s="10">
        <f t="shared" si="126"/>
        <v>40000</v>
      </c>
      <c r="M1101" s="13">
        <f t="shared" si="130"/>
        <v>1.3333333333333334E-4</v>
      </c>
      <c r="O1101" s="4" t="s">
        <v>31</v>
      </c>
      <c r="P1101" s="4">
        <v>0</v>
      </c>
      <c r="Q1101" s="23">
        <v>41618</v>
      </c>
      <c r="T1101" s="24">
        <v>2.0833333333333332E-2</v>
      </c>
      <c r="W1101" s="17">
        <v>30.42</v>
      </c>
      <c r="Z1101" s="16">
        <v>2.1</v>
      </c>
      <c r="AA1101" s="16">
        <v>3.60067681895092</v>
      </c>
      <c r="AB1101" s="16">
        <v>1</v>
      </c>
      <c r="AD1101" s="17">
        <f t="shared" si="125"/>
        <v>30.42</v>
      </c>
      <c r="AE1101" s="57">
        <v>359.86603241190699</v>
      </c>
      <c r="AF1101" s="17">
        <f t="shared" si="129"/>
        <v>-0.67</v>
      </c>
      <c r="AG1101" s="17">
        <v>3.6445685279187798</v>
      </c>
      <c r="AH1101" s="17">
        <v>3.64</v>
      </c>
      <c r="AJ1101" s="4" t="s">
        <v>284</v>
      </c>
    </row>
    <row r="1102" spans="1:36" x14ac:dyDescent="0.35">
      <c r="A1102" s="4" t="s">
        <v>112</v>
      </c>
      <c r="B1102" s="36" t="s">
        <v>111</v>
      </c>
      <c r="C1102" s="4" t="s">
        <v>113</v>
      </c>
      <c r="D1102" s="19">
        <f t="shared" si="127"/>
        <v>-53.047577777777775</v>
      </c>
      <c r="E1102" s="19">
        <f t="shared" si="128"/>
        <v>5.0626083333333334</v>
      </c>
      <c r="F1102" s="20">
        <v>300000000</v>
      </c>
      <c r="G1102" s="20">
        <v>305800</v>
      </c>
      <c r="H1102" s="21">
        <v>13.38</v>
      </c>
      <c r="I1102" s="4" t="s">
        <v>116</v>
      </c>
      <c r="J1102" s="4" t="s">
        <v>51</v>
      </c>
      <c r="K1102" s="22" t="s">
        <v>117</v>
      </c>
      <c r="L1102" s="10">
        <f t="shared" si="126"/>
        <v>40000</v>
      </c>
      <c r="M1102" s="13">
        <f t="shared" si="130"/>
        <v>1.3333333333333334E-4</v>
      </c>
      <c r="O1102" s="4" t="s">
        <v>31</v>
      </c>
      <c r="P1102" s="4">
        <v>0</v>
      </c>
      <c r="Q1102" s="23">
        <v>41618</v>
      </c>
      <c r="T1102" s="24">
        <v>2.0833333333333332E-2</v>
      </c>
      <c r="W1102" s="17">
        <v>30.42</v>
      </c>
      <c r="Z1102" s="16">
        <v>2.1</v>
      </c>
      <c r="AA1102" s="16">
        <v>3.9560067681894999</v>
      </c>
      <c r="AB1102" s="16">
        <v>1</v>
      </c>
      <c r="AD1102" s="17">
        <f t="shared" si="125"/>
        <v>30.42</v>
      </c>
      <c r="AE1102" s="57">
        <v>359.86603241190699</v>
      </c>
      <c r="AF1102" s="17">
        <f t="shared" si="129"/>
        <v>-0.5</v>
      </c>
      <c r="AG1102" s="17">
        <v>4.6330456852791801</v>
      </c>
      <c r="AH1102" s="17">
        <v>4.63</v>
      </c>
      <c r="AJ1102" s="4" t="s">
        <v>284</v>
      </c>
    </row>
    <row r="1103" spans="1:36" x14ac:dyDescent="0.35">
      <c r="A1103" s="4" t="s">
        <v>112</v>
      </c>
      <c r="B1103" s="36" t="s">
        <v>111</v>
      </c>
      <c r="C1103" s="4" t="s">
        <v>113</v>
      </c>
      <c r="D1103" s="19">
        <f t="shared" si="127"/>
        <v>-53.047577777777775</v>
      </c>
      <c r="E1103" s="19">
        <f t="shared" si="128"/>
        <v>5.0626083333333334</v>
      </c>
      <c r="F1103" s="20">
        <v>300000000</v>
      </c>
      <c r="G1103" s="20">
        <v>305800</v>
      </c>
      <c r="H1103" s="21">
        <v>13.38</v>
      </c>
      <c r="I1103" s="4" t="s">
        <v>116</v>
      </c>
      <c r="J1103" s="4" t="s">
        <v>51</v>
      </c>
      <c r="K1103" s="22" t="s">
        <v>117</v>
      </c>
      <c r="L1103" s="10">
        <f t="shared" si="126"/>
        <v>40000</v>
      </c>
      <c r="M1103" s="13">
        <f t="shared" si="130"/>
        <v>1.3333333333333334E-4</v>
      </c>
      <c r="O1103" s="4" t="s">
        <v>31</v>
      </c>
      <c r="P1103" s="4">
        <v>0</v>
      </c>
      <c r="Q1103" s="23">
        <v>41618</v>
      </c>
      <c r="T1103" s="24">
        <v>2.0833333333333332E-2</v>
      </c>
      <c r="W1103" s="17">
        <v>30.42</v>
      </c>
      <c r="Z1103" s="16">
        <v>2.1</v>
      </c>
      <c r="AA1103" s="16">
        <v>4.5245346869712302</v>
      </c>
      <c r="AB1103" s="16">
        <v>1</v>
      </c>
      <c r="AD1103" s="17">
        <f t="shared" si="125"/>
        <v>30.42</v>
      </c>
      <c r="AE1103" s="57">
        <v>359.86603241190699</v>
      </c>
      <c r="AF1103" s="17">
        <f t="shared" si="129"/>
        <v>-0.5</v>
      </c>
      <c r="AG1103" s="17">
        <v>4.36060913705583</v>
      </c>
      <c r="AH1103" s="17">
        <v>4.3600000000000003</v>
      </c>
      <c r="AJ1103" s="4" t="s">
        <v>284</v>
      </c>
    </row>
    <row r="1104" spans="1:36" x14ac:dyDescent="0.35">
      <c r="A1104" s="4" t="s">
        <v>112</v>
      </c>
      <c r="B1104" s="36" t="s">
        <v>111</v>
      </c>
      <c r="C1104" s="4" t="s">
        <v>113</v>
      </c>
      <c r="D1104" s="19">
        <f t="shared" si="127"/>
        <v>-53.047577777777775</v>
      </c>
      <c r="E1104" s="19">
        <f t="shared" si="128"/>
        <v>5.0626083333333334</v>
      </c>
      <c r="F1104" s="20">
        <v>300000000</v>
      </c>
      <c r="G1104" s="20">
        <v>305800</v>
      </c>
      <c r="H1104" s="21">
        <v>13.38</v>
      </c>
      <c r="I1104" s="4" t="s">
        <v>116</v>
      </c>
      <c r="J1104" s="4" t="s">
        <v>51</v>
      </c>
      <c r="K1104" s="22" t="s">
        <v>117</v>
      </c>
      <c r="L1104" s="10">
        <f t="shared" si="126"/>
        <v>40000</v>
      </c>
      <c r="M1104" s="13">
        <f t="shared" si="130"/>
        <v>1.3333333333333334E-4</v>
      </c>
      <c r="O1104" s="4" t="s">
        <v>31</v>
      </c>
      <c r="P1104" s="4">
        <v>0</v>
      </c>
      <c r="Q1104" s="23">
        <v>41618</v>
      </c>
      <c r="T1104" s="24">
        <v>2.0833333333333332E-2</v>
      </c>
      <c r="W1104" s="17">
        <v>30.42</v>
      </c>
      <c r="Z1104" s="16">
        <v>2.1</v>
      </c>
      <c r="AA1104" s="16">
        <v>4.4060913705583697</v>
      </c>
      <c r="AB1104" s="16">
        <v>1</v>
      </c>
      <c r="AD1104" s="17">
        <f t="shared" si="125"/>
        <v>30.42</v>
      </c>
      <c r="AE1104" s="57">
        <v>359.86603241190699</v>
      </c>
      <c r="AF1104" s="17">
        <f t="shared" si="129"/>
        <v>-0.5</v>
      </c>
      <c r="AG1104" s="17">
        <v>2.8311167512690298</v>
      </c>
      <c r="AH1104" s="17">
        <v>2.83</v>
      </c>
      <c r="AJ1104" s="4" t="s">
        <v>284</v>
      </c>
    </row>
    <row r="1105" spans="1:36" x14ac:dyDescent="0.35">
      <c r="A1105" s="4" t="s">
        <v>112</v>
      </c>
      <c r="B1105" s="36" t="s">
        <v>111</v>
      </c>
      <c r="C1105" s="4" t="s">
        <v>113</v>
      </c>
      <c r="D1105" s="19">
        <f t="shared" si="127"/>
        <v>-53.047577777777775</v>
      </c>
      <c r="E1105" s="19">
        <f t="shared" si="128"/>
        <v>5.0626083333333334</v>
      </c>
      <c r="F1105" s="20">
        <v>300000000</v>
      </c>
      <c r="G1105" s="20">
        <v>305800</v>
      </c>
      <c r="H1105" s="21">
        <v>13.38</v>
      </c>
      <c r="I1105" s="4" t="s">
        <v>116</v>
      </c>
      <c r="J1105" s="4" t="s">
        <v>51</v>
      </c>
      <c r="K1105" s="22" t="s">
        <v>117</v>
      </c>
      <c r="L1105" s="10">
        <f t="shared" si="126"/>
        <v>40000</v>
      </c>
      <c r="M1105" s="13">
        <f t="shared" si="130"/>
        <v>1.3333333333333334E-4</v>
      </c>
      <c r="O1105" s="4" t="s">
        <v>31</v>
      </c>
      <c r="P1105" s="4">
        <v>0</v>
      </c>
      <c r="Q1105" s="23">
        <v>41618</v>
      </c>
      <c r="T1105" s="24">
        <v>2.0833333333333332E-2</v>
      </c>
      <c r="W1105" s="17">
        <v>30.42</v>
      </c>
      <c r="Z1105" s="16">
        <v>2.1</v>
      </c>
      <c r="AA1105" s="16">
        <v>3.8494077834179299</v>
      </c>
      <c r="AB1105" s="16">
        <v>1</v>
      </c>
      <c r="AD1105" s="17">
        <f t="shared" si="125"/>
        <v>30.42</v>
      </c>
      <c r="AE1105" s="57">
        <v>359.86603241190699</v>
      </c>
      <c r="AF1105" s="17">
        <f t="shared" si="129"/>
        <v>-0.5</v>
      </c>
      <c r="AG1105" s="17">
        <v>9.70350253807106</v>
      </c>
      <c r="AH1105" s="17">
        <v>9.6999999999999993</v>
      </c>
      <c r="AJ1105" s="4" t="s">
        <v>284</v>
      </c>
    </row>
    <row r="1106" spans="1:36" x14ac:dyDescent="0.35">
      <c r="A1106" s="4" t="s">
        <v>293</v>
      </c>
      <c r="B1106" s="36" t="s">
        <v>111</v>
      </c>
      <c r="C1106" s="4" t="s">
        <v>54</v>
      </c>
      <c r="D1106" s="19">
        <f t="shared" ref="D1106:D1153" si="131">25+8/60</f>
        <v>25.133333333333333</v>
      </c>
      <c r="E1106" s="19">
        <f t="shared" ref="E1106:E1153" si="132">61+4/60</f>
        <v>61.06666666666667</v>
      </c>
      <c r="F1106" s="20">
        <v>13400000</v>
      </c>
      <c r="G1106" s="20">
        <v>29420</v>
      </c>
      <c r="H1106" s="21">
        <v>2.2599999999999998</v>
      </c>
      <c r="I1106" s="4" t="s">
        <v>31</v>
      </c>
      <c r="J1106" s="4" t="s">
        <v>51</v>
      </c>
      <c r="K1106" s="22" t="s">
        <v>118</v>
      </c>
      <c r="L1106" s="10">
        <f t="shared" ref="L1106:L1153" si="133">4900/12.5/1000*3</f>
        <v>1.1760000000000002</v>
      </c>
      <c r="M1106" s="13">
        <f t="shared" si="130"/>
        <v>8.7761194029850754E-8</v>
      </c>
      <c r="O1106" s="4" t="s">
        <v>52</v>
      </c>
      <c r="P1106" s="4">
        <v>40000</v>
      </c>
      <c r="Q1106" s="23" t="s">
        <v>119</v>
      </c>
      <c r="T1106" s="24">
        <v>2.0833333333333332E-2</v>
      </c>
      <c r="W1106" s="17">
        <f t="shared" ref="W1106:W1119" si="134">7.5</f>
        <v>7.5</v>
      </c>
      <c r="AA1106" s="16">
        <v>2.1678200692041498</v>
      </c>
      <c r="AB1106" s="16">
        <v>1</v>
      </c>
      <c r="AD1106" s="17">
        <f t="shared" si="125"/>
        <v>7.5</v>
      </c>
      <c r="AE1106" s="57">
        <v>1197.9502828125001</v>
      </c>
      <c r="AF1106" s="17">
        <v>-0.5</v>
      </c>
      <c r="AG1106" s="17">
        <v>5.8097982708933698</v>
      </c>
      <c r="AH1106" s="17">
        <v>5.81</v>
      </c>
      <c r="AI1106" s="4" t="s">
        <v>283</v>
      </c>
      <c r="AJ1106" s="4" t="s">
        <v>282</v>
      </c>
    </row>
    <row r="1107" spans="1:36" x14ac:dyDescent="0.35">
      <c r="A1107" s="4" t="s">
        <v>293</v>
      </c>
      <c r="B1107" s="36" t="s">
        <v>111</v>
      </c>
      <c r="C1107" s="4" t="s">
        <v>54</v>
      </c>
      <c r="D1107" s="19">
        <f t="shared" si="131"/>
        <v>25.133333333333333</v>
      </c>
      <c r="E1107" s="19">
        <f t="shared" si="132"/>
        <v>61.06666666666667</v>
      </c>
      <c r="F1107" s="20">
        <v>13400000</v>
      </c>
      <c r="G1107" s="20">
        <v>29420</v>
      </c>
      <c r="H1107" s="21">
        <v>2.2599999999999998</v>
      </c>
      <c r="I1107" s="4" t="s">
        <v>31</v>
      </c>
      <c r="J1107" s="4" t="s">
        <v>51</v>
      </c>
      <c r="K1107" s="22" t="s">
        <v>118</v>
      </c>
      <c r="L1107" s="10">
        <f t="shared" si="133"/>
        <v>1.1760000000000002</v>
      </c>
      <c r="M1107" s="13">
        <f t="shared" si="130"/>
        <v>8.7761194029850754E-8</v>
      </c>
      <c r="O1107" s="4" t="s">
        <v>52</v>
      </c>
      <c r="P1107" s="4">
        <v>40000</v>
      </c>
      <c r="Q1107" s="23" t="s">
        <v>119</v>
      </c>
      <c r="T1107" s="24">
        <v>2.0833333333333332E-2</v>
      </c>
      <c r="W1107" s="17">
        <f t="shared" si="134"/>
        <v>7.5</v>
      </c>
      <c r="AA1107" s="16">
        <v>2.3373702422145302</v>
      </c>
      <c r="AB1107" s="16">
        <v>1</v>
      </c>
      <c r="AD1107" s="17">
        <f t="shared" si="125"/>
        <v>7.5</v>
      </c>
      <c r="AE1107" s="57">
        <v>1197.9502828125001</v>
      </c>
      <c r="AF1107" s="17">
        <v>-0.5</v>
      </c>
      <c r="AG1107" s="17">
        <v>6.6916426512968297</v>
      </c>
      <c r="AH1107" s="17">
        <v>6.69</v>
      </c>
      <c r="AI1107" s="4" t="s">
        <v>283</v>
      </c>
      <c r="AJ1107" s="4" t="s">
        <v>282</v>
      </c>
    </row>
    <row r="1108" spans="1:36" x14ac:dyDescent="0.35">
      <c r="A1108" s="4" t="s">
        <v>293</v>
      </c>
      <c r="B1108" s="36" t="s">
        <v>111</v>
      </c>
      <c r="C1108" s="4" t="s">
        <v>54</v>
      </c>
      <c r="D1108" s="19">
        <f t="shared" si="131"/>
        <v>25.133333333333333</v>
      </c>
      <c r="E1108" s="19">
        <f t="shared" si="132"/>
        <v>61.06666666666667</v>
      </c>
      <c r="F1108" s="20">
        <v>13400000</v>
      </c>
      <c r="G1108" s="20">
        <v>29420</v>
      </c>
      <c r="H1108" s="21">
        <v>2.2599999999999998</v>
      </c>
      <c r="I1108" s="4" t="s">
        <v>31</v>
      </c>
      <c r="J1108" s="4" t="s">
        <v>51</v>
      </c>
      <c r="K1108" s="22" t="s">
        <v>118</v>
      </c>
      <c r="L1108" s="10">
        <f t="shared" si="133"/>
        <v>1.1760000000000002</v>
      </c>
      <c r="M1108" s="13">
        <f t="shared" si="130"/>
        <v>8.7761194029850754E-8</v>
      </c>
      <c r="O1108" s="4" t="s">
        <v>52</v>
      </c>
      <c r="P1108" s="4">
        <v>40000</v>
      </c>
      <c r="Q1108" s="23" t="s">
        <v>119</v>
      </c>
      <c r="T1108" s="24">
        <v>2.0833333333333332E-2</v>
      </c>
      <c r="W1108" s="17">
        <f t="shared" si="134"/>
        <v>7.5</v>
      </c>
      <c r="AA1108" s="16">
        <v>2.27681660899654</v>
      </c>
      <c r="AB1108" s="16">
        <v>1</v>
      </c>
      <c r="AD1108" s="17">
        <f t="shared" si="125"/>
        <v>7.5</v>
      </c>
      <c r="AE1108" s="57">
        <v>1197.9502828125001</v>
      </c>
      <c r="AF1108" s="17">
        <v>-0.5</v>
      </c>
      <c r="AG1108" s="17">
        <v>4.61671469740633</v>
      </c>
      <c r="AH1108" s="17">
        <v>4.62</v>
      </c>
      <c r="AI1108" s="4" t="s">
        <v>283</v>
      </c>
      <c r="AJ1108" s="4" t="s">
        <v>282</v>
      </c>
    </row>
    <row r="1109" spans="1:36" x14ac:dyDescent="0.35">
      <c r="A1109" s="4" t="s">
        <v>293</v>
      </c>
      <c r="B1109" s="36" t="s">
        <v>111</v>
      </c>
      <c r="C1109" s="4" t="s">
        <v>54</v>
      </c>
      <c r="D1109" s="19">
        <f t="shared" si="131"/>
        <v>25.133333333333333</v>
      </c>
      <c r="E1109" s="19">
        <f t="shared" si="132"/>
        <v>61.06666666666667</v>
      </c>
      <c r="F1109" s="20">
        <v>13400000</v>
      </c>
      <c r="G1109" s="20">
        <v>29420</v>
      </c>
      <c r="H1109" s="21">
        <v>2.2599999999999998</v>
      </c>
      <c r="I1109" s="4" t="s">
        <v>31</v>
      </c>
      <c r="J1109" s="4" t="s">
        <v>51</v>
      </c>
      <c r="K1109" s="22" t="s">
        <v>118</v>
      </c>
      <c r="L1109" s="10">
        <f t="shared" si="133"/>
        <v>1.1760000000000002</v>
      </c>
      <c r="M1109" s="13">
        <f t="shared" si="130"/>
        <v>8.7761194029850754E-8</v>
      </c>
      <c r="O1109" s="4" t="s">
        <v>52</v>
      </c>
      <c r="P1109" s="4">
        <v>40000</v>
      </c>
      <c r="Q1109" s="23" t="s">
        <v>119</v>
      </c>
      <c r="T1109" s="24">
        <v>2.0833333333333332E-2</v>
      </c>
      <c r="W1109" s="17">
        <f t="shared" si="134"/>
        <v>7.5</v>
      </c>
      <c r="AA1109" s="16">
        <v>2.27681660899654</v>
      </c>
      <c r="AB1109" s="16">
        <v>1</v>
      </c>
      <c r="AD1109" s="17">
        <f t="shared" si="125"/>
        <v>7.5</v>
      </c>
      <c r="AE1109" s="57">
        <v>1197.9502828125001</v>
      </c>
      <c r="AF1109" s="17">
        <v>-0.5</v>
      </c>
      <c r="AG1109" s="17">
        <v>3.9942363112391899</v>
      </c>
      <c r="AH1109" s="17">
        <v>3.99</v>
      </c>
      <c r="AI1109" s="4" t="s">
        <v>283</v>
      </c>
      <c r="AJ1109" s="4" t="s">
        <v>282</v>
      </c>
    </row>
    <row r="1110" spans="1:36" x14ac:dyDescent="0.35">
      <c r="A1110" s="4" t="s">
        <v>293</v>
      </c>
      <c r="B1110" s="36" t="s">
        <v>111</v>
      </c>
      <c r="C1110" s="4" t="s">
        <v>54</v>
      </c>
      <c r="D1110" s="19">
        <f t="shared" si="131"/>
        <v>25.133333333333333</v>
      </c>
      <c r="E1110" s="19">
        <f t="shared" si="132"/>
        <v>61.06666666666667</v>
      </c>
      <c r="F1110" s="20">
        <v>13400000</v>
      </c>
      <c r="G1110" s="20">
        <v>29420</v>
      </c>
      <c r="H1110" s="21">
        <v>2.2599999999999998</v>
      </c>
      <c r="I1110" s="4" t="s">
        <v>31</v>
      </c>
      <c r="J1110" s="4" t="s">
        <v>51</v>
      </c>
      <c r="K1110" s="22" t="s">
        <v>118</v>
      </c>
      <c r="L1110" s="10">
        <f t="shared" si="133"/>
        <v>1.1760000000000002</v>
      </c>
      <c r="M1110" s="13">
        <f t="shared" si="130"/>
        <v>8.7761194029850754E-8</v>
      </c>
      <c r="O1110" s="4" t="s">
        <v>52</v>
      </c>
      <c r="P1110" s="4">
        <v>40000</v>
      </c>
      <c r="Q1110" s="23" t="s">
        <v>119</v>
      </c>
      <c r="T1110" s="24">
        <v>2.0833333333333332E-2</v>
      </c>
      <c r="W1110" s="17">
        <f t="shared" si="134"/>
        <v>7.5</v>
      </c>
      <c r="AA1110" s="16">
        <v>3.0761245674740398</v>
      </c>
      <c r="AB1110" s="16">
        <v>1</v>
      </c>
      <c r="AD1110" s="17">
        <f t="shared" si="125"/>
        <v>7.5</v>
      </c>
      <c r="AE1110" s="57">
        <v>1197.9502828125001</v>
      </c>
      <c r="AF1110" s="17">
        <v>-0.5</v>
      </c>
      <c r="AG1110" s="17">
        <v>4.87608069164264</v>
      </c>
      <c r="AH1110" s="17">
        <v>4.88</v>
      </c>
      <c r="AI1110" s="4" t="s">
        <v>283</v>
      </c>
      <c r="AJ1110" s="4" t="s">
        <v>282</v>
      </c>
    </row>
    <row r="1111" spans="1:36" x14ac:dyDescent="0.35">
      <c r="A1111" s="4" t="s">
        <v>293</v>
      </c>
      <c r="B1111" s="36" t="s">
        <v>111</v>
      </c>
      <c r="C1111" s="4" t="s">
        <v>54</v>
      </c>
      <c r="D1111" s="19">
        <f t="shared" si="131"/>
        <v>25.133333333333333</v>
      </c>
      <c r="E1111" s="19">
        <f t="shared" si="132"/>
        <v>61.06666666666667</v>
      </c>
      <c r="F1111" s="20">
        <v>13400000</v>
      </c>
      <c r="G1111" s="20">
        <v>29420</v>
      </c>
      <c r="H1111" s="21">
        <v>2.2599999999999998</v>
      </c>
      <c r="I1111" s="4" t="s">
        <v>31</v>
      </c>
      <c r="J1111" s="4" t="s">
        <v>51</v>
      </c>
      <c r="K1111" s="22" t="s">
        <v>118</v>
      </c>
      <c r="L1111" s="10">
        <f t="shared" si="133"/>
        <v>1.1760000000000002</v>
      </c>
      <c r="M1111" s="13">
        <f t="shared" si="130"/>
        <v>8.7761194029850754E-8</v>
      </c>
      <c r="O1111" s="4" t="s">
        <v>52</v>
      </c>
      <c r="P1111" s="4">
        <v>40000</v>
      </c>
      <c r="Q1111" s="23" t="s">
        <v>119</v>
      </c>
      <c r="T1111" s="24">
        <v>2.0833333333333332E-2</v>
      </c>
      <c r="W1111" s="17">
        <f t="shared" si="134"/>
        <v>7.5</v>
      </c>
      <c r="AA1111" s="16">
        <v>4.0449826989619302</v>
      </c>
      <c r="AB1111" s="16">
        <v>1</v>
      </c>
      <c r="AD1111" s="17">
        <f t="shared" si="125"/>
        <v>7.5</v>
      </c>
      <c r="AE1111" s="57">
        <v>1197.9502828125001</v>
      </c>
      <c r="AF1111" s="17">
        <v>-0.5</v>
      </c>
      <c r="AG1111" s="17">
        <v>6.3804034582132498</v>
      </c>
      <c r="AH1111" s="17">
        <v>6.38</v>
      </c>
      <c r="AI1111" s="4" t="s">
        <v>283</v>
      </c>
      <c r="AJ1111" s="4" t="s">
        <v>282</v>
      </c>
    </row>
    <row r="1112" spans="1:36" x14ac:dyDescent="0.35">
      <c r="A1112" s="4" t="s">
        <v>293</v>
      </c>
      <c r="B1112" s="36" t="s">
        <v>111</v>
      </c>
      <c r="C1112" s="4" t="s">
        <v>54</v>
      </c>
      <c r="D1112" s="19">
        <f t="shared" si="131"/>
        <v>25.133333333333333</v>
      </c>
      <c r="E1112" s="19">
        <f t="shared" si="132"/>
        <v>61.06666666666667</v>
      </c>
      <c r="F1112" s="20">
        <v>13400000</v>
      </c>
      <c r="G1112" s="20">
        <v>29420</v>
      </c>
      <c r="H1112" s="21">
        <v>2.2599999999999998</v>
      </c>
      <c r="I1112" s="4" t="s">
        <v>31</v>
      </c>
      <c r="J1112" s="4" t="s">
        <v>51</v>
      </c>
      <c r="K1112" s="22" t="s">
        <v>118</v>
      </c>
      <c r="L1112" s="10">
        <f t="shared" si="133"/>
        <v>1.1760000000000002</v>
      </c>
      <c r="M1112" s="13">
        <f t="shared" si="130"/>
        <v>8.7761194029850754E-8</v>
      </c>
      <c r="O1112" s="4" t="s">
        <v>52</v>
      </c>
      <c r="P1112" s="4">
        <v>40000</v>
      </c>
      <c r="Q1112" s="23" t="s">
        <v>119</v>
      </c>
      <c r="T1112" s="24">
        <v>2.0833333333333332E-2</v>
      </c>
      <c r="W1112" s="17">
        <f t="shared" si="134"/>
        <v>7.5</v>
      </c>
      <c r="AA1112" s="16">
        <v>4.0328719723183397</v>
      </c>
      <c r="AB1112" s="16">
        <v>1</v>
      </c>
      <c r="AD1112" s="17">
        <f t="shared" si="125"/>
        <v>7.5</v>
      </c>
      <c r="AE1112" s="57">
        <v>1197.9502828125001</v>
      </c>
      <c r="AF1112" s="17">
        <v>-0.5</v>
      </c>
      <c r="AG1112" s="17">
        <v>9.2853025936599405</v>
      </c>
      <c r="AH1112" s="17">
        <v>9.2899999999999991</v>
      </c>
      <c r="AI1112" s="4" t="s">
        <v>283</v>
      </c>
      <c r="AJ1112" s="4" t="s">
        <v>282</v>
      </c>
    </row>
    <row r="1113" spans="1:36" x14ac:dyDescent="0.35">
      <c r="A1113" s="4" t="s">
        <v>293</v>
      </c>
      <c r="B1113" s="36" t="s">
        <v>111</v>
      </c>
      <c r="C1113" s="4" t="s">
        <v>54</v>
      </c>
      <c r="D1113" s="19">
        <f t="shared" si="131"/>
        <v>25.133333333333333</v>
      </c>
      <c r="E1113" s="19">
        <f t="shared" si="132"/>
        <v>61.06666666666667</v>
      </c>
      <c r="F1113" s="20">
        <v>13400000</v>
      </c>
      <c r="G1113" s="20">
        <v>29420</v>
      </c>
      <c r="H1113" s="21">
        <v>2.2599999999999998</v>
      </c>
      <c r="I1113" s="4" t="s">
        <v>31</v>
      </c>
      <c r="J1113" s="4" t="s">
        <v>51</v>
      </c>
      <c r="K1113" s="22" t="s">
        <v>118</v>
      </c>
      <c r="L1113" s="10">
        <f t="shared" si="133"/>
        <v>1.1760000000000002</v>
      </c>
      <c r="M1113" s="13">
        <f t="shared" si="130"/>
        <v>8.7761194029850754E-8</v>
      </c>
      <c r="O1113" s="4" t="s">
        <v>52</v>
      </c>
      <c r="P1113" s="4">
        <v>40000</v>
      </c>
      <c r="Q1113" s="23" t="s">
        <v>119</v>
      </c>
      <c r="T1113" s="24">
        <v>2.0833333333333332E-2</v>
      </c>
      <c r="W1113" s="17">
        <f t="shared" si="134"/>
        <v>7.5</v>
      </c>
      <c r="AA1113" s="16">
        <v>4.4930795847750797</v>
      </c>
      <c r="AB1113" s="16">
        <v>1</v>
      </c>
      <c r="AD1113" s="17">
        <f t="shared" si="125"/>
        <v>7.5</v>
      </c>
      <c r="AE1113" s="57">
        <v>1197.9502828125001</v>
      </c>
      <c r="AF1113" s="17">
        <v>-0.5</v>
      </c>
      <c r="AG1113" s="17">
        <v>6.5360230547550398</v>
      </c>
      <c r="AH1113" s="17">
        <v>6.54</v>
      </c>
      <c r="AI1113" s="4" t="s">
        <v>283</v>
      </c>
      <c r="AJ1113" s="4" t="s">
        <v>282</v>
      </c>
    </row>
    <row r="1114" spans="1:36" x14ac:dyDescent="0.35">
      <c r="A1114" s="4" t="s">
        <v>293</v>
      </c>
      <c r="B1114" s="36" t="s">
        <v>111</v>
      </c>
      <c r="C1114" s="4" t="s">
        <v>54</v>
      </c>
      <c r="D1114" s="19">
        <f t="shared" si="131"/>
        <v>25.133333333333333</v>
      </c>
      <c r="E1114" s="19">
        <f t="shared" si="132"/>
        <v>61.06666666666667</v>
      </c>
      <c r="F1114" s="20">
        <v>13400000</v>
      </c>
      <c r="G1114" s="20">
        <v>29420</v>
      </c>
      <c r="H1114" s="21">
        <v>2.2599999999999998</v>
      </c>
      <c r="I1114" s="4" t="s">
        <v>31</v>
      </c>
      <c r="J1114" s="4" t="s">
        <v>51</v>
      </c>
      <c r="K1114" s="22" t="s">
        <v>118</v>
      </c>
      <c r="L1114" s="10">
        <f t="shared" si="133"/>
        <v>1.1760000000000002</v>
      </c>
      <c r="M1114" s="13">
        <f t="shared" si="130"/>
        <v>8.7761194029850754E-8</v>
      </c>
      <c r="O1114" s="4" t="s">
        <v>52</v>
      </c>
      <c r="P1114" s="4">
        <v>40000</v>
      </c>
      <c r="Q1114" s="23" t="s">
        <v>119</v>
      </c>
      <c r="T1114" s="24">
        <v>2.0833333333333332E-2</v>
      </c>
      <c r="W1114" s="17">
        <f t="shared" si="134"/>
        <v>7.5</v>
      </c>
      <c r="AA1114" s="16">
        <v>4.6868512110726597</v>
      </c>
      <c r="AB1114" s="16">
        <v>1</v>
      </c>
      <c r="AD1114" s="17">
        <f t="shared" si="125"/>
        <v>7.5</v>
      </c>
      <c r="AE1114" s="57">
        <v>1197.9502828125001</v>
      </c>
      <c r="AF1114" s="17">
        <v>-0.5</v>
      </c>
      <c r="AG1114" s="17">
        <v>6.01729106628241</v>
      </c>
      <c r="AH1114" s="17">
        <v>6.02</v>
      </c>
      <c r="AI1114" s="4" t="s">
        <v>283</v>
      </c>
      <c r="AJ1114" s="4" t="s">
        <v>282</v>
      </c>
    </row>
    <row r="1115" spans="1:36" x14ac:dyDescent="0.35">
      <c r="A1115" s="4" t="s">
        <v>293</v>
      </c>
      <c r="B1115" s="36" t="s">
        <v>111</v>
      </c>
      <c r="C1115" s="4" t="s">
        <v>54</v>
      </c>
      <c r="D1115" s="19">
        <f t="shared" si="131"/>
        <v>25.133333333333333</v>
      </c>
      <c r="E1115" s="19">
        <f t="shared" si="132"/>
        <v>61.06666666666667</v>
      </c>
      <c r="F1115" s="20">
        <v>13400000</v>
      </c>
      <c r="G1115" s="20">
        <v>29420</v>
      </c>
      <c r="H1115" s="21">
        <v>2.2599999999999998</v>
      </c>
      <c r="I1115" s="4" t="s">
        <v>31</v>
      </c>
      <c r="J1115" s="4" t="s">
        <v>51</v>
      </c>
      <c r="K1115" s="22" t="s">
        <v>118</v>
      </c>
      <c r="L1115" s="10">
        <f t="shared" si="133"/>
        <v>1.1760000000000002</v>
      </c>
      <c r="M1115" s="13">
        <f t="shared" si="130"/>
        <v>8.7761194029850754E-8</v>
      </c>
      <c r="O1115" s="4" t="s">
        <v>52</v>
      </c>
      <c r="P1115" s="4">
        <v>40000</v>
      </c>
      <c r="Q1115" s="23" t="s">
        <v>119</v>
      </c>
      <c r="T1115" s="24">
        <v>2.0833333333333332E-2</v>
      </c>
      <c r="W1115" s="17">
        <f t="shared" si="134"/>
        <v>7.5</v>
      </c>
      <c r="AA1115" s="16">
        <v>4.9896193771626196</v>
      </c>
      <c r="AB1115" s="16">
        <v>1</v>
      </c>
      <c r="AD1115" s="17">
        <f t="shared" si="125"/>
        <v>7.5</v>
      </c>
      <c r="AE1115" s="57">
        <v>1197.9502828125001</v>
      </c>
      <c r="AF1115" s="17">
        <v>-0.5</v>
      </c>
      <c r="AG1115" s="17">
        <v>7.6772334293948097</v>
      </c>
      <c r="AH1115" s="17">
        <v>7.68</v>
      </c>
      <c r="AI1115" s="4" t="s">
        <v>283</v>
      </c>
      <c r="AJ1115" s="4" t="s">
        <v>282</v>
      </c>
    </row>
    <row r="1116" spans="1:36" x14ac:dyDescent="0.35">
      <c r="A1116" s="4" t="s">
        <v>293</v>
      </c>
      <c r="B1116" s="36" t="s">
        <v>111</v>
      </c>
      <c r="C1116" s="4" t="s">
        <v>54</v>
      </c>
      <c r="D1116" s="19">
        <f t="shared" si="131"/>
        <v>25.133333333333333</v>
      </c>
      <c r="E1116" s="19">
        <f t="shared" si="132"/>
        <v>61.06666666666667</v>
      </c>
      <c r="F1116" s="20">
        <v>13400000</v>
      </c>
      <c r="G1116" s="20">
        <v>29420</v>
      </c>
      <c r="H1116" s="21">
        <v>2.2599999999999998</v>
      </c>
      <c r="I1116" s="4" t="s">
        <v>31</v>
      </c>
      <c r="J1116" s="4" t="s">
        <v>51</v>
      </c>
      <c r="K1116" s="22" t="s">
        <v>118</v>
      </c>
      <c r="L1116" s="10">
        <f t="shared" si="133"/>
        <v>1.1760000000000002</v>
      </c>
      <c r="M1116" s="13">
        <f t="shared" si="130"/>
        <v>8.7761194029850754E-8</v>
      </c>
      <c r="O1116" s="4" t="s">
        <v>52</v>
      </c>
      <c r="P1116" s="4">
        <v>40000</v>
      </c>
      <c r="Q1116" s="23" t="s">
        <v>119</v>
      </c>
      <c r="T1116" s="24">
        <v>2.0833333333333332E-2</v>
      </c>
      <c r="W1116" s="17">
        <f t="shared" si="134"/>
        <v>7.5</v>
      </c>
      <c r="AA1116" s="16">
        <v>5.2076124567474</v>
      </c>
      <c r="AB1116" s="16">
        <v>1</v>
      </c>
      <c r="AD1116" s="17">
        <f t="shared" si="125"/>
        <v>7.5</v>
      </c>
      <c r="AE1116" s="57">
        <v>1197.9502828125001</v>
      </c>
      <c r="AF1116" s="17">
        <v>-0.5</v>
      </c>
      <c r="AG1116" s="17">
        <v>8.1440922190201697</v>
      </c>
      <c r="AH1116" s="17">
        <v>8.14</v>
      </c>
      <c r="AI1116" s="4" t="s">
        <v>283</v>
      </c>
      <c r="AJ1116" s="4" t="s">
        <v>282</v>
      </c>
    </row>
    <row r="1117" spans="1:36" x14ac:dyDescent="0.35">
      <c r="A1117" s="4" t="s">
        <v>293</v>
      </c>
      <c r="B1117" s="36" t="s">
        <v>111</v>
      </c>
      <c r="C1117" s="4" t="s">
        <v>54</v>
      </c>
      <c r="D1117" s="19">
        <f t="shared" si="131"/>
        <v>25.133333333333333</v>
      </c>
      <c r="E1117" s="19">
        <f t="shared" si="132"/>
        <v>61.06666666666667</v>
      </c>
      <c r="F1117" s="20">
        <v>13400000</v>
      </c>
      <c r="G1117" s="20">
        <v>29420</v>
      </c>
      <c r="H1117" s="21">
        <v>2.2599999999999998</v>
      </c>
      <c r="I1117" s="4" t="s">
        <v>31</v>
      </c>
      <c r="J1117" s="4" t="s">
        <v>51</v>
      </c>
      <c r="K1117" s="22" t="s">
        <v>118</v>
      </c>
      <c r="L1117" s="10">
        <f t="shared" si="133"/>
        <v>1.1760000000000002</v>
      </c>
      <c r="M1117" s="13">
        <f t="shared" si="130"/>
        <v>8.7761194029850754E-8</v>
      </c>
      <c r="O1117" s="4" t="s">
        <v>52</v>
      </c>
      <c r="P1117" s="4">
        <v>40000</v>
      </c>
      <c r="Q1117" s="23" t="s">
        <v>119</v>
      </c>
      <c r="T1117" s="24">
        <v>2.0833333333333332E-2</v>
      </c>
      <c r="W1117" s="17">
        <f t="shared" si="134"/>
        <v>7.5</v>
      </c>
      <c r="AA1117" s="16">
        <v>5.8494809688581304</v>
      </c>
      <c r="AB1117" s="16">
        <v>1</v>
      </c>
      <c r="AD1117" s="17">
        <f t="shared" si="125"/>
        <v>7.5</v>
      </c>
      <c r="AE1117" s="57">
        <v>1197.9502828125001</v>
      </c>
      <c r="AF1117" s="17">
        <v>-0.5</v>
      </c>
      <c r="AG1117" s="17">
        <v>10.115273775216099</v>
      </c>
      <c r="AH1117" s="17">
        <v>10.119999999999999</v>
      </c>
      <c r="AI1117" s="4" t="s">
        <v>283</v>
      </c>
      <c r="AJ1117" s="4" t="s">
        <v>282</v>
      </c>
    </row>
    <row r="1118" spans="1:36" x14ac:dyDescent="0.35">
      <c r="A1118" s="4" t="s">
        <v>293</v>
      </c>
      <c r="B1118" s="36" t="s">
        <v>111</v>
      </c>
      <c r="C1118" s="4" t="s">
        <v>54</v>
      </c>
      <c r="D1118" s="19">
        <f t="shared" si="131"/>
        <v>25.133333333333333</v>
      </c>
      <c r="E1118" s="19">
        <f t="shared" si="132"/>
        <v>61.06666666666667</v>
      </c>
      <c r="F1118" s="20">
        <v>13400000</v>
      </c>
      <c r="G1118" s="20">
        <v>29420</v>
      </c>
      <c r="H1118" s="21">
        <v>2.2599999999999998</v>
      </c>
      <c r="I1118" s="4" t="s">
        <v>31</v>
      </c>
      <c r="J1118" s="4" t="s">
        <v>51</v>
      </c>
      <c r="K1118" s="22" t="s">
        <v>118</v>
      </c>
      <c r="L1118" s="10">
        <f t="shared" si="133"/>
        <v>1.1760000000000002</v>
      </c>
      <c r="M1118" s="13">
        <f t="shared" si="130"/>
        <v>8.7761194029850754E-8</v>
      </c>
      <c r="O1118" s="4" t="s">
        <v>52</v>
      </c>
      <c r="P1118" s="4">
        <v>40000</v>
      </c>
      <c r="Q1118" s="23" t="s">
        <v>119</v>
      </c>
      <c r="T1118" s="24">
        <v>2.0833333333333332E-2</v>
      </c>
      <c r="W1118" s="17">
        <f t="shared" si="134"/>
        <v>7.5</v>
      </c>
      <c r="AA1118" s="16">
        <v>6.2491349480968799</v>
      </c>
      <c r="AB1118" s="16">
        <v>1</v>
      </c>
      <c r="AD1118" s="17">
        <f t="shared" si="125"/>
        <v>7.5</v>
      </c>
      <c r="AE1118" s="57">
        <v>1197.9502828125001</v>
      </c>
      <c r="AF1118" s="17">
        <v>-0.5</v>
      </c>
      <c r="AG1118" s="17">
        <v>10.1671469740634</v>
      </c>
      <c r="AH1118" s="17">
        <v>10.17</v>
      </c>
      <c r="AI1118" s="4" t="s">
        <v>283</v>
      </c>
      <c r="AJ1118" s="4" t="s">
        <v>282</v>
      </c>
    </row>
    <row r="1119" spans="1:36" x14ac:dyDescent="0.35">
      <c r="A1119" s="4" t="s">
        <v>293</v>
      </c>
      <c r="B1119" s="36" t="s">
        <v>111</v>
      </c>
      <c r="C1119" s="4" t="s">
        <v>54</v>
      </c>
      <c r="D1119" s="19">
        <f t="shared" si="131"/>
        <v>25.133333333333333</v>
      </c>
      <c r="E1119" s="19">
        <f t="shared" si="132"/>
        <v>61.06666666666667</v>
      </c>
      <c r="F1119" s="20">
        <v>13400000</v>
      </c>
      <c r="G1119" s="20">
        <v>29420</v>
      </c>
      <c r="H1119" s="21">
        <v>2.2599999999999998</v>
      </c>
      <c r="I1119" s="4" t="s">
        <v>31</v>
      </c>
      <c r="J1119" s="4" t="s">
        <v>51</v>
      </c>
      <c r="K1119" s="22" t="s">
        <v>118</v>
      </c>
      <c r="L1119" s="10">
        <f t="shared" si="133"/>
        <v>1.1760000000000002</v>
      </c>
      <c r="M1119" s="13">
        <f t="shared" si="130"/>
        <v>8.7761194029850754E-8</v>
      </c>
      <c r="O1119" s="4" t="s">
        <v>52</v>
      </c>
      <c r="P1119" s="4">
        <v>40000</v>
      </c>
      <c r="Q1119" s="23" t="s">
        <v>119</v>
      </c>
      <c r="T1119" s="24">
        <v>2.0833333333333332E-2</v>
      </c>
      <c r="W1119" s="17">
        <f t="shared" si="134"/>
        <v>7.5</v>
      </c>
      <c r="AA1119" s="16">
        <v>6.3944636678200597</v>
      </c>
      <c r="AB1119" s="16">
        <v>1</v>
      </c>
      <c r="AD1119" s="17">
        <f t="shared" si="125"/>
        <v>7.5</v>
      </c>
      <c r="AE1119" s="57">
        <v>1197.9502828125001</v>
      </c>
      <c r="AF1119" s="17">
        <v>-0.5</v>
      </c>
      <c r="AG1119" s="17">
        <v>9.4927953890489896</v>
      </c>
      <c r="AH1119" s="17">
        <v>9.49</v>
      </c>
      <c r="AI1119" s="4" t="s">
        <v>283</v>
      </c>
      <c r="AJ1119" s="4" t="s">
        <v>282</v>
      </c>
    </row>
    <row r="1120" spans="1:36" x14ac:dyDescent="0.35">
      <c r="A1120" s="4" t="s">
        <v>293</v>
      </c>
      <c r="B1120" s="36" t="s">
        <v>111</v>
      </c>
      <c r="C1120" s="4" t="s">
        <v>54</v>
      </c>
      <c r="D1120" s="19">
        <f t="shared" si="131"/>
        <v>25.133333333333333</v>
      </c>
      <c r="E1120" s="19">
        <f t="shared" si="132"/>
        <v>61.06666666666667</v>
      </c>
      <c r="F1120" s="20">
        <v>13400000</v>
      </c>
      <c r="G1120" s="20">
        <v>29420</v>
      </c>
      <c r="H1120" s="21">
        <v>2.2599999999999998</v>
      </c>
      <c r="I1120" s="4" t="s">
        <v>31</v>
      </c>
      <c r="J1120" s="4" t="s">
        <v>51</v>
      </c>
      <c r="K1120" s="22" t="s">
        <v>118</v>
      </c>
      <c r="L1120" s="10">
        <f t="shared" si="133"/>
        <v>1.1760000000000002</v>
      </c>
      <c r="M1120" s="13">
        <f t="shared" si="130"/>
        <v>8.7761194029850754E-8</v>
      </c>
      <c r="O1120" s="4" t="s">
        <v>52</v>
      </c>
      <c r="P1120" s="4">
        <v>40000</v>
      </c>
      <c r="Q1120" s="23" t="s">
        <v>120</v>
      </c>
      <c r="T1120" s="24">
        <v>2.0833333333333332E-2</v>
      </c>
      <c r="W1120" s="17">
        <v>4</v>
      </c>
      <c r="AA1120" s="16">
        <v>0.99307958477508596</v>
      </c>
      <c r="AB1120" s="16">
        <v>1</v>
      </c>
      <c r="AD1120" s="17">
        <f t="shared" si="125"/>
        <v>4</v>
      </c>
      <c r="AE1120" s="57">
        <v>1488.0931430400001</v>
      </c>
      <c r="AF1120" s="17">
        <v>-0.5</v>
      </c>
      <c r="AG1120" s="17">
        <v>6.5878962536023096</v>
      </c>
      <c r="AH1120" s="17">
        <v>6.59</v>
      </c>
      <c r="AI1120" s="4" t="s">
        <v>283</v>
      </c>
      <c r="AJ1120" s="4" t="s">
        <v>282</v>
      </c>
    </row>
    <row r="1121" spans="1:36" x14ac:dyDescent="0.35">
      <c r="A1121" s="4" t="s">
        <v>293</v>
      </c>
      <c r="B1121" s="36" t="s">
        <v>111</v>
      </c>
      <c r="C1121" s="4" t="s">
        <v>54</v>
      </c>
      <c r="D1121" s="19">
        <f t="shared" si="131"/>
        <v>25.133333333333333</v>
      </c>
      <c r="E1121" s="19">
        <f t="shared" si="132"/>
        <v>61.06666666666667</v>
      </c>
      <c r="F1121" s="20">
        <v>13400000</v>
      </c>
      <c r="G1121" s="20">
        <v>29420</v>
      </c>
      <c r="H1121" s="21">
        <v>2.2599999999999998</v>
      </c>
      <c r="I1121" s="4" t="s">
        <v>31</v>
      </c>
      <c r="J1121" s="4" t="s">
        <v>51</v>
      </c>
      <c r="K1121" s="22" t="s">
        <v>118</v>
      </c>
      <c r="L1121" s="10">
        <f t="shared" si="133"/>
        <v>1.1760000000000002</v>
      </c>
      <c r="M1121" s="13">
        <f t="shared" si="130"/>
        <v>8.7761194029850754E-8</v>
      </c>
      <c r="O1121" s="4" t="s">
        <v>52</v>
      </c>
      <c r="P1121" s="4">
        <v>40000</v>
      </c>
      <c r="Q1121" s="23" t="s">
        <v>120</v>
      </c>
      <c r="T1121" s="24">
        <v>2.0833333333333332E-2</v>
      </c>
      <c r="W1121" s="17">
        <v>4</v>
      </c>
      <c r="AA1121" s="16">
        <v>1.9861591695501699</v>
      </c>
      <c r="AB1121" s="16">
        <v>1</v>
      </c>
      <c r="AD1121" s="17">
        <f t="shared" si="125"/>
        <v>4</v>
      </c>
      <c r="AE1121" s="57">
        <v>1488.0931430400001</v>
      </c>
      <c r="AF1121" s="17">
        <v>-0.5</v>
      </c>
      <c r="AG1121" s="17">
        <v>6.4322766570605197</v>
      </c>
      <c r="AH1121" s="17">
        <v>6.43</v>
      </c>
      <c r="AI1121" s="4" t="s">
        <v>283</v>
      </c>
      <c r="AJ1121" s="4" t="s">
        <v>282</v>
      </c>
    </row>
    <row r="1122" spans="1:36" x14ac:dyDescent="0.35">
      <c r="A1122" s="4" t="s">
        <v>293</v>
      </c>
      <c r="B1122" s="36" t="s">
        <v>111</v>
      </c>
      <c r="C1122" s="4" t="s">
        <v>54</v>
      </c>
      <c r="D1122" s="19">
        <f t="shared" si="131"/>
        <v>25.133333333333333</v>
      </c>
      <c r="E1122" s="19">
        <f t="shared" si="132"/>
        <v>61.06666666666667</v>
      </c>
      <c r="F1122" s="20">
        <v>13400000</v>
      </c>
      <c r="G1122" s="20">
        <v>29420</v>
      </c>
      <c r="H1122" s="21">
        <v>2.2599999999999998</v>
      </c>
      <c r="I1122" s="4" t="s">
        <v>31</v>
      </c>
      <c r="J1122" s="4" t="s">
        <v>51</v>
      </c>
      <c r="K1122" s="22" t="s">
        <v>118</v>
      </c>
      <c r="L1122" s="10">
        <f t="shared" si="133"/>
        <v>1.1760000000000002</v>
      </c>
      <c r="M1122" s="13">
        <f t="shared" si="130"/>
        <v>8.7761194029850754E-8</v>
      </c>
      <c r="O1122" s="4" t="s">
        <v>52</v>
      </c>
      <c r="P1122" s="4">
        <v>40000</v>
      </c>
      <c r="Q1122" s="23" t="s">
        <v>120</v>
      </c>
      <c r="T1122" s="24">
        <v>2.0833333333333332E-2</v>
      </c>
      <c r="W1122" s="17">
        <v>4</v>
      </c>
      <c r="AA1122" s="16">
        <v>2.9671280276816598</v>
      </c>
      <c r="AB1122" s="16">
        <v>1</v>
      </c>
      <c r="AD1122" s="17">
        <f t="shared" si="125"/>
        <v>4</v>
      </c>
      <c r="AE1122" s="57">
        <v>1488.0931430400001</v>
      </c>
      <c r="AF1122" s="17">
        <v>-0.5</v>
      </c>
      <c r="AG1122" s="17">
        <v>4.4610951008645499</v>
      </c>
      <c r="AH1122" s="17">
        <v>4.46</v>
      </c>
      <c r="AI1122" s="4" t="s">
        <v>283</v>
      </c>
      <c r="AJ1122" s="4" t="s">
        <v>282</v>
      </c>
    </row>
    <row r="1123" spans="1:36" x14ac:dyDescent="0.35">
      <c r="A1123" s="4" t="s">
        <v>293</v>
      </c>
      <c r="B1123" s="36" t="s">
        <v>111</v>
      </c>
      <c r="C1123" s="4" t="s">
        <v>54</v>
      </c>
      <c r="D1123" s="19">
        <f t="shared" si="131"/>
        <v>25.133333333333333</v>
      </c>
      <c r="E1123" s="19">
        <f t="shared" si="132"/>
        <v>61.06666666666667</v>
      </c>
      <c r="F1123" s="20">
        <v>13400000</v>
      </c>
      <c r="G1123" s="20">
        <v>29420</v>
      </c>
      <c r="H1123" s="21">
        <v>2.2599999999999998</v>
      </c>
      <c r="I1123" s="4" t="s">
        <v>31</v>
      </c>
      <c r="J1123" s="4" t="s">
        <v>51</v>
      </c>
      <c r="K1123" s="22" t="s">
        <v>118</v>
      </c>
      <c r="L1123" s="10">
        <f t="shared" si="133"/>
        <v>1.1760000000000002</v>
      </c>
      <c r="M1123" s="13">
        <f t="shared" si="130"/>
        <v>8.7761194029850754E-8</v>
      </c>
      <c r="O1123" s="4" t="s">
        <v>52</v>
      </c>
      <c r="P1123" s="4">
        <v>40000</v>
      </c>
      <c r="Q1123" s="23" t="s">
        <v>120</v>
      </c>
      <c r="T1123" s="24">
        <v>2.0833333333333332E-2</v>
      </c>
      <c r="W1123" s="17">
        <v>4</v>
      </c>
      <c r="AA1123" s="16">
        <v>2.9913494809688501</v>
      </c>
      <c r="AB1123" s="16">
        <v>1</v>
      </c>
      <c r="AD1123" s="17">
        <f t="shared" si="125"/>
        <v>4</v>
      </c>
      <c r="AE1123" s="57">
        <v>1488.0931430400001</v>
      </c>
      <c r="AF1123" s="17">
        <v>-0.5</v>
      </c>
      <c r="AG1123" s="17">
        <v>6.7435158501440897</v>
      </c>
      <c r="AH1123" s="17">
        <v>6.74</v>
      </c>
      <c r="AI1123" s="4" t="s">
        <v>283</v>
      </c>
      <c r="AJ1123" s="4" t="s">
        <v>282</v>
      </c>
    </row>
    <row r="1124" spans="1:36" x14ac:dyDescent="0.35">
      <c r="A1124" s="4" t="s">
        <v>293</v>
      </c>
      <c r="B1124" s="36" t="s">
        <v>111</v>
      </c>
      <c r="C1124" s="4" t="s">
        <v>54</v>
      </c>
      <c r="D1124" s="19">
        <f t="shared" si="131"/>
        <v>25.133333333333333</v>
      </c>
      <c r="E1124" s="19">
        <f t="shared" si="132"/>
        <v>61.06666666666667</v>
      </c>
      <c r="F1124" s="20">
        <v>13400000</v>
      </c>
      <c r="G1124" s="20">
        <v>29420</v>
      </c>
      <c r="H1124" s="21">
        <v>2.2599999999999998</v>
      </c>
      <c r="I1124" s="4" t="s">
        <v>31</v>
      </c>
      <c r="J1124" s="4" t="s">
        <v>51</v>
      </c>
      <c r="K1124" s="22" t="s">
        <v>118</v>
      </c>
      <c r="L1124" s="10">
        <f t="shared" si="133"/>
        <v>1.1760000000000002</v>
      </c>
      <c r="M1124" s="13">
        <f t="shared" si="130"/>
        <v>8.7761194029850754E-8</v>
      </c>
      <c r="O1124" s="4" t="s">
        <v>52</v>
      </c>
      <c r="P1124" s="4">
        <v>40000</v>
      </c>
      <c r="Q1124" s="23" t="s">
        <v>120</v>
      </c>
      <c r="T1124" s="24">
        <v>2.0833333333333332E-2</v>
      </c>
      <c r="W1124" s="17">
        <v>4</v>
      </c>
      <c r="AA1124" s="16">
        <v>3.7906574394463601</v>
      </c>
      <c r="AB1124" s="16">
        <v>1</v>
      </c>
      <c r="AD1124" s="17">
        <f t="shared" si="125"/>
        <v>4</v>
      </c>
      <c r="AE1124" s="57">
        <v>1488.0931430400001</v>
      </c>
      <c r="AF1124" s="17">
        <v>-0.5</v>
      </c>
      <c r="AG1124" s="17">
        <v>6.8472622478386196</v>
      </c>
      <c r="AH1124" s="17">
        <v>6.85</v>
      </c>
      <c r="AI1124" s="4" t="s">
        <v>283</v>
      </c>
      <c r="AJ1124" s="4" t="s">
        <v>282</v>
      </c>
    </row>
    <row r="1125" spans="1:36" x14ac:dyDescent="0.35">
      <c r="A1125" s="4" t="s">
        <v>293</v>
      </c>
      <c r="B1125" s="36" t="s">
        <v>111</v>
      </c>
      <c r="C1125" s="4" t="s">
        <v>54</v>
      </c>
      <c r="D1125" s="19">
        <f t="shared" si="131"/>
        <v>25.133333333333333</v>
      </c>
      <c r="E1125" s="19">
        <f t="shared" si="132"/>
        <v>61.06666666666667</v>
      </c>
      <c r="F1125" s="20">
        <v>13400000</v>
      </c>
      <c r="G1125" s="20">
        <v>29420</v>
      </c>
      <c r="H1125" s="21">
        <v>2.2599999999999998</v>
      </c>
      <c r="I1125" s="4" t="s">
        <v>31</v>
      </c>
      <c r="J1125" s="4" t="s">
        <v>51</v>
      </c>
      <c r="K1125" s="22" t="s">
        <v>118</v>
      </c>
      <c r="L1125" s="10">
        <f t="shared" si="133"/>
        <v>1.1760000000000002</v>
      </c>
      <c r="M1125" s="13">
        <f t="shared" si="130"/>
        <v>8.7761194029850754E-8</v>
      </c>
      <c r="O1125" s="4" t="s">
        <v>52</v>
      </c>
      <c r="P1125" s="4">
        <v>40000</v>
      </c>
      <c r="Q1125" s="23" t="s">
        <v>120</v>
      </c>
      <c r="T1125" s="24">
        <v>2.0833333333333332E-2</v>
      </c>
      <c r="W1125" s="17">
        <v>4</v>
      </c>
      <c r="AA1125" s="16">
        <v>3.5</v>
      </c>
      <c r="AB1125" s="16">
        <v>1</v>
      </c>
      <c r="AD1125" s="17">
        <f t="shared" si="125"/>
        <v>4</v>
      </c>
      <c r="AE1125" s="57">
        <v>1488.0931430400001</v>
      </c>
      <c r="AF1125" s="17">
        <v>-0.5</v>
      </c>
      <c r="AG1125" s="17">
        <v>10.063400576368799</v>
      </c>
      <c r="AH1125" s="17">
        <v>10.06</v>
      </c>
      <c r="AI1125" s="4" t="s">
        <v>283</v>
      </c>
      <c r="AJ1125" s="4" t="s">
        <v>282</v>
      </c>
    </row>
    <row r="1126" spans="1:36" x14ac:dyDescent="0.35">
      <c r="A1126" s="4" t="s">
        <v>293</v>
      </c>
      <c r="B1126" s="36" t="s">
        <v>111</v>
      </c>
      <c r="C1126" s="4" t="s">
        <v>54</v>
      </c>
      <c r="D1126" s="19">
        <f t="shared" si="131"/>
        <v>25.133333333333333</v>
      </c>
      <c r="E1126" s="19">
        <f t="shared" si="132"/>
        <v>61.06666666666667</v>
      </c>
      <c r="F1126" s="20">
        <v>13400000</v>
      </c>
      <c r="G1126" s="20">
        <v>29420</v>
      </c>
      <c r="H1126" s="21">
        <v>2.2599999999999998</v>
      </c>
      <c r="I1126" s="4" t="s">
        <v>31</v>
      </c>
      <c r="J1126" s="4" t="s">
        <v>51</v>
      </c>
      <c r="K1126" s="22" t="s">
        <v>118</v>
      </c>
      <c r="L1126" s="10">
        <f t="shared" si="133"/>
        <v>1.1760000000000002</v>
      </c>
      <c r="M1126" s="13">
        <f t="shared" si="130"/>
        <v>8.7761194029850754E-8</v>
      </c>
      <c r="O1126" s="4" t="s">
        <v>52</v>
      </c>
      <c r="P1126" s="4">
        <v>40000</v>
      </c>
      <c r="Q1126" s="23" t="s">
        <v>120</v>
      </c>
      <c r="T1126" s="24">
        <v>2.0833333333333332E-2</v>
      </c>
      <c r="W1126" s="17">
        <v>4</v>
      </c>
      <c r="AA1126" s="16">
        <v>3.7906574394463601</v>
      </c>
      <c r="AB1126" s="16">
        <v>1</v>
      </c>
      <c r="AD1126" s="17">
        <f t="shared" si="125"/>
        <v>4</v>
      </c>
      <c r="AE1126" s="57">
        <v>1488.0931430400001</v>
      </c>
      <c r="AF1126" s="17">
        <v>-0.5</v>
      </c>
      <c r="AG1126" s="17">
        <v>11.723342939481199</v>
      </c>
      <c r="AH1126" s="17">
        <v>11.72</v>
      </c>
      <c r="AI1126" s="4" t="s">
        <v>283</v>
      </c>
      <c r="AJ1126" s="4" t="s">
        <v>282</v>
      </c>
    </row>
    <row r="1127" spans="1:36" x14ac:dyDescent="0.35">
      <c r="A1127" s="4" t="s">
        <v>293</v>
      </c>
      <c r="B1127" s="36" t="s">
        <v>111</v>
      </c>
      <c r="C1127" s="4" t="s">
        <v>54</v>
      </c>
      <c r="D1127" s="19">
        <f t="shared" si="131"/>
        <v>25.133333333333333</v>
      </c>
      <c r="E1127" s="19">
        <f t="shared" si="132"/>
        <v>61.06666666666667</v>
      </c>
      <c r="F1127" s="20">
        <v>13400000</v>
      </c>
      <c r="G1127" s="20">
        <v>29420</v>
      </c>
      <c r="H1127" s="21">
        <v>2.2599999999999998</v>
      </c>
      <c r="I1127" s="4" t="s">
        <v>31</v>
      </c>
      <c r="J1127" s="4" t="s">
        <v>51</v>
      </c>
      <c r="K1127" s="22" t="s">
        <v>118</v>
      </c>
      <c r="L1127" s="10">
        <f t="shared" si="133"/>
        <v>1.1760000000000002</v>
      </c>
      <c r="M1127" s="13">
        <f t="shared" si="130"/>
        <v>8.7761194029850754E-8</v>
      </c>
      <c r="O1127" s="4" t="s">
        <v>52</v>
      </c>
      <c r="P1127" s="4">
        <v>40000</v>
      </c>
      <c r="Q1127" s="23" t="s">
        <v>120</v>
      </c>
      <c r="T1127" s="24">
        <v>2.0833333333333332E-2</v>
      </c>
      <c r="W1127" s="17">
        <v>4</v>
      </c>
      <c r="AA1127" s="16">
        <v>3.9965397923875399</v>
      </c>
      <c r="AB1127" s="16">
        <v>1</v>
      </c>
      <c r="AD1127" s="17">
        <f t="shared" si="125"/>
        <v>4</v>
      </c>
      <c r="AE1127" s="57">
        <v>1488.0931430400001</v>
      </c>
      <c r="AF1127" s="17">
        <v>-0.5</v>
      </c>
      <c r="AG1127" s="17">
        <v>15.146974063400499</v>
      </c>
      <c r="AH1127" s="17">
        <v>15.15</v>
      </c>
      <c r="AI1127" s="4" t="s">
        <v>283</v>
      </c>
      <c r="AJ1127" s="4" t="s">
        <v>282</v>
      </c>
    </row>
    <row r="1128" spans="1:36" x14ac:dyDescent="0.35">
      <c r="A1128" s="4" t="s">
        <v>293</v>
      </c>
      <c r="B1128" s="36" t="s">
        <v>111</v>
      </c>
      <c r="C1128" s="4" t="s">
        <v>54</v>
      </c>
      <c r="D1128" s="19">
        <f t="shared" si="131"/>
        <v>25.133333333333333</v>
      </c>
      <c r="E1128" s="19">
        <f t="shared" si="132"/>
        <v>61.06666666666667</v>
      </c>
      <c r="F1128" s="20">
        <v>13400000</v>
      </c>
      <c r="G1128" s="20">
        <v>29420</v>
      </c>
      <c r="H1128" s="21">
        <v>2.2599999999999998</v>
      </c>
      <c r="I1128" s="4" t="s">
        <v>31</v>
      </c>
      <c r="J1128" s="4" t="s">
        <v>51</v>
      </c>
      <c r="K1128" s="22" t="s">
        <v>118</v>
      </c>
      <c r="L1128" s="10">
        <f t="shared" si="133"/>
        <v>1.1760000000000002</v>
      </c>
      <c r="M1128" s="13">
        <f t="shared" si="130"/>
        <v>8.7761194029850754E-8</v>
      </c>
      <c r="O1128" s="4" t="s">
        <v>52</v>
      </c>
      <c r="P1128" s="4">
        <v>40000</v>
      </c>
      <c r="Q1128" s="23" t="s">
        <v>120</v>
      </c>
      <c r="T1128" s="24">
        <v>2.0833333333333332E-2</v>
      </c>
      <c r="W1128" s="17">
        <v>4</v>
      </c>
      <c r="AA1128" s="16">
        <v>4.9896193771626196</v>
      </c>
      <c r="AB1128" s="16">
        <v>1</v>
      </c>
      <c r="AD1128" s="17">
        <f t="shared" si="125"/>
        <v>4</v>
      </c>
      <c r="AE1128" s="57">
        <v>1488.0931430400001</v>
      </c>
      <c r="AF1128" s="17">
        <v>-0.5</v>
      </c>
      <c r="AG1128" s="17">
        <v>16.391930835734801</v>
      </c>
      <c r="AH1128" s="17">
        <v>16.39</v>
      </c>
      <c r="AI1128" s="4" t="s">
        <v>283</v>
      </c>
      <c r="AJ1128" s="4" t="s">
        <v>282</v>
      </c>
    </row>
    <row r="1129" spans="1:36" x14ac:dyDescent="0.35">
      <c r="A1129" s="4" t="s">
        <v>293</v>
      </c>
      <c r="B1129" s="36" t="s">
        <v>111</v>
      </c>
      <c r="C1129" s="4" t="s">
        <v>54</v>
      </c>
      <c r="D1129" s="19">
        <f t="shared" si="131"/>
        <v>25.133333333333333</v>
      </c>
      <c r="E1129" s="19">
        <f t="shared" si="132"/>
        <v>61.06666666666667</v>
      </c>
      <c r="F1129" s="20">
        <v>13400000</v>
      </c>
      <c r="G1129" s="20">
        <v>29420</v>
      </c>
      <c r="H1129" s="21">
        <v>2.2599999999999998</v>
      </c>
      <c r="I1129" s="4" t="s">
        <v>31</v>
      </c>
      <c r="J1129" s="4" t="s">
        <v>51</v>
      </c>
      <c r="K1129" s="22" t="s">
        <v>118</v>
      </c>
      <c r="L1129" s="10">
        <f t="shared" si="133"/>
        <v>1.1760000000000002</v>
      </c>
      <c r="M1129" s="13">
        <f t="shared" si="130"/>
        <v>8.7761194029850754E-8</v>
      </c>
      <c r="O1129" s="4" t="s">
        <v>52</v>
      </c>
      <c r="P1129" s="4">
        <v>40000</v>
      </c>
      <c r="Q1129" s="23" t="s">
        <v>120</v>
      </c>
      <c r="T1129" s="24">
        <v>2.0833333333333332E-2</v>
      </c>
      <c r="W1129" s="17">
        <v>4</v>
      </c>
      <c r="AA1129" s="16">
        <v>5.2923875432525902</v>
      </c>
      <c r="AB1129" s="16">
        <v>1</v>
      </c>
      <c r="AD1129" s="17">
        <f t="shared" si="125"/>
        <v>4</v>
      </c>
      <c r="AE1129" s="57">
        <v>1488.0931430400001</v>
      </c>
      <c r="AF1129" s="17">
        <v>-0.5</v>
      </c>
      <c r="AG1129" s="17">
        <v>12.4495677233429</v>
      </c>
      <c r="AH1129" s="17">
        <v>12.45</v>
      </c>
      <c r="AI1129" s="4" t="s">
        <v>283</v>
      </c>
      <c r="AJ1129" s="4" t="s">
        <v>282</v>
      </c>
    </row>
    <row r="1130" spans="1:36" x14ac:dyDescent="0.35">
      <c r="A1130" s="4" t="s">
        <v>293</v>
      </c>
      <c r="B1130" s="36" t="s">
        <v>111</v>
      </c>
      <c r="C1130" s="4" t="s">
        <v>54</v>
      </c>
      <c r="D1130" s="19">
        <f t="shared" si="131"/>
        <v>25.133333333333333</v>
      </c>
      <c r="E1130" s="19">
        <f t="shared" si="132"/>
        <v>61.06666666666667</v>
      </c>
      <c r="F1130" s="20">
        <v>13400000</v>
      </c>
      <c r="G1130" s="20">
        <v>29420</v>
      </c>
      <c r="H1130" s="21">
        <v>2.2599999999999998</v>
      </c>
      <c r="I1130" s="4" t="s">
        <v>31</v>
      </c>
      <c r="J1130" s="4" t="s">
        <v>53</v>
      </c>
      <c r="K1130" s="22" t="s">
        <v>118</v>
      </c>
      <c r="L1130" s="10">
        <f t="shared" si="133"/>
        <v>1.1760000000000002</v>
      </c>
      <c r="M1130" s="13">
        <f t="shared" si="130"/>
        <v>8.7761194029850754E-8</v>
      </c>
      <c r="O1130" s="4" t="s">
        <v>52</v>
      </c>
      <c r="P1130" s="4">
        <v>40000</v>
      </c>
      <c r="Q1130" s="23" t="s">
        <v>119</v>
      </c>
      <c r="T1130" s="24">
        <v>2.0833333333333332E-2</v>
      </c>
      <c r="W1130" s="17">
        <f t="shared" ref="W1130:W1143" si="135">7.5</f>
        <v>7.5</v>
      </c>
      <c r="AA1130" s="16">
        <v>2.18150361602678</v>
      </c>
      <c r="AB1130" s="16">
        <v>1</v>
      </c>
      <c r="AD1130" s="17">
        <f t="shared" si="125"/>
        <v>7.5</v>
      </c>
      <c r="AE1130" s="57">
        <v>1205.3842566406199</v>
      </c>
      <c r="AF1130" s="17">
        <v>-0.5</v>
      </c>
      <c r="AG1130" s="17">
        <v>2.3376601632444198</v>
      </c>
      <c r="AH1130" s="17">
        <v>2.34</v>
      </c>
      <c r="AI1130" s="4" t="s">
        <v>283</v>
      </c>
      <c r="AJ1130" s="4" t="s">
        <v>282</v>
      </c>
    </row>
    <row r="1131" spans="1:36" x14ac:dyDescent="0.35">
      <c r="A1131" s="4" t="s">
        <v>293</v>
      </c>
      <c r="B1131" s="36" t="s">
        <v>111</v>
      </c>
      <c r="C1131" s="4" t="s">
        <v>54</v>
      </c>
      <c r="D1131" s="19">
        <f t="shared" si="131"/>
        <v>25.133333333333333</v>
      </c>
      <c r="E1131" s="19">
        <f t="shared" si="132"/>
        <v>61.06666666666667</v>
      </c>
      <c r="F1131" s="20">
        <v>13400000</v>
      </c>
      <c r="G1131" s="20">
        <v>29420</v>
      </c>
      <c r="H1131" s="21">
        <v>2.2599999999999998</v>
      </c>
      <c r="I1131" s="4" t="s">
        <v>31</v>
      </c>
      <c r="J1131" s="4" t="s">
        <v>53</v>
      </c>
      <c r="K1131" s="22" t="s">
        <v>118</v>
      </c>
      <c r="L1131" s="10">
        <f t="shared" si="133"/>
        <v>1.1760000000000002</v>
      </c>
      <c r="M1131" s="13">
        <f t="shared" si="130"/>
        <v>8.7761194029850754E-8</v>
      </c>
      <c r="O1131" s="4" t="s">
        <v>52</v>
      </c>
      <c r="P1131" s="4">
        <v>40000</v>
      </c>
      <c r="Q1131" s="23" t="s">
        <v>119</v>
      </c>
      <c r="T1131" s="24">
        <v>2.0833333333333332E-2</v>
      </c>
      <c r="W1131" s="17">
        <f t="shared" si="135"/>
        <v>7.5</v>
      </c>
      <c r="AA1131" s="16">
        <v>2.2895239866986001</v>
      </c>
      <c r="AB1131" s="16">
        <v>1</v>
      </c>
      <c r="AD1131" s="17">
        <f t="shared" si="125"/>
        <v>7.5</v>
      </c>
      <c r="AE1131" s="57">
        <v>1205.3842566406199</v>
      </c>
      <c r="AF1131" s="17">
        <v>-0.5</v>
      </c>
      <c r="AG1131" s="17">
        <v>0.88679394460852001</v>
      </c>
      <c r="AH1131" s="17">
        <v>0.89</v>
      </c>
      <c r="AI1131" s="4" t="s">
        <v>283</v>
      </c>
      <c r="AJ1131" s="4" t="s">
        <v>282</v>
      </c>
    </row>
    <row r="1132" spans="1:36" x14ac:dyDescent="0.35">
      <c r="A1132" s="4" t="s">
        <v>293</v>
      </c>
      <c r="B1132" s="36" t="s">
        <v>111</v>
      </c>
      <c r="C1132" s="4" t="s">
        <v>54</v>
      </c>
      <c r="D1132" s="19">
        <f t="shared" si="131"/>
        <v>25.133333333333333</v>
      </c>
      <c r="E1132" s="19">
        <f t="shared" si="132"/>
        <v>61.06666666666667</v>
      </c>
      <c r="F1132" s="20">
        <v>13400000</v>
      </c>
      <c r="G1132" s="20">
        <v>29420</v>
      </c>
      <c r="H1132" s="21">
        <v>2.2599999999999998</v>
      </c>
      <c r="I1132" s="4" t="s">
        <v>31</v>
      </c>
      <c r="J1132" s="4" t="s">
        <v>53</v>
      </c>
      <c r="K1132" s="22" t="s">
        <v>118</v>
      </c>
      <c r="L1132" s="10">
        <f t="shared" si="133"/>
        <v>1.1760000000000002</v>
      </c>
      <c r="M1132" s="13">
        <f t="shared" si="130"/>
        <v>8.7761194029850754E-8</v>
      </c>
      <c r="O1132" s="4" t="s">
        <v>52</v>
      </c>
      <c r="P1132" s="4">
        <v>40000</v>
      </c>
      <c r="Q1132" s="23" t="s">
        <v>119</v>
      </c>
      <c r="T1132" s="24">
        <v>2.0833333333333332E-2</v>
      </c>
      <c r="W1132" s="17">
        <f t="shared" si="135"/>
        <v>7.5</v>
      </c>
      <c r="AA1132" s="16">
        <v>2.2775759830709399</v>
      </c>
      <c r="AB1132" s="16">
        <v>1</v>
      </c>
      <c r="AD1132" s="17">
        <f t="shared" si="125"/>
        <v>7.5</v>
      </c>
      <c r="AE1132" s="57">
        <v>1205.3842566406199</v>
      </c>
      <c r="AF1132" s="17">
        <v>-0.5</v>
      </c>
      <c r="AG1132" s="17">
        <v>1.12864683859266</v>
      </c>
      <c r="AH1132" s="17">
        <v>1.1299999999999999</v>
      </c>
      <c r="AI1132" s="4" t="s">
        <v>283</v>
      </c>
      <c r="AJ1132" s="4" t="s">
        <v>282</v>
      </c>
    </row>
    <row r="1133" spans="1:36" x14ac:dyDescent="0.35">
      <c r="A1133" s="4" t="s">
        <v>293</v>
      </c>
      <c r="B1133" s="36" t="s">
        <v>111</v>
      </c>
      <c r="C1133" s="4" t="s">
        <v>54</v>
      </c>
      <c r="D1133" s="19">
        <f t="shared" si="131"/>
        <v>25.133333333333333</v>
      </c>
      <c r="E1133" s="19">
        <f t="shared" si="132"/>
        <v>61.06666666666667</v>
      </c>
      <c r="F1133" s="20">
        <v>13400000</v>
      </c>
      <c r="G1133" s="20">
        <v>29420</v>
      </c>
      <c r="H1133" s="21">
        <v>2.2599999999999998</v>
      </c>
      <c r="I1133" s="4" t="s">
        <v>31</v>
      </c>
      <c r="J1133" s="4" t="s">
        <v>53</v>
      </c>
      <c r="K1133" s="22" t="s">
        <v>118</v>
      </c>
      <c r="L1133" s="10">
        <f t="shared" si="133"/>
        <v>1.1760000000000002</v>
      </c>
      <c r="M1133" s="13">
        <f t="shared" si="130"/>
        <v>8.7761194029850754E-8</v>
      </c>
      <c r="O1133" s="4" t="s">
        <v>52</v>
      </c>
      <c r="P1133" s="4">
        <v>40000</v>
      </c>
      <c r="Q1133" s="23" t="s">
        <v>119</v>
      </c>
      <c r="T1133" s="24">
        <v>2.0833333333333332E-2</v>
      </c>
      <c r="W1133" s="17">
        <f t="shared" si="135"/>
        <v>7.5</v>
      </c>
      <c r="AA1133" s="16">
        <v>2.33816245378229</v>
      </c>
      <c r="AB1133" s="16">
        <v>1</v>
      </c>
      <c r="AD1133" s="17">
        <f t="shared" si="125"/>
        <v>7.5</v>
      </c>
      <c r="AE1133" s="57">
        <v>1205.3842566406199</v>
      </c>
      <c r="AF1133" s="17">
        <v>-0.5</v>
      </c>
      <c r="AG1133" s="17">
        <v>1.1774527358556399</v>
      </c>
      <c r="AH1133" s="17">
        <v>1.18</v>
      </c>
      <c r="AI1133" s="4" t="s">
        <v>283</v>
      </c>
      <c r="AJ1133" s="4" t="s">
        <v>282</v>
      </c>
    </row>
    <row r="1134" spans="1:36" x14ac:dyDescent="0.35">
      <c r="A1134" s="4" t="s">
        <v>293</v>
      </c>
      <c r="B1134" s="36" t="s">
        <v>111</v>
      </c>
      <c r="C1134" s="4" t="s">
        <v>54</v>
      </c>
      <c r="D1134" s="19">
        <f t="shared" si="131"/>
        <v>25.133333333333333</v>
      </c>
      <c r="E1134" s="19">
        <f t="shared" si="132"/>
        <v>61.06666666666667</v>
      </c>
      <c r="F1134" s="20">
        <v>13400000</v>
      </c>
      <c r="G1134" s="20">
        <v>29420</v>
      </c>
      <c r="H1134" s="21">
        <v>2.2599999999999998</v>
      </c>
      <c r="I1134" s="4" t="s">
        <v>31</v>
      </c>
      <c r="J1134" s="4" t="s">
        <v>53</v>
      </c>
      <c r="K1134" s="22" t="s">
        <v>118</v>
      </c>
      <c r="L1134" s="10">
        <f t="shared" si="133"/>
        <v>1.1760000000000002</v>
      </c>
      <c r="M1134" s="13">
        <f t="shared" si="130"/>
        <v>8.7761194029850754E-8</v>
      </c>
      <c r="O1134" s="4" t="s">
        <v>52</v>
      </c>
      <c r="P1134" s="4">
        <v>40000</v>
      </c>
      <c r="Q1134" s="23" t="s">
        <v>119</v>
      </c>
      <c r="T1134" s="24">
        <v>2.0833333333333332E-2</v>
      </c>
      <c r="W1134" s="17">
        <f t="shared" si="135"/>
        <v>7.5</v>
      </c>
      <c r="AA1134" s="16">
        <v>3.0894216682556999</v>
      </c>
      <c r="AB1134" s="16">
        <v>1</v>
      </c>
      <c r="AD1134" s="17">
        <f t="shared" si="125"/>
        <v>7.5</v>
      </c>
      <c r="AE1134" s="57">
        <v>1205.3842566406199</v>
      </c>
      <c r="AF1134" s="17">
        <v>-0.5</v>
      </c>
      <c r="AG1134" s="17">
        <v>1.7632909331907101</v>
      </c>
      <c r="AH1134" s="17">
        <v>1.76</v>
      </c>
      <c r="AI1134" s="4" t="s">
        <v>283</v>
      </c>
      <c r="AJ1134" s="4" t="s">
        <v>282</v>
      </c>
    </row>
    <row r="1135" spans="1:36" x14ac:dyDescent="0.35">
      <c r="A1135" s="4" t="s">
        <v>293</v>
      </c>
      <c r="B1135" s="36" t="s">
        <v>111</v>
      </c>
      <c r="C1135" s="4" t="s">
        <v>54</v>
      </c>
      <c r="D1135" s="19">
        <f t="shared" si="131"/>
        <v>25.133333333333333</v>
      </c>
      <c r="E1135" s="19">
        <f t="shared" si="132"/>
        <v>61.06666666666667</v>
      </c>
      <c r="F1135" s="20">
        <v>13400000</v>
      </c>
      <c r="G1135" s="20">
        <v>29420</v>
      </c>
      <c r="H1135" s="21">
        <v>2.2599999999999998</v>
      </c>
      <c r="I1135" s="4" t="s">
        <v>31</v>
      </c>
      <c r="J1135" s="4" t="s">
        <v>53</v>
      </c>
      <c r="K1135" s="22" t="s">
        <v>118</v>
      </c>
      <c r="L1135" s="10">
        <f t="shared" si="133"/>
        <v>1.1760000000000002</v>
      </c>
      <c r="M1135" s="13">
        <f t="shared" si="130"/>
        <v>8.7761194029850754E-8</v>
      </c>
      <c r="O1135" s="4" t="s">
        <v>52</v>
      </c>
      <c r="P1135" s="4">
        <v>40000</v>
      </c>
      <c r="Q1135" s="23" t="s">
        <v>119</v>
      </c>
      <c r="T1135" s="24">
        <v>2.0833333333333332E-2</v>
      </c>
      <c r="W1135" s="17">
        <f t="shared" si="135"/>
        <v>7.5</v>
      </c>
      <c r="AA1135" s="16">
        <v>4.0339650722042597</v>
      </c>
      <c r="AB1135" s="16">
        <v>1</v>
      </c>
      <c r="AD1135" s="17">
        <f t="shared" si="125"/>
        <v>7.5</v>
      </c>
      <c r="AE1135" s="57">
        <v>1205.3842566406199</v>
      </c>
      <c r="AF1135" s="17">
        <v>-0.5</v>
      </c>
      <c r="AG1135" s="17">
        <v>1.6246587447387399</v>
      </c>
      <c r="AH1135" s="17">
        <v>1.62</v>
      </c>
      <c r="AI1135" s="4" t="s">
        <v>283</v>
      </c>
      <c r="AJ1135" s="4" t="s">
        <v>282</v>
      </c>
    </row>
    <row r="1136" spans="1:36" x14ac:dyDescent="0.35">
      <c r="A1136" s="4" t="s">
        <v>293</v>
      </c>
      <c r="B1136" s="36" t="s">
        <v>111</v>
      </c>
      <c r="C1136" s="4" t="s">
        <v>54</v>
      </c>
      <c r="D1136" s="19">
        <f t="shared" si="131"/>
        <v>25.133333333333333</v>
      </c>
      <c r="E1136" s="19">
        <f t="shared" si="132"/>
        <v>61.06666666666667</v>
      </c>
      <c r="F1136" s="20">
        <v>13400000</v>
      </c>
      <c r="G1136" s="20">
        <v>29420</v>
      </c>
      <c r="H1136" s="21">
        <v>2.2599999999999998</v>
      </c>
      <c r="I1136" s="4" t="s">
        <v>31</v>
      </c>
      <c r="J1136" s="4" t="s">
        <v>53</v>
      </c>
      <c r="K1136" s="22" t="s">
        <v>118</v>
      </c>
      <c r="L1136" s="10">
        <f t="shared" si="133"/>
        <v>1.1760000000000002</v>
      </c>
      <c r="M1136" s="13">
        <f t="shared" si="130"/>
        <v>8.7761194029850754E-8</v>
      </c>
      <c r="O1136" s="4" t="s">
        <v>52</v>
      </c>
      <c r="P1136" s="4">
        <v>40000</v>
      </c>
      <c r="Q1136" s="23" t="s">
        <v>119</v>
      </c>
      <c r="T1136" s="24">
        <v>2.0833333333333332E-2</v>
      </c>
      <c r="W1136" s="17">
        <f t="shared" si="135"/>
        <v>7.5</v>
      </c>
      <c r="AA1136" s="16">
        <v>4.0466293049322104</v>
      </c>
      <c r="AB1136" s="16">
        <v>1</v>
      </c>
      <c r="AD1136" s="17">
        <f t="shared" ref="AD1136:AD1181" si="136">W1136</f>
        <v>7.5</v>
      </c>
      <c r="AE1136" s="57">
        <v>1205.3842566406199</v>
      </c>
      <c r="AF1136" s="17">
        <v>-0.5</v>
      </c>
      <c r="AG1136" s="17">
        <v>2.4473269306792602</v>
      </c>
      <c r="AH1136" s="17">
        <v>2.4500000000000002</v>
      </c>
      <c r="AI1136" s="4" t="s">
        <v>283</v>
      </c>
      <c r="AJ1136" s="4" t="s">
        <v>282</v>
      </c>
    </row>
    <row r="1137" spans="1:36" x14ac:dyDescent="0.35">
      <c r="A1137" s="4" t="s">
        <v>293</v>
      </c>
      <c r="B1137" s="36" t="s">
        <v>111</v>
      </c>
      <c r="C1137" s="4" t="s">
        <v>54</v>
      </c>
      <c r="D1137" s="19">
        <f t="shared" si="131"/>
        <v>25.133333333333333</v>
      </c>
      <c r="E1137" s="19">
        <f t="shared" si="132"/>
        <v>61.06666666666667</v>
      </c>
      <c r="F1137" s="20">
        <v>13400000</v>
      </c>
      <c r="G1137" s="20">
        <v>29420</v>
      </c>
      <c r="H1137" s="21">
        <v>2.2599999999999998</v>
      </c>
      <c r="I1137" s="4" t="s">
        <v>31</v>
      </c>
      <c r="J1137" s="4" t="s">
        <v>53</v>
      </c>
      <c r="K1137" s="22" t="s">
        <v>118</v>
      </c>
      <c r="L1137" s="10">
        <f t="shared" si="133"/>
        <v>1.1760000000000002</v>
      </c>
      <c r="M1137" s="13">
        <f t="shared" si="130"/>
        <v>8.7761194029850754E-8</v>
      </c>
      <c r="O1137" s="4" t="s">
        <v>52</v>
      </c>
      <c r="P1137" s="4">
        <v>40000</v>
      </c>
      <c r="Q1137" s="23" t="s">
        <v>119</v>
      </c>
      <c r="T1137" s="24">
        <v>2.0833333333333332E-2</v>
      </c>
      <c r="W1137" s="17">
        <f t="shared" si="135"/>
        <v>7.5</v>
      </c>
      <c r="AA1137" s="16">
        <v>4.4946306071669397</v>
      </c>
      <c r="AB1137" s="16">
        <v>1</v>
      </c>
      <c r="AD1137" s="17">
        <f t="shared" si="136"/>
        <v>7.5</v>
      </c>
      <c r="AE1137" s="57">
        <v>1205.3842566406199</v>
      </c>
      <c r="AF1137" s="17">
        <v>-0.5</v>
      </c>
      <c r="AG1137" s="17">
        <v>2.30526242355185</v>
      </c>
      <c r="AH1137" s="17">
        <v>2.31</v>
      </c>
      <c r="AI1137" s="4" t="s">
        <v>283</v>
      </c>
      <c r="AJ1137" s="4" t="s">
        <v>282</v>
      </c>
    </row>
    <row r="1138" spans="1:36" x14ac:dyDescent="0.35">
      <c r="A1138" s="4" t="s">
        <v>293</v>
      </c>
      <c r="B1138" s="36" t="s">
        <v>111</v>
      </c>
      <c r="C1138" s="4" t="s">
        <v>54</v>
      </c>
      <c r="D1138" s="19">
        <f t="shared" si="131"/>
        <v>25.133333333333333</v>
      </c>
      <c r="E1138" s="19">
        <f t="shared" si="132"/>
        <v>61.06666666666667</v>
      </c>
      <c r="F1138" s="20">
        <v>13400000</v>
      </c>
      <c r="G1138" s="20">
        <v>29420</v>
      </c>
      <c r="H1138" s="21">
        <v>2.2599999999999998</v>
      </c>
      <c r="I1138" s="4" t="s">
        <v>31</v>
      </c>
      <c r="J1138" s="4" t="s">
        <v>53</v>
      </c>
      <c r="K1138" s="22" t="s">
        <v>118</v>
      </c>
      <c r="L1138" s="10">
        <f t="shared" si="133"/>
        <v>1.1760000000000002</v>
      </c>
      <c r="M1138" s="13">
        <f t="shared" si="130"/>
        <v>8.7761194029850754E-8</v>
      </c>
      <c r="O1138" s="4" t="s">
        <v>52</v>
      </c>
      <c r="P1138" s="4">
        <v>40000</v>
      </c>
      <c r="Q1138" s="23" t="s">
        <v>119</v>
      </c>
      <c r="T1138" s="24">
        <v>2.0833333333333332E-2</v>
      </c>
      <c r="W1138" s="17">
        <f t="shared" si="135"/>
        <v>7.5</v>
      </c>
      <c r="AA1138" s="16">
        <v>4.7133734855707701</v>
      </c>
      <c r="AB1138" s="16">
        <v>1</v>
      </c>
      <c r="AD1138" s="17">
        <f t="shared" si="136"/>
        <v>7.5</v>
      </c>
      <c r="AE1138" s="57">
        <v>1205.3842566406199</v>
      </c>
      <c r="AF1138" s="17">
        <v>-0.5</v>
      </c>
      <c r="AG1138" s="17">
        <v>3.4196776969048699</v>
      </c>
      <c r="AH1138" s="17">
        <v>3.42</v>
      </c>
      <c r="AI1138" s="4" t="s">
        <v>283</v>
      </c>
      <c r="AJ1138" s="4" t="s">
        <v>282</v>
      </c>
    </row>
    <row r="1139" spans="1:36" x14ac:dyDescent="0.35">
      <c r="A1139" s="4" t="s">
        <v>293</v>
      </c>
      <c r="B1139" s="36" t="s">
        <v>111</v>
      </c>
      <c r="C1139" s="4" t="s">
        <v>54</v>
      </c>
      <c r="D1139" s="19">
        <f t="shared" si="131"/>
        <v>25.133333333333333</v>
      </c>
      <c r="E1139" s="19">
        <f t="shared" si="132"/>
        <v>61.06666666666667</v>
      </c>
      <c r="F1139" s="20">
        <v>13400000</v>
      </c>
      <c r="G1139" s="20">
        <v>29420</v>
      </c>
      <c r="H1139" s="21">
        <v>2.2599999999999998</v>
      </c>
      <c r="I1139" s="4" t="s">
        <v>31</v>
      </c>
      <c r="J1139" s="4" t="s">
        <v>53</v>
      </c>
      <c r="K1139" s="22" t="s">
        <v>118</v>
      </c>
      <c r="L1139" s="10">
        <f t="shared" si="133"/>
        <v>1.1760000000000002</v>
      </c>
      <c r="M1139" s="13">
        <f t="shared" si="130"/>
        <v>8.7761194029850754E-8</v>
      </c>
      <c r="O1139" s="4" t="s">
        <v>52</v>
      </c>
      <c r="P1139" s="4">
        <v>40000</v>
      </c>
      <c r="Q1139" s="23" t="s">
        <v>119</v>
      </c>
      <c r="T1139" s="24">
        <v>2.0833333333333332E-2</v>
      </c>
      <c r="W1139" s="17">
        <f t="shared" si="135"/>
        <v>7.5</v>
      </c>
      <c r="AA1139" s="16">
        <v>4.9912703764853603</v>
      </c>
      <c r="AB1139" s="16">
        <v>1</v>
      </c>
      <c r="AD1139" s="17">
        <f t="shared" si="136"/>
        <v>7.5</v>
      </c>
      <c r="AE1139" s="57">
        <v>1205.3842566406199</v>
      </c>
      <c r="AF1139" s="17">
        <v>-0.5</v>
      </c>
      <c r="AG1139" s="17">
        <v>2.4538567076715601</v>
      </c>
      <c r="AH1139" s="17">
        <v>2.4500000000000002</v>
      </c>
      <c r="AI1139" s="4" t="s">
        <v>283</v>
      </c>
      <c r="AJ1139" s="4" t="s">
        <v>282</v>
      </c>
    </row>
    <row r="1140" spans="1:36" x14ac:dyDescent="0.35">
      <c r="A1140" s="4" t="s">
        <v>293</v>
      </c>
      <c r="B1140" s="36" t="s">
        <v>111</v>
      </c>
      <c r="C1140" s="4" t="s">
        <v>54</v>
      </c>
      <c r="D1140" s="19">
        <f t="shared" si="131"/>
        <v>25.133333333333333</v>
      </c>
      <c r="E1140" s="19">
        <f t="shared" si="132"/>
        <v>61.06666666666667</v>
      </c>
      <c r="F1140" s="20">
        <v>13400000</v>
      </c>
      <c r="G1140" s="20">
        <v>29420</v>
      </c>
      <c r="H1140" s="21">
        <v>2.2599999999999998</v>
      </c>
      <c r="I1140" s="4" t="s">
        <v>31</v>
      </c>
      <c r="J1140" s="4" t="s">
        <v>53</v>
      </c>
      <c r="K1140" s="22" t="s">
        <v>118</v>
      </c>
      <c r="L1140" s="10">
        <f t="shared" si="133"/>
        <v>1.1760000000000002</v>
      </c>
      <c r="M1140" s="13">
        <f t="shared" si="130"/>
        <v>8.7761194029850754E-8</v>
      </c>
      <c r="O1140" s="4" t="s">
        <v>52</v>
      </c>
      <c r="P1140" s="4">
        <v>40000</v>
      </c>
      <c r="Q1140" s="23" t="s">
        <v>119</v>
      </c>
      <c r="T1140" s="24">
        <v>2.0833333333333332E-2</v>
      </c>
      <c r="W1140" s="17">
        <f t="shared" si="135"/>
        <v>7.5</v>
      </c>
      <c r="AA1140" s="16">
        <v>5.2084505732158197</v>
      </c>
      <c r="AB1140" s="16">
        <v>1</v>
      </c>
      <c r="AD1140" s="17">
        <f t="shared" si="136"/>
        <v>7.5</v>
      </c>
      <c r="AE1140" s="57">
        <v>1205.3842566406199</v>
      </c>
      <c r="AF1140" s="17">
        <v>-0.5</v>
      </c>
      <c r="AG1140" s="17">
        <v>1.24568053391624</v>
      </c>
      <c r="AH1140" s="17">
        <v>1.25</v>
      </c>
      <c r="AI1140" s="4" t="s">
        <v>283</v>
      </c>
      <c r="AJ1140" s="4" t="s">
        <v>282</v>
      </c>
    </row>
    <row r="1141" spans="1:36" x14ac:dyDescent="0.35">
      <c r="A1141" s="4" t="s">
        <v>293</v>
      </c>
      <c r="B1141" s="36" t="s">
        <v>111</v>
      </c>
      <c r="C1141" s="4" t="s">
        <v>54</v>
      </c>
      <c r="D1141" s="19">
        <f t="shared" si="131"/>
        <v>25.133333333333333</v>
      </c>
      <c r="E1141" s="19">
        <f t="shared" si="132"/>
        <v>61.06666666666667</v>
      </c>
      <c r="F1141" s="20">
        <v>13400000</v>
      </c>
      <c r="G1141" s="20">
        <v>29420</v>
      </c>
      <c r="H1141" s="21">
        <v>2.2599999999999998</v>
      </c>
      <c r="I1141" s="4" t="s">
        <v>31</v>
      </c>
      <c r="J1141" s="4" t="s">
        <v>53</v>
      </c>
      <c r="K1141" s="22" t="s">
        <v>118</v>
      </c>
      <c r="L1141" s="10">
        <f t="shared" si="133"/>
        <v>1.1760000000000002</v>
      </c>
      <c r="M1141" s="13">
        <f t="shared" si="130"/>
        <v>8.7761194029850754E-8</v>
      </c>
      <c r="O1141" s="4" t="s">
        <v>52</v>
      </c>
      <c r="P1141" s="4">
        <v>40000</v>
      </c>
      <c r="Q1141" s="23" t="s">
        <v>119</v>
      </c>
      <c r="T1141" s="24">
        <v>2.0833333333333332E-2</v>
      </c>
      <c r="W1141" s="17">
        <f t="shared" si="135"/>
        <v>7.5</v>
      </c>
      <c r="AA1141" s="16">
        <v>5.8638653117224298</v>
      </c>
      <c r="AB1141" s="16">
        <v>1</v>
      </c>
      <c r="AD1141" s="17">
        <f t="shared" si="136"/>
        <v>7.5</v>
      </c>
      <c r="AE1141" s="57">
        <v>1205.3842566406199</v>
      </c>
      <c r="AF1141" s="17">
        <v>-0.5</v>
      </c>
      <c r="AG1141" s="17">
        <v>3.37924330860637</v>
      </c>
      <c r="AH1141" s="17">
        <v>3.38</v>
      </c>
      <c r="AI1141" s="4" t="s">
        <v>283</v>
      </c>
      <c r="AJ1141" s="4" t="s">
        <v>282</v>
      </c>
    </row>
    <row r="1142" spans="1:36" x14ac:dyDescent="0.35">
      <c r="A1142" s="4" t="s">
        <v>293</v>
      </c>
      <c r="B1142" s="36" t="s">
        <v>111</v>
      </c>
      <c r="C1142" s="4" t="s">
        <v>54</v>
      </c>
      <c r="D1142" s="19">
        <f t="shared" si="131"/>
        <v>25.133333333333333</v>
      </c>
      <c r="E1142" s="19">
        <f t="shared" si="132"/>
        <v>61.06666666666667</v>
      </c>
      <c r="F1142" s="20">
        <v>13400000</v>
      </c>
      <c r="G1142" s="20">
        <v>29420</v>
      </c>
      <c r="H1142" s="21">
        <v>2.2599999999999998</v>
      </c>
      <c r="I1142" s="4" t="s">
        <v>31</v>
      </c>
      <c r="J1142" s="4" t="s">
        <v>53</v>
      </c>
      <c r="K1142" s="22" t="s">
        <v>118</v>
      </c>
      <c r="L1142" s="10">
        <f t="shared" si="133"/>
        <v>1.1760000000000002</v>
      </c>
      <c r="M1142" s="13">
        <f t="shared" si="130"/>
        <v>8.7761194029850754E-8</v>
      </c>
      <c r="O1142" s="4" t="s">
        <v>52</v>
      </c>
      <c r="P1142" s="4">
        <v>40000</v>
      </c>
      <c r="Q1142" s="23" t="s">
        <v>119</v>
      </c>
      <c r="T1142" s="24">
        <v>2.0833333333333332E-2</v>
      </c>
      <c r="W1142" s="17">
        <f t="shared" si="135"/>
        <v>7.5</v>
      </c>
      <c r="AA1142" s="16">
        <v>6.2632281468734696</v>
      </c>
      <c r="AB1142" s="16">
        <v>1</v>
      </c>
      <c r="AD1142" s="17">
        <f t="shared" si="136"/>
        <v>7.5</v>
      </c>
      <c r="AE1142" s="57">
        <v>1205.3842566406199</v>
      </c>
      <c r="AF1142" s="17">
        <v>-0.5</v>
      </c>
      <c r="AG1142" s="17">
        <v>2.9465200102318501</v>
      </c>
      <c r="AH1142" s="17">
        <v>2.95</v>
      </c>
      <c r="AI1142" s="4" t="s">
        <v>283</v>
      </c>
      <c r="AJ1142" s="4" t="s">
        <v>282</v>
      </c>
    </row>
    <row r="1143" spans="1:36" x14ac:dyDescent="0.35">
      <c r="A1143" s="4" t="s">
        <v>293</v>
      </c>
      <c r="B1143" s="36" t="s">
        <v>111</v>
      </c>
      <c r="C1143" s="4" t="s">
        <v>54</v>
      </c>
      <c r="D1143" s="19">
        <f t="shared" si="131"/>
        <v>25.133333333333333</v>
      </c>
      <c r="E1143" s="19">
        <f t="shared" si="132"/>
        <v>61.06666666666667</v>
      </c>
      <c r="F1143" s="20">
        <v>13400000</v>
      </c>
      <c r="G1143" s="20">
        <v>29420</v>
      </c>
      <c r="H1143" s="21">
        <v>2.2599999999999998</v>
      </c>
      <c r="I1143" s="4" t="s">
        <v>31</v>
      </c>
      <c r="J1143" s="4" t="s">
        <v>53</v>
      </c>
      <c r="K1143" s="22" t="s">
        <v>118</v>
      </c>
      <c r="L1143" s="10">
        <f t="shared" si="133"/>
        <v>1.1760000000000002</v>
      </c>
      <c r="M1143" s="13">
        <f t="shared" si="130"/>
        <v>8.7761194029850754E-8</v>
      </c>
      <c r="O1143" s="4" t="s">
        <v>52</v>
      </c>
      <c r="P1143" s="4">
        <v>40000</v>
      </c>
      <c r="Q1143" s="23" t="s">
        <v>119</v>
      </c>
      <c r="T1143" s="24">
        <v>2.0833333333333332E-2</v>
      </c>
      <c r="W1143" s="17">
        <f t="shared" si="135"/>
        <v>7.5</v>
      </c>
      <c r="AA1143" s="16">
        <v>6.3970327651559202</v>
      </c>
      <c r="AB1143" s="16">
        <v>1</v>
      </c>
      <c r="AD1143" s="17">
        <f t="shared" si="136"/>
        <v>7.5</v>
      </c>
      <c r="AE1143" s="57">
        <v>1205.3842566406199</v>
      </c>
      <c r="AF1143" s="17">
        <v>-0.5</v>
      </c>
      <c r="AG1143" s="17">
        <v>3.81841266888356</v>
      </c>
      <c r="AH1143" s="17">
        <v>3.82</v>
      </c>
      <c r="AI1143" s="4" t="s">
        <v>283</v>
      </c>
      <c r="AJ1143" s="4" t="s">
        <v>282</v>
      </c>
    </row>
    <row r="1144" spans="1:36" x14ac:dyDescent="0.35">
      <c r="A1144" s="4" t="s">
        <v>293</v>
      </c>
      <c r="B1144" s="36" t="s">
        <v>111</v>
      </c>
      <c r="C1144" s="4" t="s">
        <v>54</v>
      </c>
      <c r="D1144" s="19">
        <f t="shared" si="131"/>
        <v>25.133333333333333</v>
      </c>
      <c r="E1144" s="19">
        <f t="shared" si="132"/>
        <v>61.06666666666667</v>
      </c>
      <c r="F1144" s="20">
        <v>13400000</v>
      </c>
      <c r="G1144" s="20">
        <v>29420</v>
      </c>
      <c r="H1144" s="21">
        <v>2.2599999999999998</v>
      </c>
      <c r="I1144" s="4" t="s">
        <v>31</v>
      </c>
      <c r="J1144" s="4" t="s">
        <v>53</v>
      </c>
      <c r="K1144" s="22" t="s">
        <v>118</v>
      </c>
      <c r="L1144" s="10">
        <f t="shared" si="133"/>
        <v>1.1760000000000002</v>
      </c>
      <c r="M1144" s="13">
        <f t="shared" si="130"/>
        <v>8.7761194029850754E-8</v>
      </c>
      <c r="O1144" s="4" t="s">
        <v>52</v>
      </c>
      <c r="P1144" s="4">
        <v>40000</v>
      </c>
      <c r="Q1144" s="23" t="s">
        <v>120</v>
      </c>
      <c r="T1144" s="24">
        <v>2.0833333333333332E-2</v>
      </c>
      <c r="W1144" s="17">
        <v>4</v>
      </c>
      <c r="AA1144" s="16">
        <v>0.99419110294630797</v>
      </c>
      <c r="AB1144" s="16">
        <v>1</v>
      </c>
      <c r="AD1144" s="17">
        <f t="shared" si="136"/>
        <v>4</v>
      </c>
      <c r="AE1144" s="57">
        <v>1487.7793971200001</v>
      </c>
      <c r="AF1144" s="17">
        <v>-0.5</v>
      </c>
      <c r="AG1144" s="17">
        <v>1.6520335790526299</v>
      </c>
      <c r="AH1144" s="17">
        <v>1.65</v>
      </c>
      <c r="AI1144" s="4" t="s">
        <v>283</v>
      </c>
      <c r="AJ1144" s="4" t="s">
        <v>282</v>
      </c>
    </row>
    <row r="1145" spans="1:36" x14ac:dyDescent="0.35">
      <c r="A1145" s="4" t="s">
        <v>293</v>
      </c>
      <c r="B1145" s="36" t="s">
        <v>111</v>
      </c>
      <c r="C1145" s="4" t="s">
        <v>54</v>
      </c>
      <c r="D1145" s="19">
        <f t="shared" si="131"/>
        <v>25.133333333333333</v>
      </c>
      <c r="E1145" s="19">
        <f t="shared" si="132"/>
        <v>61.06666666666667</v>
      </c>
      <c r="F1145" s="20">
        <v>13400000</v>
      </c>
      <c r="G1145" s="20">
        <v>29420</v>
      </c>
      <c r="H1145" s="21">
        <v>2.2599999999999998</v>
      </c>
      <c r="I1145" s="4" t="s">
        <v>31</v>
      </c>
      <c r="J1145" s="4" t="s">
        <v>53</v>
      </c>
      <c r="K1145" s="22" t="s">
        <v>118</v>
      </c>
      <c r="L1145" s="10">
        <f t="shared" si="133"/>
        <v>1.1760000000000002</v>
      </c>
      <c r="M1145" s="13">
        <f t="shared" si="130"/>
        <v>8.7761194029850754E-8</v>
      </c>
      <c r="O1145" s="4" t="s">
        <v>52</v>
      </c>
      <c r="P1145" s="4">
        <v>40000</v>
      </c>
      <c r="Q1145" s="23" t="s">
        <v>120</v>
      </c>
      <c r="T1145" s="24">
        <v>2.0833333333333332E-2</v>
      </c>
      <c r="W1145" s="17">
        <v>4</v>
      </c>
      <c r="AA1145" s="16">
        <v>1.9873729739785599</v>
      </c>
      <c r="AB1145" s="16">
        <v>1</v>
      </c>
      <c r="AD1145" s="17">
        <f t="shared" si="136"/>
        <v>4</v>
      </c>
      <c r="AE1145" s="57">
        <v>1487.7793971200001</v>
      </c>
      <c r="AF1145" s="17">
        <v>-0.5</v>
      </c>
      <c r="AG1145" s="17">
        <v>1.8040601818477799</v>
      </c>
      <c r="AH1145" s="17">
        <v>1.8</v>
      </c>
      <c r="AI1145" s="4" t="s">
        <v>283</v>
      </c>
      <c r="AJ1145" s="4" t="s">
        <v>282</v>
      </c>
    </row>
    <row r="1146" spans="1:36" x14ac:dyDescent="0.35">
      <c r="A1146" s="4" t="s">
        <v>293</v>
      </c>
      <c r="B1146" s="36" t="s">
        <v>111</v>
      </c>
      <c r="C1146" s="4" t="s">
        <v>54</v>
      </c>
      <c r="D1146" s="19">
        <f t="shared" si="131"/>
        <v>25.133333333333333</v>
      </c>
      <c r="E1146" s="19">
        <f t="shared" si="132"/>
        <v>61.06666666666667</v>
      </c>
      <c r="F1146" s="20">
        <v>13400000</v>
      </c>
      <c r="G1146" s="20">
        <v>29420</v>
      </c>
      <c r="H1146" s="21">
        <v>2.2599999999999998</v>
      </c>
      <c r="I1146" s="4" t="s">
        <v>31</v>
      </c>
      <c r="J1146" s="4" t="s">
        <v>53</v>
      </c>
      <c r="K1146" s="22" t="s">
        <v>118</v>
      </c>
      <c r="L1146" s="10">
        <f t="shared" si="133"/>
        <v>1.1760000000000002</v>
      </c>
      <c r="M1146" s="13">
        <f t="shared" si="130"/>
        <v>8.7761194029850754E-8</v>
      </c>
      <c r="O1146" s="4" t="s">
        <v>52</v>
      </c>
      <c r="P1146" s="4">
        <v>40000</v>
      </c>
      <c r="Q1146" s="23" t="s">
        <v>120</v>
      </c>
      <c r="T1146" s="24">
        <v>2.0833333333333332E-2</v>
      </c>
      <c r="W1146" s="17">
        <v>4</v>
      </c>
      <c r="AA1146" s="16">
        <v>2.99289351905681</v>
      </c>
      <c r="AB1146" s="16">
        <v>1</v>
      </c>
      <c r="AD1146" s="17">
        <f t="shared" si="136"/>
        <v>4</v>
      </c>
      <c r="AE1146" s="57">
        <v>1487.7793971200001</v>
      </c>
      <c r="AF1146" s="17">
        <v>-0.5</v>
      </c>
      <c r="AG1146" s="17">
        <v>2.29488175243588</v>
      </c>
      <c r="AH1146" s="17">
        <v>2.29</v>
      </c>
      <c r="AI1146" s="4" t="s">
        <v>283</v>
      </c>
      <c r="AJ1146" s="4" t="s">
        <v>282</v>
      </c>
    </row>
    <row r="1147" spans="1:36" x14ac:dyDescent="0.35">
      <c r="A1147" s="4" t="s">
        <v>293</v>
      </c>
      <c r="B1147" s="36" t="s">
        <v>111</v>
      </c>
      <c r="C1147" s="4" t="s">
        <v>54</v>
      </c>
      <c r="D1147" s="19">
        <f t="shared" si="131"/>
        <v>25.133333333333333</v>
      </c>
      <c r="E1147" s="19">
        <f t="shared" si="132"/>
        <v>61.06666666666667</v>
      </c>
      <c r="F1147" s="20">
        <v>13400000</v>
      </c>
      <c r="G1147" s="20">
        <v>29420</v>
      </c>
      <c r="H1147" s="21">
        <v>2.2599999999999998</v>
      </c>
      <c r="I1147" s="4" t="s">
        <v>31</v>
      </c>
      <c r="J1147" s="4" t="s">
        <v>53</v>
      </c>
      <c r="K1147" s="22" t="s">
        <v>118</v>
      </c>
      <c r="L1147" s="10">
        <f t="shared" si="133"/>
        <v>1.1760000000000002</v>
      </c>
      <c r="M1147" s="13">
        <f t="shared" si="130"/>
        <v>8.7761194029850754E-8</v>
      </c>
      <c r="O1147" s="4" t="s">
        <v>52</v>
      </c>
      <c r="P1147" s="4">
        <v>40000</v>
      </c>
      <c r="Q1147" s="23" t="s">
        <v>120</v>
      </c>
      <c r="T1147" s="24">
        <v>2.0833333333333332E-2</v>
      </c>
      <c r="W1147" s="17">
        <v>4</v>
      </c>
      <c r="AA1147" s="16">
        <v>2.99406553031183</v>
      </c>
      <c r="AB1147" s="16">
        <v>1</v>
      </c>
      <c r="AD1147" s="17">
        <f t="shared" si="136"/>
        <v>4</v>
      </c>
      <c r="AE1147" s="57">
        <v>1487.7793971200001</v>
      </c>
      <c r="AF1147" s="17">
        <v>-0.5</v>
      </c>
      <c r="AG1147" s="17">
        <v>4.0368253377671399</v>
      </c>
      <c r="AH1147" s="17">
        <v>4.04</v>
      </c>
      <c r="AI1147" s="4" t="s">
        <v>283</v>
      </c>
      <c r="AJ1147" s="4" t="s">
        <v>282</v>
      </c>
    </row>
    <row r="1148" spans="1:36" x14ac:dyDescent="0.35">
      <c r="A1148" s="4" t="s">
        <v>293</v>
      </c>
      <c r="B1148" s="36" t="s">
        <v>111</v>
      </c>
      <c r="C1148" s="4" t="s">
        <v>54</v>
      </c>
      <c r="D1148" s="19">
        <f t="shared" si="131"/>
        <v>25.133333333333333</v>
      </c>
      <c r="E1148" s="19">
        <f t="shared" si="132"/>
        <v>61.06666666666667</v>
      </c>
      <c r="F1148" s="20">
        <v>13400000</v>
      </c>
      <c r="G1148" s="20">
        <v>29420</v>
      </c>
      <c r="H1148" s="21">
        <v>2.2599999999999998</v>
      </c>
      <c r="I1148" s="4" t="s">
        <v>31</v>
      </c>
      <c r="J1148" s="4" t="s">
        <v>53</v>
      </c>
      <c r="K1148" s="22" t="s">
        <v>118</v>
      </c>
      <c r="L1148" s="10">
        <f t="shared" si="133"/>
        <v>1.1760000000000002</v>
      </c>
      <c r="M1148" s="13">
        <f t="shared" si="130"/>
        <v>8.7761194029850754E-8</v>
      </c>
      <c r="O1148" s="4" t="s">
        <v>52</v>
      </c>
      <c r="P1148" s="4">
        <v>40000</v>
      </c>
      <c r="Q1148" s="23" t="s">
        <v>120</v>
      </c>
      <c r="T1148" s="24">
        <v>2.0833333333333332E-2</v>
      </c>
      <c r="W1148" s="17">
        <v>4</v>
      </c>
      <c r="AA1148" s="16">
        <v>3.5025556356533198</v>
      </c>
      <c r="AB1148" s="16">
        <v>1</v>
      </c>
      <c r="AD1148" s="17">
        <f t="shared" si="136"/>
        <v>4</v>
      </c>
      <c r="AE1148" s="57">
        <v>1487.7793971200001</v>
      </c>
      <c r="AF1148" s="17">
        <v>-0.5</v>
      </c>
      <c r="AG1148" s="17">
        <v>3.7984047624584298</v>
      </c>
      <c r="AH1148" s="17">
        <v>3.8</v>
      </c>
      <c r="AI1148" s="4" t="s">
        <v>283</v>
      </c>
      <c r="AJ1148" s="4" t="s">
        <v>282</v>
      </c>
    </row>
    <row r="1149" spans="1:36" x14ac:dyDescent="0.35">
      <c r="A1149" s="4" t="s">
        <v>293</v>
      </c>
      <c r="B1149" s="36" t="s">
        <v>111</v>
      </c>
      <c r="C1149" s="4" t="s">
        <v>54</v>
      </c>
      <c r="D1149" s="19">
        <f t="shared" si="131"/>
        <v>25.133333333333333</v>
      </c>
      <c r="E1149" s="19">
        <f t="shared" si="132"/>
        <v>61.06666666666667</v>
      </c>
      <c r="F1149" s="20">
        <v>13400000</v>
      </c>
      <c r="G1149" s="20">
        <v>29420</v>
      </c>
      <c r="H1149" s="21">
        <v>2.2599999999999998</v>
      </c>
      <c r="I1149" s="4" t="s">
        <v>31</v>
      </c>
      <c r="J1149" s="4" t="s">
        <v>53</v>
      </c>
      <c r="K1149" s="22" t="s">
        <v>118</v>
      </c>
      <c r="L1149" s="10">
        <f t="shared" si="133"/>
        <v>1.1760000000000002</v>
      </c>
      <c r="M1149" s="13">
        <f t="shared" si="130"/>
        <v>8.7761194029850754E-8</v>
      </c>
      <c r="O1149" s="4" t="s">
        <v>52</v>
      </c>
      <c r="P1149" s="4">
        <v>40000</v>
      </c>
      <c r="Q1149" s="23" t="s">
        <v>120</v>
      </c>
      <c r="T1149" s="24">
        <v>2.0833333333333332E-2</v>
      </c>
      <c r="W1149" s="17">
        <v>4</v>
      </c>
      <c r="AA1149" s="16">
        <v>3.8048368718461498</v>
      </c>
      <c r="AB1149" s="16">
        <v>1</v>
      </c>
      <c r="AD1149" s="17">
        <f t="shared" si="136"/>
        <v>4</v>
      </c>
      <c r="AE1149" s="57">
        <v>1487.7793971200001</v>
      </c>
      <c r="AF1149" s="17">
        <v>-0.5</v>
      </c>
      <c r="AG1149" s="17">
        <v>3.0746878124782002</v>
      </c>
      <c r="AH1149" s="17">
        <v>3.07</v>
      </c>
      <c r="AI1149" s="4" t="s">
        <v>283</v>
      </c>
      <c r="AJ1149" s="4" t="s">
        <v>282</v>
      </c>
    </row>
    <row r="1150" spans="1:36" x14ac:dyDescent="0.35">
      <c r="A1150" s="4" t="s">
        <v>293</v>
      </c>
      <c r="B1150" s="36" t="s">
        <v>111</v>
      </c>
      <c r="C1150" s="4" t="s">
        <v>54</v>
      </c>
      <c r="D1150" s="19">
        <f t="shared" si="131"/>
        <v>25.133333333333333</v>
      </c>
      <c r="E1150" s="19">
        <f t="shared" si="132"/>
        <v>61.06666666666667</v>
      </c>
      <c r="F1150" s="20">
        <v>13400000</v>
      </c>
      <c r="G1150" s="20">
        <v>29420</v>
      </c>
      <c r="H1150" s="21">
        <v>2.2599999999999998</v>
      </c>
      <c r="I1150" s="4" t="s">
        <v>31</v>
      </c>
      <c r="J1150" s="4" t="s">
        <v>53</v>
      </c>
      <c r="K1150" s="22" t="s">
        <v>118</v>
      </c>
      <c r="L1150" s="10">
        <f t="shared" si="133"/>
        <v>1.1760000000000002</v>
      </c>
      <c r="M1150" s="13">
        <f t="shared" si="130"/>
        <v>8.7761194029850754E-8</v>
      </c>
      <c r="O1150" s="4" t="s">
        <v>52</v>
      </c>
      <c r="P1150" s="4">
        <v>40000</v>
      </c>
      <c r="Q1150" s="23" t="s">
        <v>120</v>
      </c>
      <c r="T1150" s="24">
        <v>2.0833333333333332E-2</v>
      </c>
      <c r="W1150" s="17">
        <v>4</v>
      </c>
      <c r="AA1150" s="16">
        <v>3.8053252098690802</v>
      </c>
      <c r="AB1150" s="16">
        <v>1</v>
      </c>
      <c r="AD1150" s="17">
        <f t="shared" si="136"/>
        <v>4</v>
      </c>
      <c r="AE1150" s="57">
        <v>1487.7793971200001</v>
      </c>
      <c r="AF1150" s="17">
        <v>-0.5</v>
      </c>
      <c r="AG1150" s="17">
        <v>3.8004976396995498</v>
      </c>
      <c r="AH1150" s="17">
        <v>3.8</v>
      </c>
      <c r="AI1150" s="4" t="s">
        <v>283</v>
      </c>
      <c r="AJ1150" s="4" t="s">
        <v>282</v>
      </c>
    </row>
    <row r="1151" spans="1:36" x14ac:dyDescent="0.35">
      <c r="A1151" s="4" t="s">
        <v>293</v>
      </c>
      <c r="B1151" s="36" t="s">
        <v>111</v>
      </c>
      <c r="C1151" s="4" t="s">
        <v>54</v>
      </c>
      <c r="D1151" s="19">
        <f t="shared" si="131"/>
        <v>25.133333333333333</v>
      </c>
      <c r="E1151" s="19">
        <f t="shared" si="132"/>
        <v>61.06666666666667</v>
      </c>
      <c r="F1151" s="20">
        <v>13400000</v>
      </c>
      <c r="G1151" s="20">
        <v>29420</v>
      </c>
      <c r="H1151" s="21">
        <v>2.2599999999999998</v>
      </c>
      <c r="I1151" s="4" t="s">
        <v>31</v>
      </c>
      <c r="J1151" s="4" t="s">
        <v>53</v>
      </c>
      <c r="K1151" s="22" t="s">
        <v>118</v>
      </c>
      <c r="L1151" s="10">
        <f t="shared" si="133"/>
        <v>1.1760000000000002</v>
      </c>
      <c r="M1151" s="13">
        <f t="shared" si="130"/>
        <v>8.7761194029850754E-8</v>
      </c>
      <c r="O1151" s="4" t="s">
        <v>52</v>
      </c>
      <c r="P1151" s="4">
        <v>40000</v>
      </c>
      <c r="Q1151" s="23" t="s">
        <v>120</v>
      </c>
      <c r="T1151" s="24">
        <v>2.0833333333333332E-2</v>
      </c>
      <c r="W1151" s="17">
        <v>4</v>
      </c>
      <c r="AA1151" s="16">
        <v>3.9995535195218901</v>
      </c>
      <c r="AB1151" s="16">
        <v>1</v>
      </c>
      <c r="AD1151" s="17">
        <f t="shared" si="136"/>
        <v>4</v>
      </c>
      <c r="AE1151" s="57">
        <v>1487.7793971200001</v>
      </c>
      <c r="AF1151" s="17">
        <v>-0.5</v>
      </c>
      <c r="AG1151" s="17">
        <v>4.4792595865404703</v>
      </c>
      <c r="AH1151" s="17">
        <v>4.4800000000000004</v>
      </c>
      <c r="AI1151" s="4" t="s">
        <v>283</v>
      </c>
      <c r="AJ1151" s="4" t="s">
        <v>282</v>
      </c>
    </row>
    <row r="1152" spans="1:36" x14ac:dyDescent="0.35">
      <c r="A1152" s="4" t="s">
        <v>293</v>
      </c>
      <c r="B1152" s="36" t="s">
        <v>111</v>
      </c>
      <c r="C1152" s="4" t="s">
        <v>54</v>
      </c>
      <c r="D1152" s="19">
        <f t="shared" si="131"/>
        <v>25.133333333333333</v>
      </c>
      <c r="E1152" s="19">
        <f t="shared" si="132"/>
        <v>61.06666666666667</v>
      </c>
      <c r="F1152" s="20">
        <v>13400000</v>
      </c>
      <c r="G1152" s="20">
        <v>29420</v>
      </c>
      <c r="H1152" s="21">
        <v>2.2599999999999998</v>
      </c>
      <c r="I1152" s="4" t="s">
        <v>31</v>
      </c>
      <c r="J1152" s="4" t="s">
        <v>53</v>
      </c>
      <c r="K1152" s="22" t="s">
        <v>118</v>
      </c>
      <c r="L1152" s="10">
        <f t="shared" si="133"/>
        <v>1.1760000000000002</v>
      </c>
      <c r="M1152" s="13">
        <f t="shared" si="130"/>
        <v>8.7761194029850754E-8</v>
      </c>
      <c r="O1152" s="4" t="s">
        <v>52</v>
      </c>
      <c r="P1152" s="4">
        <v>40000</v>
      </c>
      <c r="Q1152" s="23" t="s">
        <v>120</v>
      </c>
      <c r="T1152" s="24">
        <v>2.0833333333333332E-2</v>
      </c>
      <c r="W1152" s="17">
        <v>4</v>
      </c>
      <c r="AA1152" s="16">
        <v>5.0050415087319502</v>
      </c>
      <c r="AB1152" s="16">
        <v>1</v>
      </c>
      <c r="AD1152" s="17">
        <f t="shared" si="136"/>
        <v>4</v>
      </c>
      <c r="AE1152" s="57">
        <v>1487.7793971200001</v>
      </c>
      <c r="AF1152" s="17">
        <v>-0.5</v>
      </c>
      <c r="AG1152" s="17">
        <v>4.9216938353138104</v>
      </c>
      <c r="AH1152" s="17">
        <v>4.92</v>
      </c>
      <c r="AI1152" s="4" t="s">
        <v>283</v>
      </c>
      <c r="AJ1152" s="4" t="s">
        <v>282</v>
      </c>
    </row>
    <row r="1153" spans="1:36" x14ac:dyDescent="0.35">
      <c r="A1153" s="4" t="s">
        <v>293</v>
      </c>
      <c r="B1153" s="36" t="s">
        <v>111</v>
      </c>
      <c r="C1153" s="4" t="s">
        <v>54</v>
      </c>
      <c r="D1153" s="19">
        <f t="shared" si="131"/>
        <v>25.133333333333333</v>
      </c>
      <c r="E1153" s="19">
        <f t="shared" si="132"/>
        <v>61.06666666666667</v>
      </c>
      <c r="F1153" s="20">
        <v>13400000</v>
      </c>
      <c r="G1153" s="20">
        <v>29420</v>
      </c>
      <c r="H1153" s="21">
        <v>2.2599999999999998</v>
      </c>
      <c r="I1153" s="4" t="s">
        <v>31</v>
      </c>
      <c r="J1153" s="4" t="s">
        <v>53</v>
      </c>
      <c r="K1153" s="22" t="s">
        <v>118</v>
      </c>
      <c r="L1153" s="10">
        <f t="shared" si="133"/>
        <v>1.1760000000000002</v>
      </c>
      <c r="M1153" s="13">
        <f t="shared" si="130"/>
        <v>8.7761194029850754E-8</v>
      </c>
      <c r="O1153" s="4" t="s">
        <v>52</v>
      </c>
      <c r="P1153" s="4">
        <v>40000</v>
      </c>
      <c r="Q1153" s="23" t="s">
        <v>120</v>
      </c>
      <c r="T1153" s="24">
        <v>2.0833333333333332E-2</v>
      </c>
      <c r="W1153" s="17">
        <v>4</v>
      </c>
      <c r="AA1153" s="16">
        <v>5.2957654117154602</v>
      </c>
      <c r="AB1153" s="16">
        <v>1</v>
      </c>
      <c r="AD1153" s="17">
        <f t="shared" si="136"/>
        <v>4</v>
      </c>
      <c r="AE1153" s="57">
        <v>1487.7793971200001</v>
      </c>
      <c r="AF1153" s="17">
        <v>-0.5</v>
      </c>
      <c r="AG1153" s="17">
        <v>5.0204776410948098</v>
      </c>
      <c r="AH1153" s="17">
        <v>5.0199999999999996</v>
      </c>
      <c r="AI1153" s="4" t="s">
        <v>283</v>
      </c>
      <c r="AJ1153" s="4" t="s">
        <v>282</v>
      </c>
    </row>
    <row r="1154" spans="1:36" x14ac:dyDescent="0.35">
      <c r="A1154" s="4" t="s">
        <v>121</v>
      </c>
      <c r="B1154" s="36" t="s">
        <v>273</v>
      </c>
      <c r="C1154" s="4" t="s">
        <v>122</v>
      </c>
      <c r="D1154" s="28">
        <v>-94.669540999999995</v>
      </c>
      <c r="E1154" s="28">
        <v>46.954773000000003</v>
      </c>
      <c r="F1154" s="20">
        <v>370900.00000000006</v>
      </c>
      <c r="G1154" s="20">
        <v>2914</v>
      </c>
      <c r="H1154" s="21">
        <v>1.1499999999999999</v>
      </c>
      <c r="I1154" s="4" t="s">
        <v>116</v>
      </c>
      <c r="J1154" s="4" t="s">
        <v>51</v>
      </c>
      <c r="K1154" s="22" t="s">
        <v>118</v>
      </c>
      <c r="L1154" s="10">
        <f t="shared" ref="L1154:L1181" si="137">3.14*(300-100)/2*(300-100)/4</f>
        <v>15700</v>
      </c>
      <c r="M1154" s="13">
        <f t="shared" si="130"/>
        <v>4.2329468859530865E-2</v>
      </c>
      <c r="N1154" s="4" t="s">
        <v>247</v>
      </c>
      <c r="O1154" s="4" t="s">
        <v>31</v>
      </c>
      <c r="P1154" s="4">
        <v>0</v>
      </c>
      <c r="Q1154" s="23">
        <v>33705</v>
      </c>
      <c r="R1154" s="38">
        <v>0.875</v>
      </c>
      <c r="T1154" s="24">
        <v>2.0833333333333332E-2</v>
      </c>
      <c r="W1154" s="17">
        <v>5.2</v>
      </c>
      <c r="X1154" s="17">
        <v>0.18</v>
      </c>
      <c r="Z1154" s="16">
        <v>2.4</v>
      </c>
      <c r="AA1154" s="16">
        <f t="shared" ref="AA1154:AA1181" si="138">X1154/SQRT(0.0013)*(1+((0.0013^0.5)/0.4)*LN(10/Z1154))</f>
        <v>5.6345041260651278</v>
      </c>
      <c r="AB1154" s="16">
        <v>1</v>
      </c>
      <c r="AD1154" s="17">
        <f t="shared" si="136"/>
        <v>5.2</v>
      </c>
      <c r="AE1154" s="57">
        <v>1380.1166475709399</v>
      </c>
      <c r="AG1154" s="17">
        <v>20.16</v>
      </c>
      <c r="AH1154" s="17">
        <v>20.16</v>
      </c>
      <c r="AI1154" s="4" t="s">
        <v>281</v>
      </c>
    </row>
    <row r="1155" spans="1:36" x14ac:dyDescent="0.35">
      <c r="A1155" s="4" t="s">
        <v>121</v>
      </c>
      <c r="B1155" s="36" t="s">
        <v>273</v>
      </c>
      <c r="C1155" s="4" t="s">
        <v>122</v>
      </c>
      <c r="D1155" s="28">
        <v>-94.669540999999995</v>
      </c>
      <c r="E1155" s="28">
        <v>46.954773000000003</v>
      </c>
      <c r="F1155" s="20">
        <v>370900.00000000006</v>
      </c>
      <c r="G1155" s="20">
        <v>2914</v>
      </c>
      <c r="H1155" s="21">
        <v>1.1499999999999999</v>
      </c>
      <c r="I1155" s="4" t="s">
        <v>116</v>
      </c>
      <c r="J1155" s="4" t="s">
        <v>51</v>
      </c>
      <c r="K1155" s="22" t="s">
        <v>118</v>
      </c>
      <c r="L1155" s="10">
        <f t="shared" si="137"/>
        <v>15700</v>
      </c>
      <c r="M1155" s="13">
        <f t="shared" ref="M1155:M1218" si="139">L1155/F1155</f>
        <v>4.2329468859530865E-2</v>
      </c>
      <c r="N1155" s="4" t="s">
        <v>247</v>
      </c>
      <c r="O1155" s="4" t="s">
        <v>31</v>
      </c>
      <c r="P1155" s="4">
        <v>0</v>
      </c>
      <c r="Q1155" s="23">
        <v>33705</v>
      </c>
      <c r="R1155" s="38">
        <v>0.91666666666666663</v>
      </c>
      <c r="T1155" s="24">
        <v>2.0833333333333332E-2</v>
      </c>
      <c r="W1155" s="17">
        <v>5.21</v>
      </c>
      <c r="X1155" s="17">
        <v>0.19600000000000001</v>
      </c>
      <c r="Z1155" s="16">
        <v>2.4</v>
      </c>
      <c r="AA1155" s="16">
        <f t="shared" si="138"/>
        <v>6.1353489372709173</v>
      </c>
      <c r="AB1155" s="16">
        <v>1</v>
      </c>
      <c r="AD1155" s="17">
        <f t="shared" si="136"/>
        <v>5.21</v>
      </c>
      <c r="AE1155" s="57">
        <v>1379.25605074027</v>
      </c>
      <c r="AG1155" s="17">
        <v>21.96</v>
      </c>
      <c r="AH1155" s="17">
        <v>21.96</v>
      </c>
      <c r="AI1155" s="4" t="s">
        <v>281</v>
      </c>
    </row>
    <row r="1156" spans="1:36" x14ac:dyDescent="0.35">
      <c r="A1156" s="4" t="s">
        <v>121</v>
      </c>
      <c r="B1156" s="36" t="s">
        <v>273</v>
      </c>
      <c r="C1156" s="4" t="s">
        <v>122</v>
      </c>
      <c r="D1156" s="28">
        <v>-94.669540999999995</v>
      </c>
      <c r="E1156" s="28">
        <v>46.954773000000003</v>
      </c>
      <c r="F1156" s="20">
        <v>370900.00000000006</v>
      </c>
      <c r="G1156" s="20">
        <v>2914</v>
      </c>
      <c r="H1156" s="21">
        <v>1.1499999999999999</v>
      </c>
      <c r="I1156" s="4" t="s">
        <v>116</v>
      </c>
      <c r="J1156" s="4" t="s">
        <v>51</v>
      </c>
      <c r="K1156" s="22" t="s">
        <v>118</v>
      </c>
      <c r="L1156" s="10">
        <f t="shared" si="137"/>
        <v>15700</v>
      </c>
      <c r="M1156" s="13">
        <f t="shared" si="139"/>
        <v>4.2329468859530865E-2</v>
      </c>
      <c r="N1156" s="4" t="s">
        <v>247</v>
      </c>
      <c r="O1156" s="4" t="s">
        <v>31</v>
      </c>
      <c r="P1156" s="4">
        <v>0</v>
      </c>
      <c r="Q1156" s="23">
        <v>33705</v>
      </c>
      <c r="R1156" s="38">
        <v>0.9375</v>
      </c>
      <c r="T1156" s="24">
        <v>2.0833333333333332E-2</v>
      </c>
      <c r="W1156" s="17">
        <v>5.21</v>
      </c>
      <c r="X1156" s="17">
        <v>0.16200000000000001</v>
      </c>
      <c r="Z1156" s="16">
        <v>2.4</v>
      </c>
      <c r="AA1156" s="16">
        <f t="shared" si="138"/>
        <v>5.0710537134586149</v>
      </c>
      <c r="AB1156" s="16">
        <v>1</v>
      </c>
      <c r="AD1156" s="17">
        <f t="shared" si="136"/>
        <v>5.21</v>
      </c>
      <c r="AE1156" s="57">
        <v>1379.25605074027</v>
      </c>
      <c r="AG1156" s="17">
        <v>18.72</v>
      </c>
      <c r="AH1156" s="17">
        <v>18.72</v>
      </c>
      <c r="AI1156" s="4" t="s">
        <v>281</v>
      </c>
    </row>
    <row r="1157" spans="1:36" x14ac:dyDescent="0.35">
      <c r="A1157" s="4" t="s">
        <v>121</v>
      </c>
      <c r="B1157" s="36" t="s">
        <v>273</v>
      </c>
      <c r="C1157" s="4" t="s">
        <v>122</v>
      </c>
      <c r="D1157" s="28">
        <v>-94.669540999999995</v>
      </c>
      <c r="E1157" s="28">
        <v>46.954773000000003</v>
      </c>
      <c r="F1157" s="20">
        <v>370900.00000000006</v>
      </c>
      <c r="G1157" s="20">
        <v>2914</v>
      </c>
      <c r="H1157" s="21">
        <v>1.1499999999999999</v>
      </c>
      <c r="I1157" s="4" t="s">
        <v>116</v>
      </c>
      <c r="J1157" s="4" t="s">
        <v>51</v>
      </c>
      <c r="K1157" s="22" t="s">
        <v>118</v>
      </c>
      <c r="L1157" s="10">
        <f t="shared" si="137"/>
        <v>15700</v>
      </c>
      <c r="M1157" s="13">
        <f t="shared" si="139"/>
        <v>4.2329468859530865E-2</v>
      </c>
      <c r="N1157" s="4" t="s">
        <v>247</v>
      </c>
      <c r="O1157" s="4" t="s">
        <v>31</v>
      </c>
      <c r="P1157" s="4">
        <v>0</v>
      </c>
      <c r="Q1157" s="23">
        <v>33705</v>
      </c>
      <c r="R1157" s="38">
        <v>0.95833333333333337</v>
      </c>
      <c r="T1157" s="24">
        <v>2.0833333333333332E-2</v>
      </c>
      <c r="W1157" s="17">
        <v>5.2</v>
      </c>
      <c r="X1157" s="17">
        <v>0.15</v>
      </c>
      <c r="Z1157" s="16">
        <v>2.4</v>
      </c>
      <c r="AA1157" s="16">
        <f t="shared" si="138"/>
        <v>4.6954201050542732</v>
      </c>
      <c r="AB1157" s="16">
        <v>1</v>
      </c>
      <c r="AD1157" s="17">
        <f t="shared" si="136"/>
        <v>5.2</v>
      </c>
      <c r="AE1157" s="57">
        <v>1380.1166475709399</v>
      </c>
      <c r="AG1157" s="17">
        <v>21.6</v>
      </c>
      <c r="AH1157" s="17">
        <v>21.6</v>
      </c>
      <c r="AI1157" s="4" t="s">
        <v>281</v>
      </c>
    </row>
    <row r="1158" spans="1:36" x14ac:dyDescent="0.35">
      <c r="A1158" s="4" t="s">
        <v>121</v>
      </c>
      <c r="B1158" s="36" t="s">
        <v>273</v>
      </c>
      <c r="C1158" s="4" t="s">
        <v>122</v>
      </c>
      <c r="D1158" s="28">
        <v>-94.669540999999995</v>
      </c>
      <c r="E1158" s="28">
        <v>46.954773000000003</v>
      </c>
      <c r="F1158" s="20">
        <v>370900.00000000006</v>
      </c>
      <c r="G1158" s="20">
        <v>2914</v>
      </c>
      <c r="H1158" s="21">
        <v>1.1499999999999999</v>
      </c>
      <c r="I1158" s="4" t="s">
        <v>116</v>
      </c>
      <c r="J1158" s="4" t="s">
        <v>51</v>
      </c>
      <c r="K1158" s="22" t="s">
        <v>118</v>
      </c>
      <c r="L1158" s="10">
        <f t="shared" si="137"/>
        <v>15700</v>
      </c>
      <c r="M1158" s="13">
        <f t="shared" si="139"/>
        <v>4.2329468859530865E-2</v>
      </c>
      <c r="N1158" s="4" t="s">
        <v>247</v>
      </c>
      <c r="O1158" s="4" t="s">
        <v>31</v>
      </c>
      <c r="P1158" s="4">
        <v>0</v>
      </c>
      <c r="Q1158" s="23">
        <v>33707</v>
      </c>
      <c r="R1158" s="38">
        <v>0.52083333333333337</v>
      </c>
      <c r="T1158" s="24">
        <v>2.0833333333333332E-2</v>
      </c>
      <c r="W1158" s="17">
        <v>5.49</v>
      </c>
      <c r="X1158" s="17">
        <v>0.17199999999999999</v>
      </c>
      <c r="Z1158" s="16">
        <v>2.4</v>
      </c>
      <c r="AA1158" s="16">
        <f t="shared" si="138"/>
        <v>5.3840817204622322</v>
      </c>
      <c r="AB1158" s="16">
        <v>1</v>
      </c>
      <c r="AD1158" s="17">
        <f t="shared" si="136"/>
        <v>5.49</v>
      </c>
      <c r="AE1158" s="57">
        <v>1355.41377544292</v>
      </c>
      <c r="AG1158" s="17">
        <v>8.2799999999999994</v>
      </c>
      <c r="AH1158" s="17">
        <v>8.2799999999999994</v>
      </c>
      <c r="AI1158" s="4" t="s">
        <v>281</v>
      </c>
    </row>
    <row r="1159" spans="1:36" x14ac:dyDescent="0.35">
      <c r="A1159" s="4" t="s">
        <v>121</v>
      </c>
      <c r="B1159" s="36" t="s">
        <v>273</v>
      </c>
      <c r="C1159" s="4" t="s">
        <v>122</v>
      </c>
      <c r="D1159" s="28">
        <v>-94.669540999999995</v>
      </c>
      <c r="E1159" s="28">
        <v>46.954773000000003</v>
      </c>
      <c r="F1159" s="20">
        <v>370900.00000000006</v>
      </c>
      <c r="G1159" s="20">
        <v>2914</v>
      </c>
      <c r="H1159" s="21">
        <v>1.1499999999999999</v>
      </c>
      <c r="I1159" s="4" t="s">
        <v>116</v>
      </c>
      <c r="J1159" s="4" t="s">
        <v>51</v>
      </c>
      <c r="K1159" s="22" t="s">
        <v>118</v>
      </c>
      <c r="L1159" s="10">
        <f t="shared" si="137"/>
        <v>15700</v>
      </c>
      <c r="M1159" s="13">
        <f t="shared" si="139"/>
        <v>4.2329468859530865E-2</v>
      </c>
      <c r="N1159" s="4" t="s">
        <v>247</v>
      </c>
      <c r="O1159" s="4" t="s">
        <v>31</v>
      </c>
      <c r="P1159" s="4">
        <v>0</v>
      </c>
      <c r="Q1159" s="23">
        <v>33707</v>
      </c>
      <c r="R1159" s="38">
        <v>0.54166666666666663</v>
      </c>
      <c r="T1159" s="24">
        <v>2.0833333333333332E-2</v>
      </c>
      <c r="W1159" s="17">
        <v>5.27</v>
      </c>
      <c r="X1159" s="17">
        <v>0.153</v>
      </c>
      <c r="Z1159" s="16">
        <v>2.4</v>
      </c>
      <c r="AA1159" s="16">
        <f t="shared" si="138"/>
        <v>4.789328507155358</v>
      </c>
      <c r="AB1159" s="16">
        <v>1</v>
      </c>
      <c r="AD1159" s="17">
        <f t="shared" si="136"/>
        <v>5.27</v>
      </c>
      <c r="AE1159" s="57">
        <v>1374.10569565795</v>
      </c>
      <c r="AG1159" s="17">
        <v>6.48</v>
      </c>
      <c r="AH1159" s="17">
        <v>6.48</v>
      </c>
      <c r="AI1159" s="4" t="s">
        <v>281</v>
      </c>
    </row>
    <row r="1160" spans="1:36" x14ac:dyDescent="0.35">
      <c r="A1160" s="4" t="s">
        <v>121</v>
      </c>
      <c r="B1160" s="36" t="s">
        <v>273</v>
      </c>
      <c r="C1160" s="4" t="s">
        <v>122</v>
      </c>
      <c r="D1160" s="28">
        <v>-94.669540999999995</v>
      </c>
      <c r="E1160" s="28">
        <v>46.954773000000003</v>
      </c>
      <c r="F1160" s="20">
        <v>370900.00000000006</v>
      </c>
      <c r="G1160" s="20">
        <v>2914</v>
      </c>
      <c r="H1160" s="21">
        <v>1.1499999999999999</v>
      </c>
      <c r="I1160" s="4" t="s">
        <v>116</v>
      </c>
      <c r="J1160" s="4" t="s">
        <v>51</v>
      </c>
      <c r="K1160" s="22" t="s">
        <v>118</v>
      </c>
      <c r="L1160" s="10">
        <f t="shared" si="137"/>
        <v>15700</v>
      </c>
      <c r="M1160" s="13">
        <f t="shared" si="139"/>
        <v>4.2329468859530865E-2</v>
      </c>
      <c r="N1160" s="4" t="s">
        <v>247</v>
      </c>
      <c r="O1160" s="4" t="s">
        <v>31</v>
      </c>
      <c r="P1160" s="4">
        <v>0</v>
      </c>
      <c r="Q1160" s="23">
        <v>33707</v>
      </c>
      <c r="R1160" s="38">
        <v>0.5625</v>
      </c>
      <c r="T1160" s="24">
        <v>2.0833333333333332E-2</v>
      </c>
      <c r="W1160" s="17">
        <v>5.67</v>
      </c>
      <c r="X1160" s="17">
        <v>0.154</v>
      </c>
      <c r="Z1160" s="16">
        <v>2.4</v>
      </c>
      <c r="AA1160" s="16">
        <f t="shared" si="138"/>
        <v>4.8206313078557201</v>
      </c>
      <c r="AB1160" s="16">
        <v>1</v>
      </c>
      <c r="AD1160" s="17">
        <f t="shared" si="136"/>
        <v>5.67</v>
      </c>
      <c r="AE1160" s="57">
        <v>1340.34330355877</v>
      </c>
      <c r="AG1160" s="17">
        <v>1.944</v>
      </c>
      <c r="AH1160" s="17">
        <v>1.94</v>
      </c>
      <c r="AI1160" s="4" t="s">
        <v>281</v>
      </c>
    </row>
    <row r="1161" spans="1:36" x14ac:dyDescent="0.35">
      <c r="A1161" s="4" t="s">
        <v>121</v>
      </c>
      <c r="B1161" s="36" t="s">
        <v>273</v>
      </c>
      <c r="C1161" s="4" t="s">
        <v>122</v>
      </c>
      <c r="D1161" s="28">
        <v>-94.669540999999995</v>
      </c>
      <c r="E1161" s="28">
        <v>46.954773000000003</v>
      </c>
      <c r="F1161" s="20">
        <v>370900.00000000006</v>
      </c>
      <c r="G1161" s="20">
        <v>2914</v>
      </c>
      <c r="H1161" s="21">
        <v>1.1499999999999999</v>
      </c>
      <c r="I1161" s="4" t="s">
        <v>116</v>
      </c>
      <c r="J1161" s="4" t="s">
        <v>51</v>
      </c>
      <c r="K1161" s="22" t="s">
        <v>118</v>
      </c>
      <c r="L1161" s="10">
        <f t="shared" si="137"/>
        <v>15700</v>
      </c>
      <c r="M1161" s="13">
        <f t="shared" si="139"/>
        <v>4.2329468859530865E-2</v>
      </c>
      <c r="N1161" s="4" t="s">
        <v>247</v>
      </c>
      <c r="O1161" s="4" t="s">
        <v>31</v>
      </c>
      <c r="P1161" s="4">
        <v>0</v>
      </c>
      <c r="Q1161" s="23">
        <v>33707</v>
      </c>
      <c r="R1161" s="38">
        <v>0.58333333333333337</v>
      </c>
      <c r="T1161" s="24">
        <v>2.0833333333333332E-2</v>
      </c>
      <c r="W1161" s="17">
        <v>5.35</v>
      </c>
      <c r="X1161" s="17">
        <v>0.151</v>
      </c>
      <c r="Z1161" s="16">
        <v>2.4</v>
      </c>
      <c r="AA1161" s="16">
        <f t="shared" si="138"/>
        <v>4.7267229057546345</v>
      </c>
      <c r="AB1161" s="16">
        <v>1</v>
      </c>
      <c r="AD1161" s="17">
        <f t="shared" si="136"/>
        <v>5.35</v>
      </c>
      <c r="AE1161" s="57">
        <v>1367.2737055069199</v>
      </c>
      <c r="AG1161" s="17">
        <v>2.52</v>
      </c>
      <c r="AH1161" s="17">
        <v>2.52</v>
      </c>
      <c r="AI1161" s="4" t="s">
        <v>281</v>
      </c>
    </row>
    <row r="1162" spans="1:36" x14ac:dyDescent="0.35">
      <c r="A1162" s="4" t="s">
        <v>121</v>
      </c>
      <c r="B1162" s="36" t="s">
        <v>273</v>
      </c>
      <c r="C1162" s="4" t="s">
        <v>122</v>
      </c>
      <c r="D1162" s="28">
        <v>-94.669540999999995</v>
      </c>
      <c r="E1162" s="28">
        <v>46.954773000000003</v>
      </c>
      <c r="F1162" s="20">
        <v>370900.00000000006</v>
      </c>
      <c r="G1162" s="20">
        <v>2914</v>
      </c>
      <c r="H1162" s="21">
        <v>1.1499999999999999</v>
      </c>
      <c r="I1162" s="4" t="s">
        <v>116</v>
      </c>
      <c r="J1162" s="4" t="s">
        <v>51</v>
      </c>
      <c r="K1162" s="22" t="s">
        <v>118</v>
      </c>
      <c r="L1162" s="10">
        <f t="shared" si="137"/>
        <v>15700</v>
      </c>
      <c r="M1162" s="13">
        <f t="shared" si="139"/>
        <v>4.2329468859530865E-2</v>
      </c>
      <c r="N1162" s="4" t="s">
        <v>247</v>
      </c>
      <c r="O1162" s="4" t="s">
        <v>31</v>
      </c>
      <c r="P1162" s="4">
        <v>0</v>
      </c>
      <c r="Q1162" s="23">
        <v>33707</v>
      </c>
      <c r="R1162" s="38">
        <v>0.60416666666666663</v>
      </c>
      <c r="T1162" s="24">
        <v>2.0833333333333332E-2</v>
      </c>
      <c r="W1162" s="17">
        <v>5.33</v>
      </c>
      <c r="X1162" s="17">
        <v>0.127</v>
      </c>
      <c r="Z1162" s="16">
        <v>2.4</v>
      </c>
      <c r="AA1162" s="16">
        <f t="shared" si="138"/>
        <v>3.9754556889459511</v>
      </c>
      <c r="AB1162" s="16">
        <v>1</v>
      </c>
      <c r="AD1162" s="17">
        <f t="shared" si="136"/>
        <v>5.33</v>
      </c>
      <c r="AE1162" s="57">
        <v>1368.9779471741499</v>
      </c>
      <c r="AG1162" s="17">
        <v>1.764</v>
      </c>
      <c r="AH1162" s="17">
        <v>1.76</v>
      </c>
      <c r="AI1162" s="4" t="s">
        <v>281</v>
      </c>
    </row>
    <row r="1163" spans="1:36" x14ac:dyDescent="0.35">
      <c r="A1163" s="4" t="s">
        <v>121</v>
      </c>
      <c r="B1163" s="36" t="s">
        <v>273</v>
      </c>
      <c r="C1163" s="4" t="s">
        <v>122</v>
      </c>
      <c r="D1163" s="28">
        <v>-94.669540999999995</v>
      </c>
      <c r="E1163" s="28">
        <v>46.954773000000003</v>
      </c>
      <c r="F1163" s="20">
        <v>370900.00000000006</v>
      </c>
      <c r="G1163" s="20">
        <v>2914</v>
      </c>
      <c r="H1163" s="21">
        <v>1.1499999999999999</v>
      </c>
      <c r="I1163" s="4" t="s">
        <v>116</v>
      </c>
      <c r="J1163" s="4" t="s">
        <v>51</v>
      </c>
      <c r="K1163" s="22" t="s">
        <v>118</v>
      </c>
      <c r="L1163" s="10">
        <f t="shared" si="137"/>
        <v>15700</v>
      </c>
      <c r="M1163" s="13">
        <f t="shared" si="139"/>
        <v>4.2329468859530865E-2</v>
      </c>
      <c r="N1163" s="4" t="s">
        <v>247</v>
      </c>
      <c r="O1163" s="4" t="s">
        <v>31</v>
      </c>
      <c r="P1163" s="4">
        <v>0</v>
      </c>
      <c r="Q1163" s="23">
        <v>33707</v>
      </c>
      <c r="R1163" s="38">
        <v>0.875</v>
      </c>
      <c r="T1163" s="24">
        <v>2.0833333333333332E-2</v>
      </c>
      <c r="W1163" s="17">
        <v>5.33</v>
      </c>
      <c r="X1163" s="17">
        <v>0.123</v>
      </c>
      <c r="Z1163" s="16">
        <v>2.4</v>
      </c>
      <c r="AA1163" s="16">
        <f t="shared" si="138"/>
        <v>3.8502444861445038</v>
      </c>
      <c r="AB1163" s="16">
        <v>1</v>
      </c>
      <c r="AD1163" s="17">
        <f t="shared" si="136"/>
        <v>5.33</v>
      </c>
      <c r="AE1163" s="57">
        <v>1368.9779471741499</v>
      </c>
      <c r="AG1163" s="17">
        <v>1.6559999999999999</v>
      </c>
      <c r="AH1163" s="17">
        <v>1.66</v>
      </c>
      <c r="AI1163" s="4" t="s">
        <v>281</v>
      </c>
    </row>
    <row r="1164" spans="1:36" x14ac:dyDescent="0.35">
      <c r="A1164" s="4" t="s">
        <v>121</v>
      </c>
      <c r="B1164" s="36" t="s">
        <v>273</v>
      </c>
      <c r="C1164" s="4" t="s">
        <v>122</v>
      </c>
      <c r="D1164" s="28">
        <v>-94.669540999999995</v>
      </c>
      <c r="E1164" s="28">
        <v>46.954773000000003</v>
      </c>
      <c r="F1164" s="20">
        <v>370900.00000000006</v>
      </c>
      <c r="G1164" s="20">
        <v>2914</v>
      </c>
      <c r="H1164" s="21">
        <v>1.1499999999999999</v>
      </c>
      <c r="I1164" s="4" t="s">
        <v>116</v>
      </c>
      <c r="J1164" s="4" t="s">
        <v>51</v>
      </c>
      <c r="K1164" s="22" t="s">
        <v>118</v>
      </c>
      <c r="L1164" s="10">
        <f t="shared" si="137"/>
        <v>15700</v>
      </c>
      <c r="M1164" s="13">
        <f t="shared" si="139"/>
        <v>4.2329468859530865E-2</v>
      </c>
      <c r="N1164" s="4" t="s">
        <v>247</v>
      </c>
      <c r="O1164" s="4" t="s">
        <v>31</v>
      </c>
      <c r="P1164" s="4">
        <v>0</v>
      </c>
      <c r="Q1164" s="23">
        <v>34442</v>
      </c>
      <c r="R1164" s="38">
        <v>0.72916666666666663</v>
      </c>
      <c r="T1164" s="24">
        <v>2.0833333333333332E-2</v>
      </c>
      <c r="W1164" s="17">
        <v>6.68</v>
      </c>
      <c r="X1164" s="17">
        <v>0.38400000000000001</v>
      </c>
      <c r="Z1164" s="16">
        <v>2.4</v>
      </c>
      <c r="AA1164" s="16">
        <f t="shared" si="138"/>
        <v>12.020275468938941</v>
      </c>
      <c r="AB1164" s="16">
        <v>1</v>
      </c>
      <c r="AD1164" s="17">
        <f t="shared" si="136"/>
        <v>6.68</v>
      </c>
      <c r="AE1164" s="57">
        <v>1259.3847078302099</v>
      </c>
      <c r="AG1164" s="17">
        <v>14.04</v>
      </c>
      <c r="AH1164" s="17">
        <v>14.04</v>
      </c>
      <c r="AI1164" s="4" t="s">
        <v>281</v>
      </c>
    </row>
    <row r="1165" spans="1:36" x14ac:dyDescent="0.35">
      <c r="A1165" s="4" t="s">
        <v>121</v>
      </c>
      <c r="B1165" s="36" t="s">
        <v>273</v>
      </c>
      <c r="C1165" s="4" t="s">
        <v>122</v>
      </c>
      <c r="D1165" s="28">
        <v>-94.669540999999995</v>
      </c>
      <c r="E1165" s="28">
        <v>46.954773000000003</v>
      </c>
      <c r="F1165" s="20">
        <v>370900.00000000006</v>
      </c>
      <c r="G1165" s="20">
        <v>2914</v>
      </c>
      <c r="H1165" s="21">
        <v>1.1499999999999999</v>
      </c>
      <c r="I1165" s="4" t="s">
        <v>116</v>
      </c>
      <c r="J1165" s="4" t="s">
        <v>51</v>
      </c>
      <c r="K1165" s="22" t="s">
        <v>118</v>
      </c>
      <c r="L1165" s="10">
        <f t="shared" si="137"/>
        <v>15700</v>
      </c>
      <c r="M1165" s="13">
        <f t="shared" si="139"/>
        <v>4.2329468859530865E-2</v>
      </c>
      <c r="N1165" s="4" t="s">
        <v>247</v>
      </c>
      <c r="O1165" s="4" t="s">
        <v>31</v>
      </c>
      <c r="P1165" s="4">
        <v>0</v>
      </c>
      <c r="Q1165" s="23">
        <v>34442</v>
      </c>
      <c r="R1165" s="38">
        <v>0.75</v>
      </c>
      <c r="T1165" s="24">
        <v>2.0833333333333332E-2</v>
      </c>
      <c r="W1165" s="17">
        <v>6.75</v>
      </c>
      <c r="X1165" s="17">
        <v>0.33500000000000002</v>
      </c>
      <c r="Z1165" s="16">
        <v>2.4</v>
      </c>
      <c r="AA1165" s="16">
        <f t="shared" si="138"/>
        <v>10.486438234621211</v>
      </c>
      <c r="AB1165" s="16">
        <v>1</v>
      </c>
      <c r="AD1165" s="17">
        <f t="shared" si="136"/>
        <v>6.75</v>
      </c>
      <c r="AE1165" s="57">
        <v>1253.99386211109</v>
      </c>
      <c r="AG1165" s="17">
        <v>12.6</v>
      </c>
      <c r="AH1165" s="17">
        <v>12.6</v>
      </c>
      <c r="AI1165" s="4" t="s">
        <v>281</v>
      </c>
    </row>
    <row r="1166" spans="1:36" x14ac:dyDescent="0.35">
      <c r="A1166" s="4" t="s">
        <v>121</v>
      </c>
      <c r="B1166" s="36" t="s">
        <v>273</v>
      </c>
      <c r="C1166" s="4" t="s">
        <v>122</v>
      </c>
      <c r="D1166" s="28">
        <v>-94.669540999999995</v>
      </c>
      <c r="E1166" s="28">
        <v>46.954773000000003</v>
      </c>
      <c r="F1166" s="20">
        <v>370900.00000000006</v>
      </c>
      <c r="G1166" s="20">
        <v>2914</v>
      </c>
      <c r="H1166" s="21">
        <v>1.1499999999999999</v>
      </c>
      <c r="I1166" s="4" t="s">
        <v>116</v>
      </c>
      <c r="J1166" s="4" t="s">
        <v>51</v>
      </c>
      <c r="K1166" s="22" t="s">
        <v>118</v>
      </c>
      <c r="L1166" s="10">
        <f t="shared" si="137"/>
        <v>15700</v>
      </c>
      <c r="M1166" s="13">
        <f t="shared" si="139"/>
        <v>4.2329468859530865E-2</v>
      </c>
      <c r="N1166" s="4" t="s">
        <v>247</v>
      </c>
      <c r="O1166" s="4" t="s">
        <v>31</v>
      </c>
      <c r="P1166" s="4">
        <v>0</v>
      </c>
      <c r="Q1166" s="23">
        <v>34442</v>
      </c>
      <c r="R1166" s="38">
        <v>0.79166666666666663</v>
      </c>
      <c r="T1166" s="24">
        <v>2.0833333333333332E-2</v>
      </c>
      <c r="W1166" s="17">
        <v>6.78</v>
      </c>
      <c r="X1166" s="17">
        <v>0.27400000000000002</v>
      </c>
      <c r="Z1166" s="16">
        <v>2.4</v>
      </c>
      <c r="AA1166" s="16">
        <f t="shared" si="138"/>
        <v>8.5769673918991387</v>
      </c>
      <c r="AB1166" s="16">
        <v>1</v>
      </c>
      <c r="AD1166" s="17">
        <f t="shared" si="136"/>
        <v>6.78</v>
      </c>
      <c r="AE1166" s="57">
        <v>1251.69201086827</v>
      </c>
      <c r="AG1166" s="17">
        <v>10.44</v>
      </c>
      <c r="AH1166" s="17">
        <v>10.44</v>
      </c>
      <c r="AI1166" s="4" t="s">
        <v>281</v>
      </c>
    </row>
    <row r="1167" spans="1:36" x14ac:dyDescent="0.35">
      <c r="A1167" s="4" t="s">
        <v>121</v>
      </c>
      <c r="B1167" s="36" t="s">
        <v>273</v>
      </c>
      <c r="C1167" s="4" t="s">
        <v>122</v>
      </c>
      <c r="D1167" s="28">
        <v>-94.669540999999995</v>
      </c>
      <c r="E1167" s="28">
        <v>46.954773000000003</v>
      </c>
      <c r="F1167" s="20">
        <v>370900.00000000006</v>
      </c>
      <c r="G1167" s="20">
        <v>2914</v>
      </c>
      <c r="H1167" s="21">
        <v>1.1499999999999999</v>
      </c>
      <c r="I1167" s="4" t="s">
        <v>116</v>
      </c>
      <c r="J1167" s="4" t="s">
        <v>51</v>
      </c>
      <c r="K1167" s="22" t="s">
        <v>118</v>
      </c>
      <c r="L1167" s="10">
        <f t="shared" si="137"/>
        <v>15700</v>
      </c>
      <c r="M1167" s="13">
        <f t="shared" si="139"/>
        <v>4.2329468859530865E-2</v>
      </c>
      <c r="N1167" s="4" t="s">
        <v>247</v>
      </c>
      <c r="O1167" s="4" t="s">
        <v>31</v>
      </c>
      <c r="P1167" s="4">
        <v>0</v>
      </c>
      <c r="Q1167" s="23">
        <v>34442</v>
      </c>
      <c r="R1167" s="38">
        <v>0.8125</v>
      </c>
      <c r="T1167" s="24">
        <v>2.0833333333333332E-2</v>
      </c>
      <c r="W1167" s="17">
        <v>6.87</v>
      </c>
      <c r="X1167" s="17">
        <v>0.27600000000000002</v>
      </c>
      <c r="Z1167" s="16">
        <v>2.4</v>
      </c>
      <c r="AA1167" s="16">
        <f t="shared" si="138"/>
        <v>8.6395729932998631</v>
      </c>
      <c r="AB1167" s="16">
        <v>1</v>
      </c>
      <c r="AD1167" s="17">
        <f t="shared" si="136"/>
        <v>6.87</v>
      </c>
      <c r="AE1167" s="57">
        <v>1244.8169607275099</v>
      </c>
      <c r="AG1167" s="17">
        <v>11.16</v>
      </c>
      <c r="AH1167" s="17">
        <v>11.16</v>
      </c>
      <c r="AI1167" s="4" t="s">
        <v>281</v>
      </c>
    </row>
    <row r="1168" spans="1:36" x14ac:dyDescent="0.35">
      <c r="A1168" s="4" t="s">
        <v>121</v>
      </c>
      <c r="B1168" s="36" t="s">
        <v>273</v>
      </c>
      <c r="C1168" s="4" t="s">
        <v>122</v>
      </c>
      <c r="D1168" s="28">
        <v>-94.669540999999995</v>
      </c>
      <c r="E1168" s="28">
        <v>46.954773000000003</v>
      </c>
      <c r="F1168" s="20">
        <v>370900.00000000006</v>
      </c>
      <c r="G1168" s="20">
        <v>2914</v>
      </c>
      <c r="H1168" s="21">
        <v>1.1499999999999999</v>
      </c>
      <c r="I1168" s="4" t="s">
        <v>116</v>
      </c>
      <c r="J1168" s="4" t="s">
        <v>51</v>
      </c>
      <c r="K1168" s="22" t="s">
        <v>118</v>
      </c>
      <c r="L1168" s="10">
        <f t="shared" si="137"/>
        <v>15700</v>
      </c>
      <c r="M1168" s="13">
        <f t="shared" si="139"/>
        <v>4.2329468859530865E-2</v>
      </c>
      <c r="N1168" s="4" t="s">
        <v>247</v>
      </c>
      <c r="O1168" s="4" t="s">
        <v>31</v>
      </c>
      <c r="P1168" s="4">
        <v>0</v>
      </c>
      <c r="Q1168" s="23">
        <v>34442</v>
      </c>
      <c r="R1168" s="38">
        <v>0.89583333333333337</v>
      </c>
      <c r="T1168" s="24">
        <v>2.0833333333333332E-2</v>
      </c>
      <c r="W1168" s="17">
        <v>6.83</v>
      </c>
      <c r="X1168" s="17">
        <v>0.245</v>
      </c>
      <c r="Z1168" s="16">
        <v>2.4</v>
      </c>
      <c r="AA1168" s="16">
        <f t="shared" si="138"/>
        <v>7.6691861715886462</v>
      </c>
      <c r="AB1168" s="16">
        <v>1</v>
      </c>
      <c r="AD1168" s="17">
        <f t="shared" si="136"/>
        <v>6.83</v>
      </c>
      <c r="AE1168" s="57">
        <v>1247.8669004021301</v>
      </c>
      <c r="AG1168" s="17">
        <v>7.2</v>
      </c>
      <c r="AH1168" s="17">
        <v>7.2</v>
      </c>
      <c r="AI1168" s="4" t="s">
        <v>281</v>
      </c>
    </row>
    <row r="1169" spans="1:35" x14ac:dyDescent="0.35">
      <c r="A1169" s="4" t="s">
        <v>121</v>
      </c>
      <c r="B1169" s="36" t="s">
        <v>273</v>
      </c>
      <c r="C1169" s="4" t="s">
        <v>122</v>
      </c>
      <c r="D1169" s="28">
        <v>-94.669540999999995</v>
      </c>
      <c r="E1169" s="28">
        <v>46.954773000000003</v>
      </c>
      <c r="F1169" s="20">
        <v>370900.00000000006</v>
      </c>
      <c r="G1169" s="20">
        <v>2914</v>
      </c>
      <c r="H1169" s="21">
        <v>1.1499999999999999</v>
      </c>
      <c r="I1169" s="4" t="s">
        <v>116</v>
      </c>
      <c r="J1169" s="4" t="s">
        <v>51</v>
      </c>
      <c r="K1169" s="22" t="s">
        <v>118</v>
      </c>
      <c r="L1169" s="10">
        <f t="shared" si="137"/>
        <v>15700</v>
      </c>
      <c r="M1169" s="13">
        <f t="shared" si="139"/>
        <v>4.2329468859530865E-2</v>
      </c>
      <c r="N1169" s="4" t="s">
        <v>247</v>
      </c>
      <c r="O1169" s="4" t="s">
        <v>31</v>
      </c>
      <c r="P1169" s="4">
        <v>0</v>
      </c>
      <c r="Q1169" s="23">
        <v>34442</v>
      </c>
      <c r="R1169" s="38">
        <v>0.91666666666666663</v>
      </c>
      <c r="T1169" s="24">
        <v>2.0833333333333332E-2</v>
      </c>
      <c r="W1169" s="17">
        <v>6.77</v>
      </c>
      <c r="X1169" s="17">
        <v>8.2000000000000003E-2</v>
      </c>
      <c r="Z1169" s="16">
        <v>2.4</v>
      </c>
      <c r="AA1169" s="16">
        <f t="shared" si="138"/>
        <v>2.5668296574296696</v>
      </c>
      <c r="AB1169" s="16">
        <v>1</v>
      </c>
      <c r="AD1169" s="17">
        <f t="shared" si="136"/>
        <v>6.77</v>
      </c>
      <c r="AE1169" s="57">
        <v>1252.4587284029301</v>
      </c>
      <c r="AG1169" s="17">
        <v>4.32</v>
      </c>
      <c r="AH1169" s="17">
        <v>4.32</v>
      </c>
      <c r="AI1169" s="4" t="s">
        <v>281</v>
      </c>
    </row>
    <row r="1170" spans="1:35" x14ac:dyDescent="0.35">
      <c r="A1170" s="4" t="s">
        <v>121</v>
      </c>
      <c r="B1170" s="36" t="s">
        <v>273</v>
      </c>
      <c r="C1170" s="4" t="s">
        <v>122</v>
      </c>
      <c r="D1170" s="28">
        <v>-94.669540999999995</v>
      </c>
      <c r="E1170" s="28">
        <v>46.954773000000003</v>
      </c>
      <c r="F1170" s="20">
        <v>370900.00000000006</v>
      </c>
      <c r="G1170" s="20">
        <v>2914</v>
      </c>
      <c r="H1170" s="21">
        <v>1.1499999999999999</v>
      </c>
      <c r="I1170" s="4" t="s">
        <v>116</v>
      </c>
      <c r="J1170" s="4" t="s">
        <v>51</v>
      </c>
      <c r="K1170" s="22" t="s">
        <v>118</v>
      </c>
      <c r="L1170" s="10">
        <f t="shared" si="137"/>
        <v>15700</v>
      </c>
      <c r="M1170" s="13">
        <f t="shared" si="139"/>
        <v>4.2329468859530865E-2</v>
      </c>
      <c r="N1170" s="4" t="s">
        <v>247</v>
      </c>
      <c r="O1170" s="4" t="s">
        <v>31</v>
      </c>
      <c r="P1170" s="4">
        <v>0</v>
      </c>
      <c r="Q1170" s="23">
        <v>34443</v>
      </c>
      <c r="R1170" s="38">
        <v>0.54166666666666663</v>
      </c>
      <c r="T1170" s="24">
        <v>2.0833333333333332E-2</v>
      </c>
      <c r="W1170" s="17">
        <v>6.88</v>
      </c>
      <c r="X1170" s="17">
        <v>0.28399999999999997</v>
      </c>
      <c r="Z1170" s="16">
        <v>2.4</v>
      </c>
      <c r="AA1170" s="16">
        <f t="shared" si="138"/>
        <v>8.8899953989027551</v>
      </c>
      <c r="AB1170" s="16">
        <v>1</v>
      </c>
      <c r="AD1170" s="17">
        <f t="shared" si="136"/>
        <v>6.88</v>
      </c>
      <c r="AE1170" s="57">
        <v>1244.0558820277199</v>
      </c>
      <c r="AG1170" s="17">
        <v>27.72</v>
      </c>
      <c r="AH1170" s="17">
        <v>27.72</v>
      </c>
      <c r="AI1170" s="4" t="s">
        <v>281</v>
      </c>
    </row>
    <row r="1171" spans="1:35" x14ac:dyDescent="0.35">
      <c r="A1171" s="4" t="s">
        <v>121</v>
      </c>
      <c r="B1171" s="36" t="s">
        <v>273</v>
      </c>
      <c r="C1171" s="4" t="s">
        <v>122</v>
      </c>
      <c r="D1171" s="28">
        <v>-94.669540999999995</v>
      </c>
      <c r="E1171" s="28">
        <v>46.954773000000003</v>
      </c>
      <c r="F1171" s="20">
        <v>370900.00000000006</v>
      </c>
      <c r="G1171" s="20">
        <v>2914</v>
      </c>
      <c r="H1171" s="21">
        <v>1.1499999999999999</v>
      </c>
      <c r="I1171" s="4" t="s">
        <v>116</v>
      </c>
      <c r="J1171" s="4" t="s">
        <v>51</v>
      </c>
      <c r="K1171" s="22" t="s">
        <v>118</v>
      </c>
      <c r="L1171" s="10">
        <f t="shared" si="137"/>
        <v>15700</v>
      </c>
      <c r="M1171" s="13">
        <f t="shared" si="139"/>
        <v>4.2329468859530865E-2</v>
      </c>
      <c r="N1171" s="4" t="s">
        <v>247</v>
      </c>
      <c r="O1171" s="4" t="s">
        <v>31</v>
      </c>
      <c r="P1171" s="4">
        <v>0</v>
      </c>
      <c r="Q1171" s="23">
        <v>34443</v>
      </c>
      <c r="R1171" s="38">
        <v>0.5625</v>
      </c>
      <c r="T1171" s="24">
        <v>2.0833333333333332E-2</v>
      </c>
      <c r="W1171" s="17">
        <v>6.96</v>
      </c>
      <c r="X1171" s="17">
        <v>0.26700000000000002</v>
      </c>
      <c r="Z1171" s="16">
        <v>2.4</v>
      </c>
      <c r="AA1171" s="16">
        <f t="shared" si="138"/>
        <v>8.3578477869966061</v>
      </c>
      <c r="AB1171" s="16">
        <v>1</v>
      </c>
      <c r="AD1171" s="17">
        <f t="shared" si="136"/>
        <v>6.96</v>
      </c>
      <c r="AE1171" s="57">
        <v>1237.98743990103</v>
      </c>
      <c r="AG1171" s="17">
        <v>28.08</v>
      </c>
      <c r="AH1171" s="17">
        <v>28.08</v>
      </c>
      <c r="AI1171" s="4" t="s">
        <v>281</v>
      </c>
    </row>
    <row r="1172" spans="1:35" x14ac:dyDescent="0.35">
      <c r="A1172" s="4" t="s">
        <v>121</v>
      </c>
      <c r="B1172" s="36" t="s">
        <v>273</v>
      </c>
      <c r="C1172" s="4" t="s">
        <v>122</v>
      </c>
      <c r="D1172" s="28">
        <v>-94.669540999999995</v>
      </c>
      <c r="E1172" s="28">
        <v>46.954773000000003</v>
      </c>
      <c r="F1172" s="20">
        <v>370900.00000000006</v>
      </c>
      <c r="G1172" s="20">
        <v>2914</v>
      </c>
      <c r="H1172" s="21">
        <v>1.1499999999999999</v>
      </c>
      <c r="I1172" s="4" t="s">
        <v>116</v>
      </c>
      <c r="J1172" s="4" t="s">
        <v>51</v>
      </c>
      <c r="K1172" s="22" t="s">
        <v>118</v>
      </c>
      <c r="L1172" s="10">
        <f t="shared" si="137"/>
        <v>15700</v>
      </c>
      <c r="M1172" s="13">
        <f t="shared" si="139"/>
        <v>4.2329468859530865E-2</v>
      </c>
      <c r="N1172" s="4" t="s">
        <v>247</v>
      </c>
      <c r="O1172" s="4" t="s">
        <v>31</v>
      </c>
      <c r="P1172" s="4">
        <v>0</v>
      </c>
      <c r="Q1172" s="23">
        <v>34443</v>
      </c>
      <c r="R1172" s="38">
        <v>0.6875</v>
      </c>
      <c r="T1172" s="24">
        <v>2.0833333333333332E-2</v>
      </c>
      <c r="W1172" s="17">
        <v>7.21</v>
      </c>
      <c r="X1172" s="17">
        <v>0.24299999999999999</v>
      </c>
      <c r="Z1172" s="16">
        <v>2.4</v>
      </c>
      <c r="AA1172" s="16">
        <f t="shared" si="138"/>
        <v>7.6065805701879228</v>
      </c>
      <c r="AB1172" s="16">
        <v>1</v>
      </c>
      <c r="AD1172" s="17">
        <f t="shared" si="136"/>
        <v>7.21</v>
      </c>
      <c r="AE1172" s="57">
        <v>1219.2530201156201</v>
      </c>
      <c r="AG1172" s="17">
        <v>27</v>
      </c>
      <c r="AH1172" s="17">
        <v>27</v>
      </c>
      <c r="AI1172" s="4" t="s">
        <v>281</v>
      </c>
    </row>
    <row r="1173" spans="1:35" x14ac:dyDescent="0.35">
      <c r="A1173" s="4" t="s">
        <v>121</v>
      </c>
      <c r="B1173" s="36" t="s">
        <v>273</v>
      </c>
      <c r="C1173" s="4" t="s">
        <v>122</v>
      </c>
      <c r="D1173" s="28">
        <v>-94.669540999999995</v>
      </c>
      <c r="E1173" s="28">
        <v>46.954773000000003</v>
      </c>
      <c r="F1173" s="20">
        <v>370900.00000000006</v>
      </c>
      <c r="G1173" s="20">
        <v>2914</v>
      </c>
      <c r="H1173" s="21">
        <v>1.1499999999999999</v>
      </c>
      <c r="I1173" s="4" t="s">
        <v>116</v>
      </c>
      <c r="J1173" s="4" t="s">
        <v>51</v>
      </c>
      <c r="K1173" s="22" t="s">
        <v>118</v>
      </c>
      <c r="L1173" s="10">
        <f t="shared" si="137"/>
        <v>15700</v>
      </c>
      <c r="M1173" s="13">
        <f t="shared" si="139"/>
        <v>4.2329468859530865E-2</v>
      </c>
      <c r="N1173" s="4" t="s">
        <v>247</v>
      </c>
      <c r="O1173" s="4" t="s">
        <v>31</v>
      </c>
      <c r="P1173" s="4">
        <v>0</v>
      </c>
      <c r="Q1173" s="23">
        <v>34443</v>
      </c>
      <c r="R1173" s="38">
        <v>0.70833333333333337</v>
      </c>
      <c r="T1173" s="24">
        <v>2.0833333333333332E-2</v>
      </c>
      <c r="W1173" s="17">
        <v>7.26</v>
      </c>
      <c r="X1173" s="17">
        <v>0.24099999999999999</v>
      </c>
      <c r="Z1173" s="16">
        <v>2.4</v>
      </c>
      <c r="AA1173" s="16">
        <f t="shared" si="138"/>
        <v>7.5439749687871984</v>
      </c>
      <c r="AB1173" s="16">
        <v>1</v>
      </c>
      <c r="AD1173" s="17">
        <f t="shared" si="136"/>
        <v>7.26</v>
      </c>
      <c r="AE1173" s="57">
        <v>1215.54748153029</v>
      </c>
      <c r="AG1173" s="17">
        <v>23.4</v>
      </c>
      <c r="AH1173" s="17">
        <v>23.4</v>
      </c>
      <c r="AI1173" s="4" t="s">
        <v>281</v>
      </c>
    </row>
    <row r="1174" spans="1:35" x14ac:dyDescent="0.35">
      <c r="A1174" s="4" t="s">
        <v>121</v>
      </c>
      <c r="B1174" s="36" t="s">
        <v>273</v>
      </c>
      <c r="C1174" s="4" t="s">
        <v>122</v>
      </c>
      <c r="D1174" s="28">
        <v>-94.669540999999995</v>
      </c>
      <c r="E1174" s="28">
        <v>46.954773000000003</v>
      </c>
      <c r="F1174" s="20">
        <v>370900.00000000006</v>
      </c>
      <c r="G1174" s="20">
        <v>2914</v>
      </c>
      <c r="H1174" s="21">
        <v>1.1499999999999999</v>
      </c>
      <c r="I1174" s="4" t="s">
        <v>116</v>
      </c>
      <c r="J1174" s="4" t="s">
        <v>51</v>
      </c>
      <c r="K1174" s="22" t="s">
        <v>118</v>
      </c>
      <c r="L1174" s="10">
        <f t="shared" si="137"/>
        <v>15700</v>
      </c>
      <c r="M1174" s="13">
        <f t="shared" si="139"/>
        <v>4.2329468859530865E-2</v>
      </c>
      <c r="N1174" s="4" t="s">
        <v>247</v>
      </c>
      <c r="O1174" s="4" t="s">
        <v>31</v>
      </c>
      <c r="P1174" s="4">
        <v>0</v>
      </c>
      <c r="Q1174" s="23">
        <v>34443</v>
      </c>
      <c r="R1174" s="38">
        <v>0.77083333333333337</v>
      </c>
      <c r="T1174" s="24">
        <v>2.0833333333333332E-2</v>
      </c>
      <c r="W1174" s="17">
        <v>7.4</v>
      </c>
      <c r="X1174" s="17">
        <v>0.17499999999999999</v>
      </c>
      <c r="Z1174" s="16">
        <v>2.4</v>
      </c>
      <c r="AA1174" s="16">
        <f t="shared" si="138"/>
        <v>5.4779901225633179</v>
      </c>
      <c r="AB1174" s="16">
        <v>1</v>
      </c>
      <c r="AD1174" s="17">
        <f t="shared" si="136"/>
        <v>7.4</v>
      </c>
      <c r="AE1174" s="57">
        <v>1205.24452696358</v>
      </c>
      <c r="AG1174" s="17">
        <v>21.96</v>
      </c>
      <c r="AH1174" s="17">
        <v>21.96</v>
      </c>
      <c r="AI1174" s="4" t="s">
        <v>281</v>
      </c>
    </row>
    <row r="1175" spans="1:35" x14ac:dyDescent="0.35">
      <c r="A1175" s="4" t="s">
        <v>121</v>
      </c>
      <c r="B1175" s="36" t="s">
        <v>273</v>
      </c>
      <c r="C1175" s="4" t="s">
        <v>122</v>
      </c>
      <c r="D1175" s="28">
        <v>-94.669540999999995</v>
      </c>
      <c r="E1175" s="28">
        <v>46.954773000000003</v>
      </c>
      <c r="F1175" s="20">
        <v>370900.00000000006</v>
      </c>
      <c r="G1175" s="20">
        <v>2914</v>
      </c>
      <c r="H1175" s="21">
        <v>1.1499999999999999</v>
      </c>
      <c r="I1175" s="4" t="s">
        <v>116</v>
      </c>
      <c r="J1175" s="4" t="s">
        <v>51</v>
      </c>
      <c r="K1175" s="22" t="s">
        <v>118</v>
      </c>
      <c r="L1175" s="10">
        <f t="shared" si="137"/>
        <v>15700</v>
      </c>
      <c r="M1175" s="13">
        <f t="shared" si="139"/>
        <v>4.2329468859530865E-2</v>
      </c>
      <c r="N1175" s="4" t="s">
        <v>247</v>
      </c>
      <c r="O1175" s="4" t="s">
        <v>31</v>
      </c>
      <c r="P1175" s="4">
        <v>0</v>
      </c>
      <c r="Q1175" s="23">
        <v>34443</v>
      </c>
      <c r="R1175" s="38">
        <v>0.79166666666666663</v>
      </c>
      <c r="T1175" s="24">
        <v>2.0833333333333332E-2</v>
      </c>
      <c r="W1175" s="17">
        <v>7.36</v>
      </c>
      <c r="X1175" s="17">
        <v>0.19400000000000001</v>
      </c>
      <c r="Z1175" s="16">
        <v>2.4</v>
      </c>
      <c r="AA1175" s="16">
        <f t="shared" si="138"/>
        <v>6.0727433358701939</v>
      </c>
      <c r="AB1175" s="16">
        <v>1</v>
      </c>
      <c r="AD1175" s="17">
        <f t="shared" si="136"/>
        <v>7.36</v>
      </c>
      <c r="AE1175" s="57">
        <v>1208.1773570539799</v>
      </c>
      <c r="AG1175" s="17">
        <v>19.079999999999998</v>
      </c>
      <c r="AH1175" s="17">
        <v>19.079999999999998</v>
      </c>
      <c r="AI1175" s="4" t="s">
        <v>281</v>
      </c>
    </row>
    <row r="1176" spans="1:35" x14ac:dyDescent="0.35">
      <c r="A1176" s="4" t="s">
        <v>121</v>
      </c>
      <c r="B1176" s="36" t="s">
        <v>273</v>
      </c>
      <c r="C1176" s="4" t="s">
        <v>122</v>
      </c>
      <c r="D1176" s="28">
        <v>-94.669540999999995</v>
      </c>
      <c r="E1176" s="28">
        <v>46.954773000000003</v>
      </c>
      <c r="F1176" s="20">
        <v>370900.00000000006</v>
      </c>
      <c r="G1176" s="20">
        <v>2914</v>
      </c>
      <c r="H1176" s="21">
        <v>1.1499999999999999</v>
      </c>
      <c r="I1176" s="4" t="s">
        <v>116</v>
      </c>
      <c r="J1176" s="4" t="s">
        <v>51</v>
      </c>
      <c r="K1176" s="22" t="s">
        <v>118</v>
      </c>
      <c r="L1176" s="10">
        <f t="shared" si="137"/>
        <v>15700</v>
      </c>
      <c r="M1176" s="13">
        <f t="shared" si="139"/>
        <v>4.2329468859530865E-2</v>
      </c>
      <c r="N1176" s="4" t="s">
        <v>247</v>
      </c>
      <c r="O1176" s="4" t="s">
        <v>31</v>
      </c>
      <c r="P1176" s="4">
        <v>0</v>
      </c>
      <c r="Q1176" s="23">
        <v>34443</v>
      </c>
      <c r="R1176" s="38">
        <v>0.8125</v>
      </c>
      <c r="T1176" s="24">
        <v>2.0833333333333332E-2</v>
      </c>
      <c r="W1176" s="17">
        <v>7.38</v>
      </c>
      <c r="X1176" s="17">
        <v>0.16700000000000001</v>
      </c>
      <c r="Z1176" s="16">
        <v>2.4</v>
      </c>
      <c r="AA1176" s="16">
        <f t="shared" si="138"/>
        <v>5.227567716960424</v>
      </c>
      <c r="AB1176" s="16">
        <v>1</v>
      </c>
      <c r="AD1176" s="17">
        <f t="shared" si="136"/>
        <v>7.38</v>
      </c>
      <c r="AE1176" s="57">
        <v>1206.7098580081799</v>
      </c>
      <c r="AG1176" s="17">
        <v>18.36</v>
      </c>
      <c r="AH1176" s="17">
        <v>18.36</v>
      </c>
      <c r="AI1176" s="4" t="s">
        <v>281</v>
      </c>
    </row>
    <row r="1177" spans="1:35" x14ac:dyDescent="0.35">
      <c r="A1177" s="4" t="s">
        <v>121</v>
      </c>
      <c r="B1177" s="36" t="s">
        <v>273</v>
      </c>
      <c r="C1177" s="4" t="s">
        <v>122</v>
      </c>
      <c r="D1177" s="28">
        <v>-94.669540999999995</v>
      </c>
      <c r="E1177" s="28">
        <v>46.954773000000003</v>
      </c>
      <c r="F1177" s="20">
        <v>370900.00000000006</v>
      </c>
      <c r="G1177" s="20">
        <v>2914</v>
      </c>
      <c r="H1177" s="21">
        <v>1.1499999999999999</v>
      </c>
      <c r="I1177" s="4" t="s">
        <v>116</v>
      </c>
      <c r="J1177" s="4" t="s">
        <v>51</v>
      </c>
      <c r="K1177" s="22" t="s">
        <v>118</v>
      </c>
      <c r="L1177" s="10">
        <f t="shared" si="137"/>
        <v>15700</v>
      </c>
      <c r="M1177" s="13">
        <f t="shared" si="139"/>
        <v>4.2329468859530865E-2</v>
      </c>
      <c r="N1177" s="4" t="s">
        <v>247</v>
      </c>
      <c r="O1177" s="4" t="s">
        <v>31</v>
      </c>
      <c r="P1177" s="4">
        <v>0</v>
      </c>
      <c r="Q1177" s="23">
        <v>34443</v>
      </c>
      <c r="R1177" s="38">
        <v>0.83333333333333337</v>
      </c>
      <c r="T1177" s="24">
        <v>2.0833333333333332E-2</v>
      </c>
      <c r="W1177" s="17">
        <v>7.34</v>
      </c>
      <c r="X1177" s="17">
        <v>0.13700000000000001</v>
      </c>
      <c r="Z1177" s="16">
        <v>2.4</v>
      </c>
      <c r="AA1177" s="16">
        <f t="shared" si="138"/>
        <v>4.2884836959495694</v>
      </c>
      <c r="AB1177" s="16">
        <v>1</v>
      </c>
      <c r="AD1177" s="17">
        <f t="shared" si="136"/>
        <v>7.34</v>
      </c>
      <c r="AE1177" s="57">
        <v>1209.64702721911</v>
      </c>
      <c r="AG1177" s="17">
        <v>12.96</v>
      </c>
      <c r="AH1177" s="17">
        <v>12.96</v>
      </c>
      <c r="AI1177" s="4" t="s">
        <v>281</v>
      </c>
    </row>
    <row r="1178" spans="1:35" x14ac:dyDescent="0.35">
      <c r="A1178" s="4" t="s">
        <v>121</v>
      </c>
      <c r="B1178" s="36" t="s">
        <v>273</v>
      </c>
      <c r="C1178" s="4" t="s">
        <v>122</v>
      </c>
      <c r="D1178" s="28">
        <v>-94.669540999999995</v>
      </c>
      <c r="E1178" s="28">
        <v>46.954773000000003</v>
      </c>
      <c r="F1178" s="20">
        <v>370900.00000000006</v>
      </c>
      <c r="G1178" s="20">
        <v>2914</v>
      </c>
      <c r="H1178" s="21">
        <v>1.1499999999999999</v>
      </c>
      <c r="I1178" s="4" t="s">
        <v>116</v>
      </c>
      <c r="J1178" s="4" t="s">
        <v>51</v>
      </c>
      <c r="K1178" s="22" t="s">
        <v>118</v>
      </c>
      <c r="L1178" s="10">
        <f t="shared" si="137"/>
        <v>15700</v>
      </c>
      <c r="M1178" s="13">
        <f t="shared" si="139"/>
        <v>4.2329468859530865E-2</v>
      </c>
      <c r="N1178" s="4" t="s">
        <v>247</v>
      </c>
      <c r="O1178" s="4" t="s">
        <v>31</v>
      </c>
      <c r="P1178" s="4">
        <v>0</v>
      </c>
      <c r="Q1178" s="23">
        <v>34443</v>
      </c>
      <c r="R1178" s="38">
        <v>0.85416666666666663</v>
      </c>
      <c r="T1178" s="24">
        <v>2.0833333333333332E-2</v>
      </c>
      <c r="W1178" s="17">
        <v>7.21</v>
      </c>
      <c r="X1178" s="17">
        <v>9.0999999999999998E-2</v>
      </c>
      <c r="Z1178" s="16">
        <v>2.4</v>
      </c>
      <c r="AA1178" s="16">
        <f t="shared" si="138"/>
        <v>2.8485548637329257</v>
      </c>
      <c r="AB1178" s="16">
        <v>1</v>
      </c>
      <c r="AD1178" s="17">
        <f t="shared" si="136"/>
        <v>7.21</v>
      </c>
      <c r="AE1178" s="57">
        <v>1219.2530201156201</v>
      </c>
      <c r="AG1178" s="17">
        <v>11.52</v>
      </c>
      <c r="AH1178" s="17">
        <v>11.52</v>
      </c>
      <c r="AI1178" s="4" t="s">
        <v>281</v>
      </c>
    </row>
    <row r="1179" spans="1:35" x14ac:dyDescent="0.35">
      <c r="A1179" s="4" t="s">
        <v>121</v>
      </c>
      <c r="B1179" s="36" t="s">
        <v>273</v>
      </c>
      <c r="C1179" s="4" t="s">
        <v>122</v>
      </c>
      <c r="D1179" s="28">
        <v>-94.669540999999995</v>
      </c>
      <c r="E1179" s="28">
        <v>46.954773000000003</v>
      </c>
      <c r="F1179" s="20">
        <v>370900.00000000006</v>
      </c>
      <c r="G1179" s="20">
        <v>2914</v>
      </c>
      <c r="H1179" s="21">
        <v>1.1499999999999999</v>
      </c>
      <c r="I1179" s="4" t="s">
        <v>116</v>
      </c>
      <c r="J1179" s="4" t="s">
        <v>51</v>
      </c>
      <c r="K1179" s="22" t="s">
        <v>118</v>
      </c>
      <c r="L1179" s="10">
        <f t="shared" si="137"/>
        <v>15700</v>
      </c>
      <c r="M1179" s="13">
        <f t="shared" si="139"/>
        <v>4.2329468859530865E-2</v>
      </c>
      <c r="N1179" s="4" t="s">
        <v>247</v>
      </c>
      <c r="O1179" s="4" t="s">
        <v>31</v>
      </c>
      <c r="P1179" s="4">
        <v>0</v>
      </c>
      <c r="Q1179" s="23">
        <v>34444</v>
      </c>
      <c r="R1179" s="38">
        <v>0.72916666666666663</v>
      </c>
      <c r="T1179" s="24">
        <v>2.0833333333333332E-2</v>
      </c>
      <c r="W1179" s="17">
        <v>7.82</v>
      </c>
      <c r="X1179" s="17">
        <v>9.9000000000000005E-2</v>
      </c>
      <c r="Z1179" s="16">
        <v>2.4</v>
      </c>
      <c r="AA1179" s="16">
        <f t="shared" si="138"/>
        <v>3.0989772693358204</v>
      </c>
      <c r="AB1179" s="16">
        <v>1</v>
      </c>
      <c r="AD1179" s="17">
        <f t="shared" si="136"/>
        <v>7.82</v>
      </c>
      <c r="AE1179" s="57">
        <v>1174.96788975354</v>
      </c>
      <c r="AG1179" s="17">
        <v>13.32</v>
      </c>
      <c r="AH1179" s="17">
        <v>13.32</v>
      </c>
      <c r="AI1179" s="4" t="s">
        <v>281</v>
      </c>
    </row>
    <row r="1180" spans="1:35" x14ac:dyDescent="0.35">
      <c r="A1180" s="4" t="s">
        <v>121</v>
      </c>
      <c r="B1180" s="36" t="s">
        <v>273</v>
      </c>
      <c r="C1180" s="4" t="s">
        <v>122</v>
      </c>
      <c r="D1180" s="28">
        <v>-94.669540999999995</v>
      </c>
      <c r="E1180" s="28">
        <v>46.954773000000003</v>
      </c>
      <c r="F1180" s="20">
        <v>370900.00000000006</v>
      </c>
      <c r="G1180" s="20">
        <v>2914</v>
      </c>
      <c r="H1180" s="21">
        <v>1.1499999999999999</v>
      </c>
      <c r="I1180" s="4" t="s">
        <v>116</v>
      </c>
      <c r="J1180" s="4" t="s">
        <v>51</v>
      </c>
      <c r="K1180" s="22" t="s">
        <v>118</v>
      </c>
      <c r="L1180" s="10">
        <f t="shared" si="137"/>
        <v>15700</v>
      </c>
      <c r="M1180" s="13">
        <f t="shared" si="139"/>
        <v>4.2329468859530865E-2</v>
      </c>
      <c r="N1180" s="4" t="s">
        <v>247</v>
      </c>
      <c r="O1180" s="4" t="s">
        <v>31</v>
      </c>
      <c r="P1180" s="4">
        <v>0</v>
      </c>
      <c r="Q1180" s="23">
        <v>34444</v>
      </c>
      <c r="R1180" s="38">
        <v>0.75</v>
      </c>
      <c r="T1180" s="24">
        <v>2.0833333333333332E-2</v>
      </c>
      <c r="W1180" s="17">
        <v>7.55</v>
      </c>
      <c r="X1180" s="17">
        <v>9.2999999999999999E-2</v>
      </c>
      <c r="Z1180" s="16">
        <v>2.4</v>
      </c>
      <c r="AA1180" s="16">
        <f t="shared" si="138"/>
        <v>2.9111604651336491</v>
      </c>
      <c r="AB1180" s="16">
        <v>1</v>
      </c>
      <c r="AD1180" s="17">
        <f t="shared" si="136"/>
        <v>7.55</v>
      </c>
      <c r="AE1180" s="57">
        <v>1194.3233351449201</v>
      </c>
      <c r="AG1180" s="17">
        <v>10.44</v>
      </c>
      <c r="AH1180" s="17">
        <v>10.44</v>
      </c>
      <c r="AI1180" s="4" t="s">
        <v>281</v>
      </c>
    </row>
    <row r="1181" spans="1:35" x14ac:dyDescent="0.35">
      <c r="A1181" s="4" t="s">
        <v>121</v>
      </c>
      <c r="B1181" s="36" t="s">
        <v>273</v>
      </c>
      <c r="C1181" s="4" t="s">
        <v>122</v>
      </c>
      <c r="D1181" s="28">
        <v>-94.669540999999995</v>
      </c>
      <c r="E1181" s="28">
        <v>46.954773000000003</v>
      </c>
      <c r="F1181" s="20">
        <v>370900.00000000006</v>
      </c>
      <c r="G1181" s="20">
        <v>2914</v>
      </c>
      <c r="H1181" s="21">
        <v>1.1499999999999999</v>
      </c>
      <c r="I1181" s="4" t="s">
        <v>116</v>
      </c>
      <c r="J1181" s="4" t="s">
        <v>51</v>
      </c>
      <c r="K1181" s="22" t="s">
        <v>118</v>
      </c>
      <c r="L1181" s="10">
        <f t="shared" si="137"/>
        <v>15700</v>
      </c>
      <c r="M1181" s="13">
        <f t="shared" si="139"/>
        <v>4.2329468859530865E-2</v>
      </c>
      <c r="N1181" s="4" t="s">
        <v>247</v>
      </c>
      <c r="O1181" s="4" t="s">
        <v>31</v>
      </c>
      <c r="P1181" s="4">
        <v>0</v>
      </c>
      <c r="Q1181" s="23">
        <v>34444</v>
      </c>
      <c r="R1181" s="38">
        <v>0.77083333333333337</v>
      </c>
      <c r="T1181" s="24">
        <v>2.0833333333333332E-2</v>
      </c>
      <c r="W1181" s="17">
        <v>7.46</v>
      </c>
      <c r="X1181" s="17">
        <v>7.3999999999999996E-2</v>
      </c>
      <c r="Z1181" s="16">
        <v>2.4</v>
      </c>
      <c r="AA1181" s="16">
        <f t="shared" si="138"/>
        <v>2.3164072518267744</v>
      </c>
      <c r="AB1181" s="16">
        <v>1</v>
      </c>
      <c r="AD1181" s="17">
        <f t="shared" si="136"/>
        <v>7.46</v>
      </c>
      <c r="AE1181" s="57">
        <v>1200.8615106960301</v>
      </c>
      <c r="AG1181" s="17">
        <v>11.88</v>
      </c>
      <c r="AH1181" s="17">
        <v>11.88</v>
      </c>
      <c r="AI1181" s="4" t="s">
        <v>281</v>
      </c>
    </row>
    <row r="1182" spans="1:35" x14ac:dyDescent="0.35">
      <c r="A1182" s="4" t="s">
        <v>129</v>
      </c>
      <c r="B1182" s="36" t="s">
        <v>111</v>
      </c>
      <c r="C1182" s="4" t="s">
        <v>130</v>
      </c>
      <c r="D1182" s="19">
        <f t="shared" ref="D1182:D1213" si="140">111+(20+50.16/60)/60</f>
        <v>111.34726666666667</v>
      </c>
      <c r="E1182" s="19">
        <f t="shared" ref="E1182:E1213" si="141">30+(44+30.978/60)/60</f>
        <v>30.741938333333334</v>
      </c>
      <c r="F1182" s="20">
        <v>2500</v>
      </c>
      <c r="G1182" s="20">
        <v>215</v>
      </c>
      <c r="H1182" s="21">
        <v>1.52</v>
      </c>
      <c r="I1182" s="4" t="s">
        <v>31</v>
      </c>
      <c r="J1182" s="4" t="s">
        <v>51</v>
      </c>
      <c r="K1182" s="22" t="s">
        <v>131</v>
      </c>
      <c r="L1182" s="10">
        <v>9.6000000000000002E-2</v>
      </c>
      <c r="M1182" s="13">
        <f t="shared" si="139"/>
        <v>3.8399999999999998E-5</v>
      </c>
      <c r="O1182" s="4" t="s">
        <v>31</v>
      </c>
      <c r="P1182" s="4">
        <v>0</v>
      </c>
      <c r="Q1182" s="26" t="s">
        <v>132</v>
      </c>
      <c r="T1182" s="24">
        <v>2.0833333333333332E-2</v>
      </c>
      <c r="W1182" s="17">
        <v>19.8</v>
      </c>
      <c r="Z1182" s="16">
        <v>2</v>
      </c>
      <c r="AA1182" s="16">
        <v>3.2132963988919601</v>
      </c>
      <c r="AB1182" s="16">
        <v>1</v>
      </c>
      <c r="AD1182" s="17">
        <f>W1182</f>
        <v>19.8</v>
      </c>
      <c r="AE1182" s="57">
        <v>606.42243099494397</v>
      </c>
      <c r="AF1182" s="17">
        <f t="shared" ref="AF1182:AF1213" si="142">-2/3</f>
        <v>-0.66666666666666663</v>
      </c>
      <c r="AG1182" s="17">
        <v>0.57320872274143198</v>
      </c>
      <c r="AH1182" s="17">
        <v>0.56999999999999995</v>
      </c>
      <c r="AI1182" s="4" t="s">
        <v>133</v>
      </c>
    </row>
    <row r="1183" spans="1:35" x14ac:dyDescent="0.35">
      <c r="A1183" s="4" t="s">
        <v>129</v>
      </c>
      <c r="B1183" s="36" t="s">
        <v>111</v>
      </c>
      <c r="C1183" s="4" t="s">
        <v>130</v>
      </c>
      <c r="D1183" s="19">
        <f t="shared" si="140"/>
        <v>111.34726666666667</v>
      </c>
      <c r="E1183" s="19">
        <f t="shared" si="141"/>
        <v>30.741938333333334</v>
      </c>
      <c r="F1183" s="20">
        <v>2500</v>
      </c>
      <c r="G1183" s="20">
        <v>215</v>
      </c>
      <c r="H1183" s="21">
        <v>1.52</v>
      </c>
      <c r="I1183" s="4" t="s">
        <v>31</v>
      </c>
      <c r="J1183" s="4" t="s">
        <v>51</v>
      </c>
      <c r="K1183" s="22" t="s">
        <v>131</v>
      </c>
      <c r="L1183" s="10">
        <v>9.6000000000000002E-2</v>
      </c>
      <c r="M1183" s="13">
        <f t="shared" si="139"/>
        <v>3.8399999999999998E-5</v>
      </c>
      <c r="O1183" s="4" t="s">
        <v>31</v>
      </c>
      <c r="P1183" s="4">
        <v>0</v>
      </c>
      <c r="Q1183" s="26" t="s">
        <v>132</v>
      </c>
      <c r="T1183" s="24">
        <v>2.0833333333333332E-2</v>
      </c>
      <c r="W1183" s="17">
        <v>19.8</v>
      </c>
      <c r="Z1183" s="16">
        <v>2</v>
      </c>
      <c r="AA1183" s="16">
        <v>2.21606648199446</v>
      </c>
      <c r="AB1183" s="16">
        <v>1</v>
      </c>
      <c r="AD1183" s="17">
        <f t="shared" ref="AD1183:AD1246" si="143">W1183</f>
        <v>19.8</v>
      </c>
      <c r="AE1183" s="57">
        <v>606.42243099494397</v>
      </c>
      <c r="AF1183" s="17">
        <f t="shared" si="142"/>
        <v>-0.66666666666666663</v>
      </c>
      <c r="AG1183" s="17">
        <v>0.32398753894080901</v>
      </c>
      <c r="AH1183" s="17">
        <v>0.32</v>
      </c>
      <c r="AI1183" s="4" t="s">
        <v>133</v>
      </c>
    </row>
    <row r="1184" spans="1:35" x14ac:dyDescent="0.35">
      <c r="A1184" s="4" t="s">
        <v>129</v>
      </c>
      <c r="B1184" s="36" t="s">
        <v>111</v>
      </c>
      <c r="C1184" s="4" t="s">
        <v>130</v>
      </c>
      <c r="D1184" s="19">
        <f t="shared" si="140"/>
        <v>111.34726666666667</v>
      </c>
      <c r="E1184" s="19">
        <f t="shared" si="141"/>
        <v>30.741938333333334</v>
      </c>
      <c r="F1184" s="20">
        <v>2500</v>
      </c>
      <c r="G1184" s="20">
        <v>215</v>
      </c>
      <c r="H1184" s="21">
        <v>1.52</v>
      </c>
      <c r="I1184" s="4" t="s">
        <v>31</v>
      </c>
      <c r="J1184" s="4" t="s">
        <v>51</v>
      </c>
      <c r="K1184" s="22" t="s">
        <v>131</v>
      </c>
      <c r="L1184" s="10">
        <v>9.6000000000000002E-2</v>
      </c>
      <c r="M1184" s="13">
        <f t="shared" si="139"/>
        <v>3.8399999999999998E-5</v>
      </c>
      <c r="O1184" s="4" t="s">
        <v>31</v>
      </c>
      <c r="P1184" s="4">
        <v>0</v>
      </c>
      <c r="Q1184" s="26" t="s">
        <v>132</v>
      </c>
      <c r="T1184" s="24">
        <v>2.0833333333333332E-2</v>
      </c>
      <c r="W1184" s="17">
        <v>19.8</v>
      </c>
      <c r="Z1184" s="16">
        <v>2</v>
      </c>
      <c r="AA1184" s="16">
        <v>1.54016620498614</v>
      </c>
      <c r="AB1184" s="16">
        <v>1</v>
      </c>
      <c r="AD1184" s="17">
        <f t="shared" si="143"/>
        <v>19.8</v>
      </c>
      <c r="AE1184" s="57">
        <v>606.42243099494397</v>
      </c>
      <c r="AF1184" s="17">
        <f t="shared" si="142"/>
        <v>-0.66666666666666663</v>
      </c>
      <c r="AG1184" s="17">
        <v>0.498442367601244</v>
      </c>
      <c r="AH1184" s="17">
        <v>0.5</v>
      </c>
      <c r="AI1184" s="4" t="s">
        <v>133</v>
      </c>
    </row>
    <row r="1185" spans="1:35" x14ac:dyDescent="0.35">
      <c r="A1185" s="4" t="s">
        <v>129</v>
      </c>
      <c r="B1185" s="36" t="s">
        <v>111</v>
      </c>
      <c r="C1185" s="4" t="s">
        <v>130</v>
      </c>
      <c r="D1185" s="19">
        <f t="shared" si="140"/>
        <v>111.34726666666667</v>
      </c>
      <c r="E1185" s="19">
        <f t="shared" si="141"/>
        <v>30.741938333333334</v>
      </c>
      <c r="F1185" s="20">
        <v>2500</v>
      </c>
      <c r="G1185" s="20">
        <v>215</v>
      </c>
      <c r="H1185" s="21">
        <v>1.52</v>
      </c>
      <c r="I1185" s="4" t="s">
        <v>31</v>
      </c>
      <c r="J1185" s="4" t="s">
        <v>51</v>
      </c>
      <c r="K1185" s="22" t="s">
        <v>131</v>
      </c>
      <c r="L1185" s="10">
        <v>9.6000000000000002E-2</v>
      </c>
      <c r="M1185" s="13">
        <f t="shared" si="139"/>
        <v>3.8399999999999998E-5</v>
      </c>
      <c r="O1185" s="4" t="s">
        <v>31</v>
      </c>
      <c r="P1185" s="4">
        <v>0</v>
      </c>
      <c r="Q1185" s="26" t="s">
        <v>132</v>
      </c>
      <c r="T1185" s="24">
        <v>2.0833333333333332E-2</v>
      </c>
      <c r="W1185" s="17">
        <v>19.8</v>
      </c>
      <c r="Z1185" s="16">
        <v>2</v>
      </c>
      <c r="AA1185" s="16">
        <v>1.3074792243767299</v>
      </c>
      <c r="AB1185" s="16">
        <v>1</v>
      </c>
      <c r="AD1185" s="17">
        <f t="shared" si="143"/>
        <v>19.8</v>
      </c>
      <c r="AE1185" s="57">
        <v>606.42243099494397</v>
      </c>
      <c r="AF1185" s="17">
        <f t="shared" si="142"/>
        <v>-0.66666666666666663</v>
      </c>
      <c r="AG1185" s="17">
        <v>0.39875389408099599</v>
      </c>
      <c r="AH1185" s="17">
        <v>0.4</v>
      </c>
      <c r="AI1185" s="4" t="s">
        <v>133</v>
      </c>
    </row>
    <row r="1186" spans="1:35" x14ac:dyDescent="0.35">
      <c r="A1186" s="4" t="s">
        <v>129</v>
      </c>
      <c r="B1186" s="36" t="s">
        <v>111</v>
      </c>
      <c r="C1186" s="4" t="s">
        <v>130</v>
      </c>
      <c r="D1186" s="19">
        <f t="shared" si="140"/>
        <v>111.34726666666667</v>
      </c>
      <c r="E1186" s="19">
        <f t="shared" si="141"/>
        <v>30.741938333333334</v>
      </c>
      <c r="F1186" s="20">
        <v>2500</v>
      </c>
      <c r="G1186" s="20">
        <v>215</v>
      </c>
      <c r="H1186" s="21">
        <v>1.52</v>
      </c>
      <c r="I1186" s="4" t="s">
        <v>31</v>
      </c>
      <c r="J1186" s="4" t="s">
        <v>51</v>
      </c>
      <c r="K1186" s="22" t="s">
        <v>131</v>
      </c>
      <c r="L1186" s="10">
        <v>9.6000000000000002E-2</v>
      </c>
      <c r="M1186" s="13">
        <f t="shared" si="139"/>
        <v>3.8399999999999998E-5</v>
      </c>
      <c r="O1186" s="4" t="s">
        <v>31</v>
      </c>
      <c r="P1186" s="4">
        <v>0</v>
      </c>
      <c r="Q1186" s="26" t="s">
        <v>132</v>
      </c>
      <c r="T1186" s="24">
        <v>2.0833333333333332E-2</v>
      </c>
      <c r="W1186" s="17">
        <v>19.8</v>
      </c>
      <c r="Z1186" s="16">
        <v>2</v>
      </c>
      <c r="AA1186" s="16">
        <v>0.65373961218836496</v>
      </c>
      <c r="AB1186" s="16">
        <v>1</v>
      </c>
      <c r="AD1186" s="17">
        <f t="shared" si="143"/>
        <v>19.8</v>
      </c>
      <c r="AE1186" s="57">
        <v>606.42243099494397</v>
      </c>
      <c r="AF1186" s="17">
        <f t="shared" si="142"/>
        <v>-0.66666666666666663</v>
      </c>
      <c r="AG1186" s="17">
        <v>0.47352024922118202</v>
      </c>
      <c r="AH1186" s="17">
        <v>0.47</v>
      </c>
      <c r="AI1186" s="4" t="s">
        <v>133</v>
      </c>
    </row>
    <row r="1187" spans="1:35" x14ac:dyDescent="0.35">
      <c r="A1187" s="4" t="s">
        <v>129</v>
      </c>
      <c r="B1187" s="36" t="s">
        <v>111</v>
      </c>
      <c r="C1187" s="4" t="s">
        <v>130</v>
      </c>
      <c r="D1187" s="19">
        <f t="shared" si="140"/>
        <v>111.34726666666667</v>
      </c>
      <c r="E1187" s="19">
        <f t="shared" si="141"/>
        <v>30.741938333333334</v>
      </c>
      <c r="F1187" s="20">
        <v>2500</v>
      </c>
      <c r="G1187" s="20">
        <v>215</v>
      </c>
      <c r="H1187" s="21">
        <v>1.52</v>
      </c>
      <c r="I1187" s="4" t="s">
        <v>31</v>
      </c>
      <c r="J1187" s="4" t="s">
        <v>51</v>
      </c>
      <c r="K1187" s="22" t="s">
        <v>131</v>
      </c>
      <c r="L1187" s="10">
        <v>9.6000000000000002E-2</v>
      </c>
      <c r="M1187" s="13">
        <f t="shared" si="139"/>
        <v>3.8399999999999998E-5</v>
      </c>
      <c r="O1187" s="4" t="s">
        <v>31</v>
      </c>
      <c r="P1187" s="4">
        <v>0</v>
      </c>
      <c r="Q1187" s="26" t="s">
        <v>132</v>
      </c>
      <c r="T1187" s="24">
        <v>2.0833333333333332E-2</v>
      </c>
      <c r="W1187" s="17">
        <v>19.8</v>
      </c>
      <c r="Z1187" s="16">
        <v>2</v>
      </c>
      <c r="AA1187" s="16">
        <v>0.58725761772853102</v>
      </c>
      <c r="AB1187" s="16">
        <v>1</v>
      </c>
      <c r="AD1187" s="17">
        <f t="shared" si="143"/>
        <v>19.8</v>
      </c>
      <c r="AE1187" s="57">
        <v>606.42243099494397</v>
      </c>
      <c r="AF1187" s="17">
        <f t="shared" si="142"/>
        <v>-0.66666666666666663</v>
      </c>
      <c r="AG1187" s="17">
        <v>0.47352024922118202</v>
      </c>
      <c r="AH1187" s="17">
        <v>0.47</v>
      </c>
      <c r="AI1187" s="4" t="s">
        <v>133</v>
      </c>
    </row>
    <row r="1188" spans="1:35" x14ac:dyDescent="0.35">
      <c r="A1188" s="4" t="s">
        <v>129</v>
      </c>
      <c r="B1188" s="36" t="s">
        <v>111</v>
      </c>
      <c r="C1188" s="4" t="s">
        <v>130</v>
      </c>
      <c r="D1188" s="19">
        <f t="shared" si="140"/>
        <v>111.34726666666667</v>
      </c>
      <c r="E1188" s="19">
        <f t="shared" si="141"/>
        <v>30.741938333333334</v>
      </c>
      <c r="F1188" s="20">
        <v>2500</v>
      </c>
      <c r="G1188" s="20">
        <v>215</v>
      </c>
      <c r="H1188" s="21">
        <v>1.52</v>
      </c>
      <c r="I1188" s="4" t="s">
        <v>31</v>
      </c>
      <c r="J1188" s="4" t="s">
        <v>51</v>
      </c>
      <c r="K1188" s="22" t="s">
        <v>131</v>
      </c>
      <c r="L1188" s="10">
        <v>9.6000000000000002E-2</v>
      </c>
      <c r="M1188" s="13">
        <f t="shared" si="139"/>
        <v>3.8399999999999998E-5</v>
      </c>
      <c r="O1188" s="4" t="s">
        <v>31</v>
      </c>
      <c r="P1188" s="4">
        <v>0</v>
      </c>
      <c r="Q1188" s="26" t="s">
        <v>132</v>
      </c>
      <c r="T1188" s="24">
        <v>2.0833333333333332E-2</v>
      </c>
      <c r="W1188" s="17">
        <v>19.8</v>
      </c>
      <c r="Z1188" s="16">
        <v>2</v>
      </c>
      <c r="AA1188" s="16">
        <v>0.58725761772853102</v>
      </c>
      <c r="AB1188" s="16">
        <v>1</v>
      </c>
      <c r="AD1188" s="17">
        <f t="shared" si="143"/>
        <v>19.8</v>
      </c>
      <c r="AE1188" s="57">
        <v>606.42243099494397</v>
      </c>
      <c r="AF1188" s="17">
        <f t="shared" si="142"/>
        <v>-0.66666666666666663</v>
      </c>
      <c r="AG1188" s="17">
        <v>0.52336448598130703</v>
      </c>
      <c r="AH1188" s="17">
        <v>0.52</v>
      </c>
      <c r="AI1188" s="4" t="s">
        <v>133</v>
      </c>
    </row>
    <row r="1189" spans="1:35" x14ac:dyDescent="0.35">
      <c r="A1189" s="4" t="s">
        <v>129</v>
      </c>
      <c r="B1189" s="36" t="s">
        <v>111</v>
      </c>
      <c r="C1189" s="4" t="s">
        <v>130</v>
      </c>
      <c r="D1189" s="19">
        <f t="shared" si="140"/>
        <v>111.34726666666667</v>
      </c>
      <c r="E1189" s="19">
        <f t="shared" si="141"/>
        <v>30.741938333333334</v>
      </c>
      <c r="F1189" s="20">
        <v>2500</v>
      </c>
      <c r="G1189" s="20">
        <v>215</v>
      </c>
      <c r="H1189" s="21">
        <v>1.52</v>
      </c>
      <c r="I1189" s="4" t="s">
        <v>31</v>
      </c>
      <c r="J1189" s="4" t="s">
        <v>51</v>
      </c>
      <c r="K1189" s="22" t="s">
        <v>131</v>
      </c>
      <c r="L1189" s="10">
        <v>9.6000000000000002E-2</v>
      </c>
      <c r="M1189" s="13">
        <f t="shared" si="139"/>
        <v>3.8399999999999998E-5</v>
      </c>
      <c r="O1189" s="4" t="s">
        <v>31</v>
      </c>
      <c r="P1189" s="4">
        <v>0</v>
      </c>
      <c r="Q1189" s="26" t="s">
        <v>132</v>
      </c>
      <c r="T1189" s="24">
        <v>2.0833333333333332E-2</v>
      </c>
      <c r="W1189" s="17">
        <v>19.8</v>
      </c>
      <c r="Z1189" s="16">
        <v>2</v>
      </c>
      <c r="AA1189" s="16">
        <v>0.53185595567866994</v>
      </c>
      <c r="AB1189" s="16">
        <v>1</v>
      </c>
      <c r="AD1189" s="17">
        <f t="shared" si="143"/>
        <v>19.8</v>
      </c>
      <c r="AE1189" s="57">
        <v>606.42243099494397</v>
      </c>
      <c r="AF1189" s="17">
        <f t="shared" si="142"/>
        <v>-0.66666666666666663</v>
      </c>
      <c r="AG1189" s="17">
        <v>0.62305295950155604</v>
      </c>
      <c r="AH1189" s="17">
        <v>0.62</v>
      </c>
      <c r="AI1189" s="4" t="s">
        <v>133</v>
      </c>
    </row>
    <row r="1190" spans="1:35" x14ac:dyDescent="0.35">
      <c r="A1190" s="4" t="s">
        <v>129</v>
      </c>
      <c r="B1190" s="36" t="s">
        <v>111</v>
      </c>
      <c r="C1190" s="4" t="s">
        <v>130</v>
      </c>
      <c r="D1190" s="19">
        <f t="shared" si="140"/>
        <v>111.34726666666667</v>
      </c>
      <c r="E1190" s="19">
        <f t="shared" si="141"/>
        <v>30.741938333333334</v>
      </c>
      <c r="F1190" s="20">
        <v>2500</v>
      </c>
      <c r="G1190" s="20">
        <v>215</v>
      </c>
      <c r="H1190" s="21">
        <v>1.52</v>
      </c>
      <c r="I1190" s="4" t="s">
        <v>31</v>
      </c>
      <c r="J1190" s="4" t="s">
        <v>51</v>
      </c>
      <c r="K1190" s="22" t="s">
        <v>131</v>
      </c>
      <c r="L1190" s="10">
        <v>9.6000000000000002E-2</v>
      </c>
      <c r="M1190" s="13">
        <f t="shared" si="139"/>
        <v>3.8399999999999998E-5</v>
      </c>
      <c r="O1190" s="4" t="s">
        <v>31</v>
      </c>
      <c r="P1190" s="4">
        <v>0</v>
      </c>
      <c r="Q1190" s="26" t="s">
        <v>132</v>
      </c>
      <c r="T1190" s="24">
        <v>2.0833333333333332E-2</v>
      </c>
      <c r="W1190" s="17">
        <v>19.8</v>
      </c>
      <c r="Z1190" s="16">
        <v>2</v>
      </c>
      <c r="AA1190" s="16">
        <v>0.42105263157894701</v>
      </c>
      <c r="AB1190" s="16">
        <v>1</v>
      </c>
      <c r="AD1190" s="17">
        <f t="shared" si="143"/>
        <v>19.8</v>
      </c>
      <c r="AE1190" s="57">
        <v>606.42243099494397</v>
      </c>
      <c r="AF1190" s="17">
        <f t="shared" si="142"/>
        <v>-0.66666666666666663</v>
      </c>
      <c r="AG1190" s="17">
        <v>0.249221183800623</v>
      </c>
      <c r="AH1190" s="17">
        <v>0.25</v>
      </c>
      <c r="AI1190" s="4" t="s">
        <v>133</v>
      </c>
    </row>
    <row r="1191" spans="1:35" x14ac:dyDescent="0.35">
      <c r="A1191" s="4" t="s">
        <v>129</v>
      </c>
      <c r="B1191" s="36" t="s">
        <v>111</v>
      </c>
      <c r="C1191" s="4" t="s">
        <v>130</v>
      </c>
      <c r="D1191" s="19">
        <f t="shared" si="140"/>
        <v>111.34726666666667</v>
      </c>
      <c r="E1191" s="19">
        <f t="shared" si="141"/>
        <v>30.741938333333334</v>
      </c>
      <c r="F1191" s="20">
        <v>2500</v>
      </c>
      <c r="G1191" s="20">
        <v>215</v>
      </c>
      <c r="H1191" s="21">
        <v>1.52</v>
      </c>
      <c r="I1191" s="4" t="s">
        <v>31</v>
      </c>
      <c r="J1191" s="4" t="s">
        <v>51</v>
      </c>
      <c r="K1191" s="22" t="s">
        <v>131</v>
      </c>
      <c r="L1191" s="10">
        <v>9.6000000000000002E-2</v>
      </c>
      <c r="M1191" s="13">
        <f t="shared" si="139"/>
        <v>3.8399999999999998E-5</v>
      </c>
      <c r="O1191" s="4" t="s">
        <v>31</v>
      </c>
      <c r="P1191" s="4">
        <v>0</v>
      </c>
      <c r="Q1191" s="26" t="s">
        <v>132</v>
      </c>
      <c r="T1191" s="24">
        <v>2.0833333333333332E-2</v>
      </c>
      <c r="W1191" s="17">
        <v>19.8</v>
      </c>
      <c r="Z1191" s="16">
        <v>2</v>
      </c>
      <c r="AA1191" s="16">
        <v>0.43213296398891898</v>
      </c>
      <c r="AB1191" s="16">
        <v>1</v>
      </c>
      <c r="AD1191" s="17">
        <f t="shared" si="143"/>
        <v>19.8</v>
      </c>
      <c r="AE1191" s="57">
        <v>606.42243099494397</v>
      </c>
      <c r="AF1191" s="17">
        <f t="shared" si="142"/>
        <v>-0.66666666666666663</v>
      </c>
      <c r="AG1191" s="17">
        <v>0.99688473520248999</v>
      </c>
      <c r="AH1191" s="17">
        <v>1</v>
      </c>
      <c r="AI1191" s="4" t="s">
        <v>133</v>
      </c>
    </row>
    <row r="1192" spans="1:35" x14ac:dyDescent="0.35">
      <c r="A1192" s="4" t="s">
        <v>129</v>
      </c>
      <c r="B1192" s="36" t="s">
        <v>111</v>
      </c>
      <c r="C1192" s="4" t="s">
        <v>130</v>
      </c>
      <c r="D1192" s="19">
        <f t="shared" si="140"/>
        <v>111.34726666666667</v>
      </c>
      <c r="E1192" s="19">
        <f t="shared" si="141"/>
        <v>30.741938333333334</v>
      </c>
      <c r="F1192" s="20">
        <v>2500</v>
      </c>
      <c r="G1192" s="20">
        <v>215</v>
      </c>
      <c r="H1192" s="21">
        <v>1.52</v>
      </c>
      <c r="I1192" s="4" t="s">
        <v>31</v>
      </c>
      <c r="J1192" s="4" t="s">
        <v>51</v>
      </c>
      <c r="K1192" s="22" t="s">
        <v>131</v>
      </c>
      <c r="L1192" s="10">
        <v>9.6000000000000002E-2</v>
      </c>
      <c r="M1192" s="13">
        <f t="shared" si="139"/>
        <v>3.8399999999999998E-5</v>
      </c>
      <c r="O1192" s="4" t="s">
        <v>31</v>
      </c>
      <c r="P1192" s="4">
        <v>0</v>
      </c>
      <c r="Q1192" s="26" t="s">
        <v>132</v>
      </c>
      <c r="T1192" s="24">
        <v>2.0833333333333332E-2</v>
      </c>
      <c r="W1192" s="17">
        <v>19.8</v>
      </c>
      <c r="Z1192" s="16">
        <v>2</v>
      </c>
      <c r="AA1192" s="16">
        <v>0</v>
      </c>
      <c r="AB1192" s="16">
        <v>1</v>
      </c>
      <c r="AD1192" s="17">
        <f t="shared" si="143"/>
        <v>19.8</v>
      </c>
      <c r="AE1192" s="57">
        <v>606.42243099494397</v>
      </c>
      <c r="AF1192" s="17">
        <f t="shared" si="142"/>
        <v>-0.66666666666666663</v>
      </c>
      <c r="AG1192" s="17">
        <v>1.7694704049844201</v>
      </c>
      <c r="AH1192" s="17">
        <v>1.77</v>
      </c>
      <c r="AI1192" s="4" t="s">
        <v>133</v>
      </c>
    </row>
    <row r="1193" spans="1:35" x14ac:dyDescent="0.35">
      <c r="A1193" s="4" t="s">
        <v>129</v>
      </c>
      <c r="B1193" s="36" t="s">
        <v>111</v>
      </c>
      <c r="C1193" s="4" t="s">
        <v>130</v>
      </c>
      <c r="D1193" s="19">
        <f t="shared" si="140"/>
        <v>111.34726666666667</v>
      </c>
      <c r="E1193" s="19">
        <f t="shared" si="141"/>
        <v>30.741938333333334</v>
      </c>
      <c r="F1193" s="20">
        <v>2500</v>
      </c>
      <c r="G1193" s="20">
        <v>215</v>
      </c>
      <c r="H1193" s="21">
        <v>1.52</v>
      </c>
      <c r="I1193" s="4" t="s">
        <v>31</v>
      </c>
      <c r="J1193" s="4" t="s">
        <v>51</v>
      </c>
      <c r="K1193" s="22" t="s">
        <v>131</v>
      </c>
      <c r="L1193" s="10">
        <v>9.6000000000000002E-2</v>
      </c>
      <c r="M1193" s="13">
        <f t="shared" si="139"/>
        <v>3.8399999999999998E-5</v>
      </c>
      <c r="O1193" s="4" t="s">
        <v>31</v>
      </c>
      <c r="P1193" s="4">
        <v>0</v>
      </c>
      <c r="Q1193" s="26" t="s">
        <v>132</v>
      </c>
      <c r="T1193" s="24">
        <v>2.0833333333333332E-2</v>
      </c>
      <c r="W1193" s="17">
        <v>19.8</v>
      </c>
      <c r="Z1193" s="16">
        <v>2</v>
      </c>
      <c r="AA1193" s="16">
        <v>0</v>
      </c>
      <c r="AB1193" s="16">
        <v>1</v>
      </c>
      <c r="AD1193" s="17">
        <f t="shared" si="143"/>
        <v>19.8</v>
      </c>
      <c r="AE1193" s="57">
        <v>606.42243099494397</v>
      </c>
      <c r="AF1193" s="17">
        <f t="shared" si="142"/>
        <v>-0.66666666666666663</v>
      </c>
      <c r="AG1193" s="17">
        <v>0.62305295950155604</v>
      </c>
      <c r="AH1193" s="17">
        <v>0.62</v>
      </c>
      <c r="AI1193" s="4" t="s">
        <v>133</v>
      </c>
    </row>
    <row r="1194" spans="1:35" x14ac:dyDescent="0.35">
      <c r="A1194" s="4" t="s">
        <v>129</v>
      </c>
      <c r="B1194" s="36" t="s">
        <v>111</v>
      </c>
      <c r="C1194" s="4" t="s">
        <v>130</v>
      </c>
      <c r="D1194" s="19">
        <f t="shared" si="140"/>
        <v>111.34726666666667</v>
      </c>
      <c r="E1194" s="19">
        <f t="shared" si="141"/>
        <v>30.741938333333334</v>
      </c>
      <c r="F1194" s="20">
        <v>2500</v>
      </c>
      <c r="G1194" s="20">
        <v>215</v>
      </c>
      <c r="H1194" s="21">
        <v>1.52</v>
      </c>
      <c r="I1194" s="4" t="s">
        <v>31</v>
      </c>
      <c r="J1194" s="4" t="s">
        <v>51</v>
      </c>
      <c r="K1194" s="22" t="s">
        <v>131</v>
      </c>
      <c r="L1194" s="10">
        <v>9.6000000000000002E-2</v>
      </c>
      <c r="M1194" s="13">
        <f t="shared" si="139"/>
        <v>3.8399999999999998E-5</v>
      </c>
      <c r="O1194" s="4" t="s">
        <v>31</v>
      </c>
      <c r="P1194" s="4">
        <v>0</v>
      </c>
      <c r="Q1194" s="26" t="s">
        <v>132</v>
      </c>
      <c r="T1194" s="24">
        <v>2.0833333333333332E-2</v>
      </c>
      <c r="W1194" s="17">
        <v>19.8</v>
      </c>
      <c r="Z1194" s="16">
        <v>2</v>
      </c>
      <c r="AA1194" s="16">
        <v>0</v>
      </c>
      <c r="AB1194" s="16">
        <v>1</v>
      </c>
      <c r="AD1194" s="17">
        <f t="shared" si="143"/>
        <v>19.8</v>
      </c>
      <c r="AE1194" s="57">
        <v>606.42243099494397</v>
      </c>
      <c r="AF1194" s="17">
        <f t="shared" si="142"/>
        <v>-0.66666666666666663</v>
      </c>
      <c r="AG1194" s="17">
        <v>0.57320872274143198</v>
      </c>
      <c r="AH1194" s="17">
        <v>0.56999999999999995</v>
      </c>
      <c r="AI1194" s="4" t="s">
        <v>133</v>
      </c>
    </row>
    <row r="1195" spans="1:35" x14ac:dyDescent="0.35">
      <c r="A1195" s="4" t="s">
        <v>129</v>
      </c>
      <c r="B1195" s="36" t="s">
        <v>111</v>
      </c>
      <c r="C1195" s="4" t="s">
        <v>130</v>
      </c>
      <c r="D1195" s="19">
        <f t="shared" si="140"/>
        <v>111.34726666666667</v>
      </c>
      <c r="E1195" s="19">
        <f t="shared" si="141"/>
        <v>30.741938333333334</v>
      </c>
      <c r="F1195" s="20">
        <v>2500</v>
      </c>
      <c r="G1195" s="20">
        <v>215</v>
      </c>
      <c r="H1195" s="21">
        <v>1.52</v>
      </c>
      <c r="I1195" s="4" t="s">
        <v>31</v>
      </c>
      <c r="J1195" s="4" t="s">
        <v>51</v>
      </c>
      <c r="K1195" s="22" t="s">
        <v>131</v>
      </c>
      <c r="L1195" s="10">
        <v>9.6000000000000002E-2</v>
      </c>
      <c r="M1195" s="13">
        <f t="shared" si="139"/>
        <v>3.8399999999999998E-5</v>
      </c>
      <c r="O1195" s="4" t="s">
        <v>31</v>
      </c>
      <c r="P1195" s="4">
        <v>0</v>
      </c>
      <c r="Q1195" s="26" t="s">
        <v>132</v>
      </c>
      <c r="T1195" s="24">
        <v>2.0833333333333332E-2</v>
      </c>
      <c r="W1195" s="17">
        <v>19.8</v>
      </c>
      <c r="Z1195" s="16">
        <v>2</v>
      </c>
      <c r="AA1195" s="16">
        <v>0</v>
      </c>
      <c r="AB1195" s="16">
        <v>1</v>
      </c>
      <c r="AD1195" s="17">
        <f t="shared" si="143"/>
        <v>19.8</v>
      </c>
      <c r="AE1195" s="57">
        <v>606.42243099494397</v>
      </c>
      <c r="AF1195" s="17">
        <f t="shared" si="142"/>
        <v>-0.66666666666666663</v>
      </c>
      <c r="AG1195" s="17">
        <v>0.548286604361369</v>
      </c>
      <c r="AH1195" s="17">
        <v>0.55000000000000004</v>
      </c>
      <c r="AI1195" s="4" t="s">
        <v>133</v>
      </c>
    </row>
    <row r="1196" spans="1:35" x14ac:dyDescent="0.35">
      <c r="A1196" s="4" t="s">
        <v>129</v>
      </c>
      <c r="B1196" s="36" t="s">
        <v>111</v>
      </c>
      <c r="C1196" s="4" t="s">
        <v>130</v>
      </c>
      <c r="D1196" s="19">
        <f t="shared" si="140"/>
        <v>111.34726666666667</v>
      </c>
      <c r="E1196" s="19">
        <f t="shared" si="141"/>
        <v>30.741938333333334</v>
      </c>
      <c r="F1196" s="20">
        <v>2500</v>
      </c>
      <c r="G1196" s="20">
        <v>215</v>
      </c>
      <c r="H1196" s="21">
        <v>1.52</v>
      </c>
      <c r="I1196" s="4" t="s">
        <v>31</v>
      </c>
      <c r="J1196" s="4" t="s">
        <v>51</v>
      </c>
      <c r="K1196" s="22" t="s">
        <v>131</v>
      </c>
      <c r="L1196" s="10">
        <v>9.6000000000000002E-2</v>
      </c>
      <c r="M1196" s="13">
        <f t="shared" si="139"/>
        <v>3.8399999999999998E-5</v>
      </c>
      <c r="O1196" s="4" t="s">
        <v>31</v>
      </c>
      <c r="P1196" s="4">
        <v>0</v>
      </c>
      <c r="Q1196" s="26" t="s">
        <v>132</v>
      </c>
      <c r="T1196" s="24">
        <v>2.0833333333333332E-2</v>
      </c>
      <c r="W1196" s="17">
        <v>19.8</v>
      </c>
      <c r="Z1196" s="16">
        <v>2</v>
      </c>
      <c r="AA1196" s="16">
        <v>0</v>
      </c>
      <c r="AB1196" s="16">
        <v>1</v>
      </c>
      <c r="AD1196" s="17">
        <f t="shared" si="143"/>
        <v>19.8</v>
      </c>
      <c r="AE1196" s="57">
        <v>606.42243099494397</v>
      </c>
      <c r="AF1196" s="17">
        <f t="shared" si="142"/>
        <v>-0.66666666666666663</v>
      </c>
      <c r="AG1196" s="17">
        <v>0.498442367601244</v>
      </c>
      <c r="AH1196" s="17">
        <v>0.5</v>
      </c>
      <c r="AI1196" s="4" t="s">
        <v>133</v>
      </c>
    </row>
    <row r="1197" spans="1:35" x14ac:dyDescent="0.35">
      <c r="A1197" s="4" t="s">
        <v>129</v>
      </c>
      <c r="B1197" s="36" t="s">
        <v>111</v>
      </c>
      <c r="C1197" s="4" t="s">
        <v>130</v>
      </c>
      <c r="D1197" s="19">
        <f t="shared" si="140"/>
        <v>111.34726666666667</v>
      </c>
      <c r="E1197" s="19">
        <f t="shared" si="141"/>
        <v>30.741938333333334</v>
      </c>
      <c r="F1197" s="20">
        <v>2500</v>
      </c>
      <c r="G1197" s="20">
        <v>215</v>
      </c>
      <c r="H1197" s="21">
        <v>1.52</v>
      </c>
      <c r="I1197" s="4" t="s">
        <v>31</v>
      </c>
      <c r="J1197" s="4" t="s">
        <v>51</v>
      </c>
      <c r="K1197" s="22" t="s">
        <v>131</v>
      </c>
      <c r="L1197" s="10">
        <v>9.6000000000000002E-2</v>
      </c>
      <c r="M1197" s="13">
        <f t="shared" si="139"/>
        <v>3.8399999999999998E-5</v>
      </c>
      <c r="O1197" s="4" t="s">
        <v>31</v>
      </c>
      <c r="P1197" s="4">
        <v>0</v>
      </c>
      <c r="Q1197" s="26" t="s">
        <v>132</v>
      </c>
      <c r="T1197" s="24">
        <v>2.0833333333333332E-2</v>
      </c>
      <c r="W1197" s="17">
        <v>19.8</v>
      </c>
      <c r="Z1197" s="16">
        <v>2</v>
      </c>
      <c r="AA1197" s="16">
        <v>0</v>
      </c>
      <c r="AB1197" s="16">
        <v>1</v>
      </c>
      <c r="AD1197" s="17">
        <f t="shared" si="143"/>
        <v>19.8</v>
      </c>
      <c r="AE1197" s="57">
        <v>606.42243099494397</v>
      </c>
      <c r="AF1197" s="17">
        <f t="shared" si="142"/>
        <v>-0.66666666666666663</v>
      </c>
      <c r="AG1197" s="17">
        <v>0.42367601246105802</v>
      </c>
      <c r="AH1197" s="17">
        <v>0.42</v>
      </c>
      <c r="AI1197" s="4" t="s">
        <v>133</v>
      </c>
    </row>
    <row r="1198" spans="1:35" x14ac:dyDescent="0.35">
      <c r="A1198" s="4" t="s">
        <v>129</v>
      </c>
      <c r="B1198" s="36" t="s">
        <v>111</v>
      </c>
      <c r="C1198" s="4" t="s">
        <v>130</v>
      </c>
      <c r="D1198" s="19">
        <f t="shared" si="140"/>
        <v>111.34726666666667</v>
      </c>
      <c r="E1198" s="19">
        <f t="shared" si="141"/>
        <v>30.741938333333334</v>
      </c>
      <c r="F1198" s="20">
        <v>2500</v>
      </c>
      <c r="G1198" s="20">
        <v>215</v>
      </c>
      <c r="H1198" s="21">
        <v>1.52</v>
      </c>
      <c r="I1198" s="4" t="s">
        <v>31</v>
      </c>
      <c r="J1198" s="4" t="s">
        <v>51</v>
      </c>
      <c r="K1198" s="22" t="s">
        <v>131</v>
      </c>
      <c r="L1198" s="10">
        <v>9.6000000000000002E-2</v>
      </c>
      <c r="M1198" s="13">
        <f t="shared" si="139"/>
        <v>3.8399999999999998E-5</v>
      </c>
      <c r="O1198" s="4" t="s">
        <v>31</v>
      </c>
      <c r="P1198" s="4">
        <v>0</v>
      </c>
      <c r="Q1198" s="26" t="s">
        <v>132</v>
      </c>
      <c r="T1198" s="24">
        <v>2.0833333333333332E-2</v>
      </c>
      <c r="W1198" s="17">
        <v>19.8</v>
      </c>
      <c r="Z1198" s="16">
        <v>2</v>
      </c>
      <c r="AA1198" s="16">
        <v>0</v>
      </c>
      <c r="AB1198" s="16">
        <v>1</v>
      </c>
      <c r="AD1198" s="17">
        <f t="shared" si="143"/>
        <v>19.8</v>
      </c>
      <c r="AE1198" s="57">
        <v>606.42243099494397</v>
      </c>
      <c r="AF1198" s="17">
        <f t="shared" si="142"/>
        <v>-0.66666666666666663</v>
      </c>
      <c r="AG1198" s="17">
        <v>0.39875389408099599</v>
      </c>
      <c r="AH1198" s="17">
        <v>0.4</v>
      </c>
      <c r="AI1198" s="4" t="s">
        <v>133</v>
      </c>
    </row>
    <row r="1199" spans="1:35" x14ac:dyDescent="0.35">
      <c r="A1199" s="4" t="s">
        <v>129</v>
      </c>
      <c r="B1199" s="36" t="s">
        <v>111</v>
      </c>
      <c r="C1199" s="4" t="s">
        <v>130</v>
      </c>
      <c r="D1199" s="19">
        <f t="shared" si="140"/>
        <v>111.34726666666667</v>
      </c>
      <c r="E1199" s="19">
        <f t="shared" si="141"/>
        <v>30.741938333333334</v>
      </c>
      <c r="F1199" s="20">
        <v>2500</v>
      </c>
      <c r="G1199" s="20">
        <v>215</v>
      </c>
      <c r="H1199" s="21">
        <v>1.52</v>
      </c>
      <c r="I1199" s="4" t="s">
        <v>31</v>
      </c>
      <c r="J1199" s="4" t="s">
        <v>51</v>
      </c>
      <c r="K1199" s="22" t="s">
        <v>134</v>
      </c>
      <c r="L1199" s="10">
        <v>9.6000000000000002E-2</v>
      </c>
      <c r="M1199" s="13">
        <f t="shared" si="139"/>
        <v>3.8399999999999998E-5</v>
      </c>
      <c r="O1199" s="4" t="s">
        <v>31</v>
      </c>
      <c r="P1199" s="4">
        <v>0</v>
      </c>
      <c r="Q1199" s="26" t="s">
        <v>135</v>
      </c>
      <c r="T1199" s="24">
        <v>2.0833333333333332E-2</v>
      </c>
      <c r="W1199" s="17">
        <v>31.07</v>
      </c>
      <c r="Z1199" s="16">
        <v>2</v>
      </c>
      <c r="AA1199" s="16">
        <v>1.1191135734072</v>
      </c>
      <c r="AB1199" s="16">
        <v>1</v>
      </c>
      <c r="AD1199" s="17">
        <f t="shared" si="143"/>
        <v>31.07</v>
      </c>
      <c r="AE1199" s="57">
        <v>348.70711591263898</v>
      </c>
      <c r="AF1199" s="17">
        <f t="shared" si="142"/>
        <v>-0.66666666666666663</v>
      </c>
      <c r="AG1199" s="17">
        <v>2.51713395638629</v>
      </c>
      <c r="AH1199" s="17">
        <v>2.52</v>
      </c>
      <c r="AI1199" s="4" t="s">
        <v>133</v>
      </c>
    </row>
    <row r="1200" spans="1:35" x14ac:dyDescent="0.35">
      <c r="A1200" s="4" t="s">
        <v>129</v>
      </c>
      <c r="B1200" s="36" t="s">
        <v>111</v>
      </c>
      <c r="C1200" s="4" t="s">
        <v>130</v>
      </c>
      <c r="D1200" s="19">
        <f t="shared" si="140"/>
        <v>111.34726666666667</v>
      </c>
      <c r="E1200" s="19">
        <f t="shared" si="141"/>
        <v>30.741938333333334</v>
      </c>
      <c r="F1200" s="20">
        <v>2500</v>
      </c>
      <c r="G1200" s="20">
        <v>215</v>
      </c>
      <c r="H1200" s="21">
        <v>1.52</v>
      </c>
      <c r="I1200" s="4" t="s">
        <v>31</v>
      </c>
      <c r="J1200" s="4" t="s">
        <v>51</v>
      </c>
      <c r="K1200" s="22" t="s">
        <v>134</v>
      </c>
      <c r="L1200" s="10">
        <v>9.6000000000000002E-2</v>
      </c>
      <c r="M1200" s="13">
        <f t="shared" si="139"/>
        <v>3.8399999999999998E-5</v>
      </c>
      <c r="O1200" s="4" t="s">
        <v>31</v>
      </c>
      <c r="P1200" s="4">
        <v>0</v>
      </c>
      <c r="Q1200" s="26" t="s">
        <v>135</v>
      </c>
      <c r="T1200" s="24">
        <v>2.0833333333333332E-2</v>
      </c>
      <c r="W1200" s="17">
        <v>31.07</v>
      </c>
      <c r="Z1200" s="16">
        <v>2</v>
      </c>
      <c r="AA1200" s="16">
        <v>0.77562326869806097</v>
      </c>
      <c r="AB1200" s="16">
        <v>1</v>
      </c>
      <c r="AD1200" s="17">
        <f t="shared" si="143"/>
        <v>31.07</v>
      </c>
      <c r="AE1200" s="57">
        <v>348.70711591263898</v>
      </c>
      <c r="AF1200" s="17">
        <f t="shared" si="142"/>
        <v>-0.66666666666666663</v>
      </c>
      <c r="AG1200" s="17">
        <v>4.06230529595015</v>
      </c>
      <c r="AH1200" s="17">
        <v>4.0599999999999996</v>
      </c>
      <c r="AI1200" s="4" t="s">
        <v>133</v>
      </c>
    </row>
    <row r="1201" spans="1:35" x14ac:dyDescent="0.35">
      <c r="A1201" s="4" t="s">
        <v>129</v>
      </c>
      <c r="B1201" s="36" t="s">
        <v>111</v>
      </c>
      <c r="C1201" s="4" t="s">
        <v>130</v>
      </c>
      <c r="D1201" s="19">
        <f t="shared" si="140"/>
        <v>111.34726666666667</v>
      </c>
      <c r="E1201" s="19">
        <f t="shared" si="141"/>
        <v>30.741938333333334</v>
      </c>
      <c r="F1201" s="20">
        <v>2500</v>
      </c>
      <c r="G1201" s="20">
        <v>215</v>
      </c>
      <c r="H1201" s="21">
        <v>1.52</v>
      </c>
      <c r="I1201" s="4" t="s">
        <v>31</v>
      </c>
      <c r="J1201" s="4" t="s">
        <v>51</v>
      </c>
      <c r="K1201" s="22" t="s">
        <v>134</v>
      </c>
      <c r="L1201" s="10">
        <v>9.6000000000000002E-2</v>
      </c>
      <c r="M1201" s="13">
        <f t="shared" si="139"/>
        <v>3.8399999999999998E-5</v>
      </c>
      <c r="O1201" s="4" t="s">
        <v>31</v>
      </c>
      <c r="P1201" s="4">
        <v>0</v>
      </c>
      <c r="Q1201" s="26" t="s">
        <v>135</v>
      </c>
      <c r="T1201" s="24">
        <v>2.0833333333333332E-2</v>
      </c>
      <c r="W1201" s="17">
        <v>31.07</v>
      </c>
      <c r="Z1201" s="16">
        <v>2</v>
      </c>
      <c r="AA1201" s="16">
        <v>0.38781163434902999</v>
      </c>
      <c r="AB1201" s="16">
        <v>1</v>
      </c>
      <c r="AD1201" s="17">
        <f t="shared" si="143"/>
        <v>31.07</v>
      </c>
      <c r="AE1201" s="57">
        <v>348.70711591263898</v>
      </c>
      <c r="AF1201" s="17">
        <f t="shared" si="142"/>
        <v>-0.66666666666666663</v>
      </c>
      <c r="AG1201" s="17">
        <v>2.6417445482866002</v>
      </c>
      <c r="AH1201" s="17">
        <v>2.64</v>
      </c>
      <c r="AI1201" s="4" t="s">
        <v>133</v>
      </c>
    </row>
    <row r="1202" spans="1:35" x14ac:dyDescent="0.35">
      <c r="A1202" s="4" t="s">
        <v>129</v>
      </c>
      <c r="B1202" s="36" t="s">
        <v>111</v>
      </c>
      <c r="C1202" s="4" t="s">
        <v>130</v>
      </c>
      <c r="D1202" s="19">
        <f t="shared" si="140"/>
        <v>111.34726666666667</v>
      </c>
      <c r="E1202" s="19">
        <f t="shared" si="141"/>
        <v>30.741938333333334</v>
      </c>
      <c r="F1202" s="20">
        <v>2500</v>
      </c>
      <c r="G1202" s="20">
        <v>215</v>
      </c>
      <c r="H1202" s="21">
        <v>1.52</v>
      </c>
      <c r="I1202" s="4" t="s">
        <v>31</v>
      </c>
      <c r="J1202" s="4" t="s">
        <v>51</v>
      </c>
      <c r="K1202" s="22" t="s">
        <v>134</v>
      </c>
      <c r="L1202" s="10">
        <v>9.6000000000000002E-2</v>
      </c>
      <c r="M1202" s="13">
        <f t="shared" si="139"/>
        <v>3.8399999999999998E-5</v>
      </c>
      <c r="O1202" s="4" t="s">
        <v>31</v>
      </c>
      <c r="P1202" s="4">
        <v>0</v>
      </c>
      <c r="Q1202" s="26" t="s">
        <v>135</v>
      </c>
      <c r="T1202" s="24">
        <v>2.0833333333333332E-2</v>
      </c>
      <c r="W1202" s="17">
        <v>31.07</v>
      </c>
      <c r="Z1202" s="16">
        <v>2</v>
      </c>
      <c r="AA1202" s="16">
        <v>0.45429362880886398</v>
      </c>
      <c r="AB1202" s="16">
        <v>1</v>
      </c>
      <c r="AD1202" s="17">
        <f t="shared" si="143"/>
        <v>31.07</v>
      </c>
      <c r="AE1202" s="57">
        <v>348.70711591263898</v>
      </c>
      <c r="AF1202" s="17">
        <f t="shared" si="142"/>
        <v>-0.66666666666666663</v>
      </c>
      <c r="AG1202" s="17">
        <v>2.3177570093457902</v>
      </c>
      <c r="AH1202" s="17">
        <v>2.3199999999999998</v>
      </c>
      <c r="AI1202" s="4" t="s">
        <v>133</v>
      </c>
    </row>
    <row r="1203" spans="1:35" x14ac:dyDescent="0.35">
      <c r="A1203" s="4" t="s">
        <v>129</v>
      </c>
      <c r="B1203" s="36" t="s">
        <v>111</v>
      </c>
      <c r="C1203" s="4" t="s">
        <v>130</v>
      </c>
      <c r="D1203" s="19">
        <f t="shared" si="140"/>
        <v>111.34726666666667</v>
      </c>
      <c r="E1203" s="19">
        <f t="shared" si="141"/>
        <v>30.741938333333334</v>
      </c>
      <c r="F1203" s="20">
        <v>2500</v>
      </c>
      <c r="G1203" s="20">
        <v>215</v>
      </c>
      <c r="H1203" s="21">
        <v>1.52</v>
      </c>
      <c r="I1203" s="4" t="s">
        <v>31</v>
      </c>
      <c r="J1203" s="4" t="s">
        <v>51</v>
      </c>
      <c r="K1203" s="22" t="s">
        <v>134</v>
      </c>
      <c r="L1203" s="10">
        <v>9.6000000000000002E-2</v>
      </c>
      <c r="M1203" s="13">
        <f t="shared" si="139"/>
        <v>3.8399999999999998E-5</v>
      </c>
      <c r="O1203" s="4" t="s">
        <v>31</v>
      </c>
      <c r="P1203" s="4">
        <v>0</v>
      </c>
      <c r="Q1203" s="26" t="s">
        <v>135</v>
      </c>
      <c r="T1203" s="24">
        <v>2.0833333333333332E-2</v>
      </c>
      <c r="W1203" s="17">
        <v>31.07</v>
      </c>
      <c r="Z1203" s="16">
        <v>2</v>
      </c>
      <c r="AA1203" s="16">
        <v>0.52077562326869797</v>
      </c>
      <c r="AB1203" s="16">
        <v>1</v>
      </c>
      <c r="AD1203" s="17">
        <f t="shared" si="143"/>
        <v>31.07</v>
      </c>
      <c r="AE1203" s="57">
        <v>348.70711591263898</v>
      </c>
      <c r="AF1203" s="17">
        <f t="shared" si="142"/>
        <v>-0.66666666666666663</v>
      </c>
      <c r="AG1203" s="17">
        <v>2.0934579439252299</v>
      </c>
      <c r="AH1203" s="17">
        <v>2.09</v>
      </c>
      <c r="AI1203" s="4" t="s">
        <v>133</v>
      </c>
    </row>
    <row r="1204" spans="1:35" x14ac:dyDescent="0.35">
      <c r="A1204" s="4" t="s">
        <v>129</v>
      </c>
      <c r="B1204" s="36" t="s">
        <v>111</v>
      </c>
      <c r="C1204" s="4" t="s">
        <v>130</v>
      </c>
      <c r="D1204" s="19">
        <f t="shared" si="140"/>
        <v>111.34726666666667</v>
      </c>
      <c r="E1204" s="19">
        <f t="shared" si="141"/>
        <v>30.741938333333334</v>
      </c>
      <c r="F1204" s="20">
        <v>2500</v>
      </c>
      <c r="G1204" s="20">
        <v>215</v>
      </c>
      <c r="H1204" s="21">
        <v>1.52</v>
      </c>
      <c r="I1204" s="4" t="s">
        <v>31</v>
      </c>
      <c r="J1204" s="4" t="s">
        <v>51</v>
      </c>
      <c r="K1204" s="22" t="s">
        <v>134</v>
      </c>
      <c r="L1204" s="10">
        <v>9.6000000000000002E-2</v>
      </c>
      <c r="M1204" s="13">
        <f t="shared" si="139"/>
        <v>3.8399999999999998E-5</v>
      </c>
      <c r="O1204" s="4" t="s">
        <v>31</v>
      </c>
      <c r="P1204" s="4">
        <v>0</v>
      </c>
      <c r="Q1204" s="26" t="s">
        <v>135</v>
      </c>
      <c r="T1204" s="24">
        <v>2.0833333333333332E-2</v>
      </c>
      <c r="W1204" s="17">
        <v>31.07</v>
      </c>
      <c r="Z1204" s="16">
        <v>2</v>
      </c>
      <c r="AA1204" s="16">
        <v>0.44321329639889201</v>
      </c>
      <c r="AB1204" s="16">
        <v>1</v>
      </c>
      <c r="AD1204" s="17">
        <f t="shared" si="143"/>
        <v>31.07</v>
      </c>
      <c r="AE1204" s="57">
        <v>348.70711591263898</v>
      </c>
      <c r="AF1204" s="17">
        <f t="shared" si="142"/>
        <v>-0.66666666666666663</v>
      </c>
      <c r="AG1204" s="17">
        <v>1.8193146417445401</v>
      </c>
      <c r="AH1204" s="17">
        <v>1.82</v>
      </c>
      <c r="AI1204" s="4" t="s">
        <v>133</v>
      </c>
    </row>
    <row r="1205" spans="1:35" x14ac:dyDescent="0.35">
      <c r="A1205" s="4" t="s">
        <v>129</v>
      </c>
      <c r="B1205" s="36" t="s">
        <v>111</v>
      </c>
      <c r="C1205" s="4" t="s">
        <v>130</v>
      </c>
      <c r="D1205" s="19">
        <f t="shared" si="140"/>
        <v>111.34726666666667</v>
      </c>
      <c r="E1205" s="19">
        <f t="shared" si="141"/>
        <v>30.741938333333334</v>
      </c>
      <c r="F1205" s="20">
        <v>2500</v>
      </c>
      <c r="G1205" s="20">
        <v>215</v>
      </c>
      <c r="H1205" s="21">
        <v>1.52</v>
      </c>
      <c r="I1205" s="4" t="s">
        <v>31</v>
      </c>
      <c r="J1205" s="4" t="s">
        <v>51</v>
      </c>
      <c r="K1205" s="22" t="s">
        <v>134</v>
      </c>
      <c r="L1205" s="10">
        <v>9.6000000000000002E-2</v>
      </c>
      <c r="M1205" s="13">
        <f t="shared" si="139"/>
        <v>3.8399999999999998E-5</v>
      </c>
      <c r="O1205" s="4" t="s">
        <v>31</v>
      </c>
      <c r="P1205" s="4">
        <v>0</v>
      </c>
      <c r="Q1205" s="26" t="s">
        <v>135</v>
      </c>
      <c r="T1205" s="24">
        <v>2.0833333333333332E-2</v>
      </c>
      <c r="W1205" s="17">
        <v>31.07</v>
      </c>
      <c r="Z1205" s="16">
        <v>2</v>
      </c>
      <c r="AA1205" s="16">
        <v>0.52077562326869797</v>
      </c>
      <c r="AB1205" s="16">
        <v>1</v>
      </c>
      <c r="AD1205" s="17">
        <f t="shared" si="143"/>
        <v>31.07</v>
      </c>
      <c r="AE1205" s="57">
        <v>348.70711591263898</v>
      </c>
      <c r="AF1205" s="17">
        <f t="shared" si="142"/>
        <v>-0.66666666666666663</v>
      </c>
      <c r="AG1205" s="17">
        <v>1.3956386292834799</v>
      </c>
      <c r="AH1205" s="17">
        <v>1.4</v>
      </c>
      <c r="AI1205" s="4" t="s">
        <v>133</v>
      </c>
    </row>
    <row r="1206" spans="1:35" x14ac:dyDescent="0.35">
      <c r="A1206" s="4" t="s">
        <v>129</v>
      </c>
      <c r="B1206" s="36" t="s">
        <v>111</v>
      </c>
      <c r="C1206" s="4" t="s">
        <v>130</v>
      </c>
      <c r="D1206" s="19">
        <f t="shared" si="140"/>
        <v>111.34726666666667</v>
      </c>
      <c r="E1206" s="19">
        <f t="shared" si="141"/>
        <v>30.741938333333334</v>
      </c>
      <c r="F1206" s="20">
        <v>2500</v>
      </c>
      <c r="G1206" s="20">
        <v>215</v>
      </c>
      <c r="H1206" s="21">
        <v>1.52</v>
      </c>
      <c r="I1206" s="4" t="s">
        <v>31</v>
      </c>
      <c r="J1206" s="4" t="s">
        <v>51</v>
      </c>
      <c r="K1206" s="22" t="s">
        <v>134</v>
      </c>
      <c r="L1206" s="10">
        <v>9.6000000000000002E-2</v>
      </c>
      <c r="M1206" s="13">
        <f t="shared" si="139"/>
        <v>3.8399999999999998E-5</v>
      </c>
      <c r="O1206" s="4" t="s">
        <v>31</v>
      </c>
      <c r="P1206" s="4">
        <v>0</v>
      </c>
      <c r="Q1206" s="26" t="s">
        <v>135</v>
      </c>
      <c r="T1206" s="24">
        <v>2.0833333333333332E-2</v>
      </c>
      <c r="W1206" s="17">
        <v>31.07</v>
      </c>
      <c r="Z1206" s="16">
        <v>2</v>
      </c>
      <c r="AA1206" s="16">
        <v>0</v>
      </c>
      <c r="AB1206" s="16">
        <v>1</v>
      </c>
      <c r="AD1206" s="17">
        <f t="shared" si="143"/>
        <v>31.07</v>
      </c>
      <c r="AE1206" s="57">
        <v>348.70711591263898</v>
      </c>
      <c r="AF1206" s="17">
        <f t="shared" si="142"/>
        <v>-0.66666666666666663</v>
      </c>
      <c r="AG1206" s="17">
        <v>6.0809968847351996</v>
      </c>
      <c r="AH1206" s="17">
        <v>6.08</v>
      </c>
      <c r="AI1206" s="4" t="s">
        <v>133</v>
      </c>
    </row>
    <row r="1207" spans="1:35" x14ac:dyDescent="0.35">
      <c r="A1207" s="4" t="s">
        <v>129</v>
      </c>
      <c r="B1207" s="36" t="s">
        <v>111</v>
      </c>
      <c r="C1207" s="4" t="s">
        <v>130</v>
      </c>
      <c r="D1207" s="19">
        <f t="shared" si="140"/>
        <v>111.34726666666667</v>
      </c>
      <c r="E1207" s="19">
        <f t="shared" si="141"/>
        <v>30.741938333333334</v>
      </c>
      <c r="F1207" s="20">
        <v>2500</v>
      </c>
      <c r="G1207" s="20">
        <v>215</v>
      </c>
      <c r="H1207" s="21">
        <v>1.52</v>
      </c>
      <c r="I1207" s="4" t="s">
        <v>31</v>
      </c>
      <c r="J1207" s="4" t="s">
        <v>51</v>
      </c>
      <c r="K1207" s="22" t="s">
        <v>134</v>
      </c>
      <c r="L1207" s="10">
        <v>9.6000000000000002E-2</v>
      </c>
      <c r="M1207" s="13">
        <f t="shared" si="139"/>
        <v>3.8399999999999998E-5</v>
      </c>
      <c r="O1207" s="4" t="s">
        <v>31</v>
      </c>
      <c r="P1207" s="4">
        <v>0</v>
      </c>
      <c r="Q1207" s="26" t="s">
        <v>135</v>
      </c>
      <c r="T1207" s="24">
        <v>2.0833333333333332E-2</v>
      </c>
      <c r="W1207" s="17">
        <v>31.07</v>
      </c>
      <c r="Z1207" s="16">
        <v>2</v>
      </c>
      <c r="AA1207" s="16">
        <v>0</v>
      </c>
      <c r="AB1207" s="16">
        <v>1</v>
      </c>
      <c r="AD1207" s="17">
        <f t="shared" si="143"/>
        <v>31.07</v>
      </c>
      <c r="AE1207" s="57">
        <v>348.70711591263898</v>
      </c>
      <c r="AF1207" s="17">
        <f t="shared" si="142"/>
        <v>-0.66666666666666663</v>
      </c>
      <c r="AG1207" s="17">
        <v>5.3831775700934497</v>
      </c>
      <c r="AH1207" s="17">
        <v>5.38</v>
      </c>
      <c r="AI1207" s="4" t="s">
        <v>133</v>
      </c>
    </row>
    <row r="1208" spans="1:35" x14ac:dyDescent="0.35">
      <c r="A1208" s="4" t="s">
        <v>129</v>
      </c>
      <c r="B1208" s="36" t="s">
        <v>111</v>
      </c>
      <c r="C1208" s="4" t="s">
        <v>130</v>
      </c>
      <c r="D1208" s="19">
        <f t="shared" si="140"/>
        <v>111.34726666666667</v>
      </c>
      <c r="E1208" s="19">
        <f t="shared" si="141"/>
        <v>30.741938333333334</v>
      </c>
      <c r="F1208" s="20">
        <v>2500</v>
      </c>
      <c r="G1208" s="20">
        <v>215</v>
      </c>
      <c r="H1208" s="21">
        <v>1.52</v>
      </c>
      <c r="I1208" s="4" t="s">
        <v>31</v>
      </c>
      <c r="J1208" s="4" t="s">
        <v>51</v>
      </c>
      <c r="K1208" s="22" t="s">
        <v>134</v>
      </c>
      <c r="L1208" s="10">
        <v>9.6000000000000002E-2</v>
      </c>
      <c r="M1208" s="13">
        <f t="shared" si="139"/>
        <v>3.8399999999999998E-5</v>
      </c>
      <c r="O1208" s="4" t="s">
        <v>31</v>
      </c>
      <c r="P1208" s="4">
        <v>0</v>
      </c>
      <c r="Q1208" s="26" t="s">
        <v>135</v>
      </c>
      <c r="T1208" s="24">
        <v>2.0833333333333332E-2</v>
      </c>
      <c r="W1208" s="17">
        <v>31.07</v>
      </c>
      <c r="Z1208" s="16">
        <v>2</v>
      </c>
      <c r="AA1208" s="16">
        <v>0</v>
      </c>
      <c r="AB1208" s="16">
        <v>1</v>
      </c>
      <c r="AD1208" s="17">
        <f t="shared" si="143"/>
        <v>31.07</v>
      </c>
      <c r="AE1208" s="57">
        <v>348.70711591263898</v>
      </c>
      <c r="AF1208" s="17">
        <f t="shared" si="142"/>
        <v>-0.66666666666666663</v>
      </c>
      <c r="AG1208" s="17">
        <v>5.3084112149532698</v>
      </c>
      <c r="AH1208" s="17">
        <v>5.31</v>
      </c>
      <c r="AI1208" s="4" t="s">
        <v>133</v>
      </c>
    </row>
    <row r="1209" spans="1:35" x14ac:dyDescent="0.35">
      <c r="A1209" s="4" t="s">
        <v>129</v>
      </c>
      <c r="B1209" s="36" t="s">
        <v>111</v>
      </c>
      <c r="C1209" s="4" t="s">
        <v>130</v>
      </c>
      <c r="D1209" s="19">
        <f t="shared" si="140"/>
        <v>111.34726666666667</v>
      </c>
      <c r="E1209" s="19">
        <f t="shared" si="141"/>
        <v>30.741938333333334</v>
      </c>
      <c r="F1209" s="20">
        <v>2500</v>
      </c>
      <c r="G1209" s="20">
        <v>215</v>
      </c>
      <c r="H1209" s="21">
        <v>1.52</v>
      </c>
      <c r="I1209" s="4" t="s">
        <v>31</v>
      </c>
      <c r="J1209" s="4" t="s">
        <v>51</v>
      </c>
      <c r="K1209" s="22" t="s">
        <v>134</v>
      </c>
      <c r="L1209" s="10">
        <v>9.6000000000000002E-2</v>
      </c>
      <c r="M1209" s="13">
        <f t="shared" si="139"/>
        <v>3.8399999999999998E-5</v>
      </c>
      <c r="O1209" s="4" t="s">
        <v>31</v>
      </c>
      <c r="P1209" s="4">
        <v>0</v>
      </c>
      <c r="Q1209" s="26" t="s">
        <v>135</v>
      </c>
      <c r="T1209" s="24">
        <v>2.0833333333333332E-2</v>
      </c>
      <c r="W1209" s="17">
        <v>31.07</v>
      </c>
      <c r="Z1209" s="16">
        <v>2</v>
      </c>
      <c r="AA1209" s="16">
        <v>0</v>
      </c>
      <c r="AB1209" s="16">
        <v>1</v>
      </c>
      <c r="AD1209" s="17">
        <f t="shared" si="143"/>
        <v>31.07</v>
      </c>
      <c r="AE1209" s="57">
        <v>348.70711591263898</v>
      </c>
      <c r="AF1209" s="17">
        <f t="shared" si="142"/>
        <v>-0.66666666666666663</v>
      </c>
      <c r="AG1209" s="17">
        <v>4.5856697819314602</v>
      </c>
      <c r="AH1209" s="17">
        <v>4.59</v>
      </c>
      <c r="AI1209" s="4" t="s">
        <v>133</v>
      </c>
    </row>
    <row r="1210" spans="1:35" x14ac:dyDescent="0.35">
      <c r="A1210" s="4" t="s">
        <v>129</v>
      </c>
      <c r="B1210" s="36" t="s">
        <v>111</v>
      </c>
      <c r="C1210" s="4" t="s">
        <v>130</v>
      </c>
      <c r="D1210" s="19">
        <f t="shared" si="140"/>
        <v>111.34726666666667</v>
      </c>
      <c r="E1210" s="19">
        <f t="shared" si="141"/>
        <v>30.741938333333334</v>
      </c>
      <c r="F1210" s="20">
        <v>2500</v>
      </c>
      <c r="G1210" s="20">
        <v>215</v>
      </c>
      <c r="H1210" s="21">
        <v>1.52</v>
      </c>
      <c r="I1210" s="4" t="s">
        <v>31</v>
      </c>
      <c r="J1210" s="4" t="s">
        <v>51</v>
      </c>
      <c r="K1210" s="22" t="s">
        <v>134</v>
      </c>
      <c r="L1210" s="10">
        <v>9.6000000000000002E-2</v>
      </c>
      <c r="M1210" s="13">
        <f t="shared" si="139"/>
        <v>3.8399999999999998E-5</v>
      </c>
      <c r="O1210" s="4" t="s">
        <v>31</v>
      </c>
      <c r="P1210" s="4">
        <v>0</v>
      </c>
      <c r="Q1210" s="26" t="s">
        <v>135</v>
      </c>
      <c r="T1210" s="24">
        <v>2.0833333333333332E-2</v>
      </c>
      <c r="W1210" s="17">
        <v>31.07</v>
      </c>
      <c r="Z1210" s="16">
        <v>2</v>
      </c>
      <c r="AA1210" s="16">
        <v>0</v>
      </c>
      <c r="AB1210" s="16">
        <v>1</v>
      </c>
      <c r="AD1210" s="17">
        <f t="shared" si="143"/>
        <v>31.07</v>
      </c>
      <c r="AE1210" s="57">
        <v>348.70711591263898</v>
      </c>
      <c r="AF1210" s="17">
        <f t="shared" si="142"/>
        <v>-0.66666666666666663</v>
      </c>
      <c r="AG1210" s="17">
        <v>4.3364485981308398</v>
      </c>
      <c r="AH1210" s="17">
        <v>4.34</v>
      </c>
      <c r="AI1210" s="4" t="s">
        <v>133</v>
      </c>
    </row>
    <row r="1211" spans="1:35" x14ac:dyDescent="0.35">
      <c r="A1211" s="4" t="s">
        <v>129</v>
      </c>
      <c r="B1211" s="36" t="s">
        <v>111</v>
      </c>
      <c r="C1211" s="4" t="s">
        <v>130</v>
      </c>
      <c r="D1211" s="19">
        <f t="shared" si="140"/>
        <v>111.34726666666667</v>
      </c>
      <c r="E1211" s="19">
        <f t="shared" si="141"/>
        <v>30.741938333333334</v>
      </c>
      <c r="F1211" s="20">
        <v>2500</v>
      </c>
      <c r="G1211" s="20">
        <v>215</v>
      </c>
      <c r="H1211" s="21">
        <v>1.52</v>
      </c>
      <c r="I1211" s="4" t="s">
        <v>31</v>
      </c>
      <c r="J1211" s="4" t="s">
        <v>51</v>
      </c>
      <c r="K1211" s="22" t="s">
        <v>134</v>
      </c>
      <c r="L1211" s="10">
        <v>9.6000000000000002E-2</v>
      </c>
      <c r="M1211" s="13">
        <f t="shared" si="139"/>
        <v>3.8399999999999998E-5</v>
      </c>
      <c r="O1211" s="4" t="s">
        <v>31</v>
      </c>
      <c r="P1211" s="4">
        <v>0</v>
      </c>
      <c r="Q1211" s="26" t="s">
        <v>135</v>
      </c>
      <c r="T1211" s="24">
        <v>2.0833333333333332E-2</v>
      </c>
      <c r="W1211" s="17">
        <v>31.07</v>
      </c>
      <c r="Z1211" s="16">
        <v>2</v>
      </c>
      <c r="AA1211" s="16">
        <v>0</v>
      </c>
      <c r="AB1211" s="16">
        <v>1</v>
      </c>
      <c r="AD1211" s="17">
        <f t="shared" si="143"/>
        <v>31.07</v>
      </c>
      <c r="AE1211" s="57">
        <v>348.70711591263898</v>
      </c>
      <c r="AF1211" s="17">
        <f t="shared" si="142"/>
        <v>-0.66666666666666663</v>
      </c>
      <c r="AG1211" s="17">
        <v>3.9626168224298999</v>
      </c>
      <c r="AH1211" s="17">
        <v>3.96</v>
      </c>
      <c r="AI1211" s="4" t="s">
        <v>133</v>
      </c>
    </row>
    <row r="1212" spans="1:35" x14ac:dyDescent="0.35">
      <c r="A1212" s="4" t="s">
        <v>129</v>
      </c>
      <c r="B1212" s="36" t="s">
        <v>111</v>
      </c>
      <c r="C1212" s="4" t="s">
        <v>130</v>
      </c>
      <c r="D1212" s="19">
        <f t="shared" si="140"/>
        <v>111.34726666666667</v>
      </c>
      <c r="E1212" s="19">
        <f t="shared" si="141"/>
        <v>30.741938333333334</v>
      </c>
      <c r="F1212" s="20">
        <v>2500</v>
      </c>
      <c r="G1212" s="20">
        <v>215</v>
      </c>
      <c r="H1212" s="21">
        <v>1.52</v>
      </c>
      <c r="I1212" s="4" t="s">
        <v>31</v>
      </c>
      <c r="J1212" s="4" t="s">
        <v>51</v>
      </c>
      <c r="K1212" s="22" t="s">
        <v>134</v>
      </c>
      <c r="L1212" s="10">
        <v>9.6000000000000002E-2</v>
      </c>
      <c r="M1212" s="13">
        <f t="shared" si="139"/>
        <v>3.8399999999999998E-5</v>
      </c>
      <c r="O1212" s="4" t="s">
        <v>31</v>
      </c>
      <c r="P1212" s="4">
        <v>0</v>
      </c>
      <c r="Q1212" s="26" t="s">
        <v>135</v>
      </c>
      <c r="T1212" s="24">
        <v>2.0833333333333332E-2</v>
      </c>
      <c r="W1212" s="17">
        <v>31.07</v>
      </c>
      <c r="Z1212" s="16">
        <v>2</v>
      </c>
      <c r="AA1212" s="16">
        <v>0</v>
      </c>
      <c r="AB1212" s="16">
        <v>1</v>
      </c>
      <c r="AD1212" s="17">
        <f t="shared" si="143"/>
        <v>31.07</v>
      </c>
      <c r="AE1212" s="57">
        <v>348.70711591263898</v>
      </c>
      <c r="AF1212" s="17">
        <f t="shared" si="142"/>
        <v>-0.66666666666666663</v>
      </c>
      <c r="AG1212" s="17">
        <v>3.6884735202492198</v>
      </c>
      <c r="AH1212" s="17">
        <v>3.69</v>
      </c>
      <c r="AI1212" s="4" t="s">
        <v>133</v>
      </c>
    </row>
    <row r="1213" spans="1:35" x14ac:dyDescent="0.35">
      <c r="A1213" s="4" t="s">
        <v>129</v>
      </c>
      <c r="B1213" s="36" t="s">
        <v>111</v>
      </c>
      <c r="C1213" s="4" t="s">
        <v>130</v>
      </c>
      <c r="D1213" s="19">
        <f t="shared" si="140"/>
        <v>111.34726666666667</v>
      </c>
      <c r="E1213" s="19">
        <f t="shared" si="141"/>
        <v>30.741938333333334</v>
      </c>
      <c r="F1213" s="20">
        <v>2500</v>
      </c>
      <c r="G1213" s="20">
        <v>215</v>
      </c>
      <c r="H1213" s="21">
        <v>1.52</v>
      </c>
      <c r="I1213" s="4" t="s">
        <v>31</v>
      </c>
      <c r="J1213" s="4" t="s">
        <v>51</v>
      </c>
      <c r="K1213" s="22" t="s">
        <v>134</v>
      </c>
      <c r="L1213" s="10">
        <v>9.6000000000000002E-2</v>
      </c>
      <c r="M1213" s="13">
        <f t="shared" si="139"/>
        <v>3.8399999999999998E-5</v>
      </c>
      <c r="O1213" s="4" t="s">
        <v>31</v>
      </c>
      <c r="P1213" s="4">
        <v>0</v>
      </c>
      <c r="Q1213" s="26" t="s">
        <v>135</v>
      </c>
      <c r="T1213" s="24">
        <v>2.0833333333333332E-2</v>
      </c>
      <c r="W1213" s="17">
        <v>31.07</v>
      </c>
      <c r="Z1213" s="16">
        <v>2</v>
      </c>
      <c r="AA1213" s="16">
        <v>0</v>
      </c>
      <c r="AB1213" s="16">
        <v>1</v>
      </c>
      <c r="AD1213" s="17">
        <f t="shared" si="143"/>
        <v>31.07</v>
      </c>
      <c r="AE1213" s="57">
        <v>348.70711591263898</v>
      </c>
      <c r="AF1213" s="17">
        <f t="shared" si="142"/>
        <v>-0.66666666666666663</v>
      </c>
      <c r="AG1213" s="17">
        <v>3.5140186915887801</v>
      </c>
      <c r="AH1213" s="17">
        <v>3.51</v>
      </c>
      <c r="AI1213" s="4" t="s">
        <v>133</v>
      </c>
    </row>
    <row r="1214" spans="1:35" x14ac:dyDescent="0.35">
      <c r="A1214" s="4" t="s">
        <v>129</v>
      </c>
      <c r="B1214" s="36" t="s">
        <v>111</v>
      </c>
      <c r="C1214" s="4" t="s">
        <v>130</v>
      </c>
      <c r="D1214" s="19">
        <f t="shared" ref="D1214:D1245" si="144">111+(20+50.16/60)/60</f>
        <v>111.34726666666667</v>
      </c>
      <c r="E1214" s="19">
        <f t="shared" ref="E1214:E1245" si="145">30+(44+30.978/60)/60</f>
        <v>30.741938333333334</v>
      </c>
      <c r="F1214" s="20">
        <v>2500</v>
      </c>
      <c r="G1214" s="20">
        <v>215</v>
      </c>
      <c r="H1214" s="21">
        <v>1.52</v>
      </c>
      <c r="I1214" s="4" t="s">
        <v>31</v>
      </c>
      <c r="J1214" s="4" t="s">
        <v>51</v>
      </c>
      <c r="K1214" s="22" t="s">
        <v>134</v>
      </c>
      <c r="L1214" s="10">
        <v>9.6000000000000002E-2</v>
      </c>
      <c r="M1214" s="13">
        <f t="shared" si="139"/>
        <v>3.8399999999999998E-5</v>
      </c>
      <c r="O1214" s="4" t="s">
        <v>31</v>
      </c>
      <c r="P1214" s="4">
        <v>0</v>
      </c>
      <c r="Q1214" s="26" t="s">
        <v>135</v>
      </c>
      <c r="T1214" s="24">
        <v>2.0833333333333332E-2</v>
      </c>
      <c r="W1214" s="17">
        <v>31.07</v>
      </c>
      <c r="Z1214" s="16">
        <v>2</v>
      </c>
      <c r="AA1214" s="16">
        <v>0</v>
      </c>
      <c r="AB1214" s="16">
        <v>1</v>
      </c>
      <c r="AD1214" s="17">
        <f t="shared" si="143"/>
        <v>31.07</v>
      </c>
      <c r="AE1214" s="57">
        <v>348.70711591263898</v>
      </c>
      <c r="AF1214" s="17">
        <f t="shared" ref="AF1214:AF1245" si="146">-2/3</f>
        <v>-0.66666666666666663</v>
      </c>
      <c r="AG1214" s="17">
        <v>3.41433021806853</v>
      </c>
      <c r="AH1214" s="17">
        <v>3.41</v>
      </c>
      <c r="AI1214" s="4" t="s">
        <v>133</v>
      </c>
    </row>
    <row r="1215" spans="1:35" x14ac:dyDescent="0.35">
      <c r="A1215" s="4" t="s">
        <v>129</v>
      </c>
      <c r="B1215" s="36" t="s">
        <v>111</v>
      </c>
      <c r="C1215" s="4" t="s">
        <v>130</v>
      </c>
      <c r="D1215" s="19">
        <f t="shared" si="144"/>
        <v>111.34726666666667</v>
      </c>
      <c r="E1215" s="19">
        <f t="shared" si="145"/>
        <v>30.741938333333334</v>
      </c>
      <c r="F1215" s="20">
        <v>2500</v>
      </c>
      <c r="G1215" s="20">
        <v>215</v>
      </c>
      <c r="H1215" s="21">
        <v>1.52</v>
      </c>
      <c r="I1215" s="4" t="s">
        <v>31</v>
      </c>
      <c r="J1215" s="4" t="s">
        <v>51</v>
      </c>
      <c r="K1215" s="22" t="s">
        <v>134</v>
      </c>
      <c r="L1215" s="10">
        <v>9.6000000000000002E-2</v>
      </c>
      <c r="M1215" s="13">
        <f t="shared" si="139"/>
        <v>3.8399999999999998E-5</v>
      </c>
      <c r="O1215" s="4" t="s">
        <v>31</v>
      </c>
      <c r="P1215" s="4">
        <v>0</v>
      </c>
      <c r="Q1215" s="26" t="s">
        <v>135</v>
      </c>
      <c r="T1215" s="24">
        <v>2.0833333333333332E-2</v>
      </c>
      <c r="W1215" s="17">
        <v>31.07</v>
      </c>
      <c r="Z1215" s="16">
        <v>2</v>
      </c>
      <c r="AA1215" s="16">
        <v>0</v>
      </c>
      <c r="AB1215" s="16">
        <v>1</v>
      </c>
      <c r="AD1215" s="17">
        <f t="shared" si="143"/>
        <v>31.07</v>
      </c>
      <c r="AE1215" s="57">
        <v>348.70711591263898</v>
      </c>
      <c r="AF1215" s="17">
        <f t="shared" si="146"/>
        <v>-0.66666666666666663</v>
      </c>
      <c r="AG1215" s="17">
        <v>3.33956386292834</v>
      </c>
      <c r="AH1215" s="17">
        <v>3.34</v>
      </c>
      <c r="AI1215" s="4" t="s">
        <v>133</v>
      </c>
    </row>
    <row r="1216" spans="1:35" x14ac:dyDescent="0.35">
      <c r="A1216" s="4" t="s">
        <v>129</v>
      </c>
      <c r="B1216" s="36" t="s">
        <v>111</v>
      </c>
      <c r="C1216" s="4" t="s">
        <v>130</v>
      </c>
      <c r="D1216" s="19">
        <f t="shared" si="144"/>
        <v>111.34726666666667</v>
      </c>
      <c r="E1216" s="19">
        <f t="shared" si="145"/>
        <v>30.741938333333334</v>
      </c>
      <c r="F1216" s="20">
        <v>2500</v>
      </c>
      <c r="G1216" s="20">
        <v>215</v>
      </c>
      <c r="H1216" s="21">
        <v>1.52</v>
      </c>
      <c r="I1216" s="4" t="s">
        <v>31</v>
      </c>
      <c r="J1216" s="4" t="s">
        <v>51</v>
      </c>
      <c r="K1216" s="22" t="s">
        <v>134</v>
      </c>
      <c r="L1216" s="10">
        <v>9.6000000000000002E-2</v>
      </c>
      <c r="M1216" s="13">
        <f t="shared" si="139"/>
        <v>3.8399999999999998E-5</v>
      </c>
      <c r="O1216" s="4" t="s">
        <v>31</v>
      </c>
      <c r="P1216" s="4">
        <v>0</v>
      </c>
      <c r="Q1216" s="26" t="s">
        <v>135</v>
      </c>
      <c r="T1216" s="24">
        <v>2.0833333333333332E-2</v>
      </c>
      <c r="W1216" s="17">
        <v>31.07</v>
      </c>
      <c r="Z1216" s="16">
        <v>2</v>
      </c>
      <c r="AA1216" s="16">
        <v>0</v>
      </c>
      <c r="AB1216" s="16">
        <v>1</v>
      </c>
      <c r="AD1216" s="17">
        <f t="shared" si="143"/>
        <v>31.07</v>
      </c>
      <c r="AE1216" s="57">
        <v>348.70711591263898</v>
      </c>
      <c r="AF1216" s="17">
        <f t="shared" si="146"/>
        <v>-0.66666666666666663</v>
      </c>
      <c r="AG1216" s="17">
        <v>3.2897196261682198</v>
      </c>
      <c r="AH1216" s="17">
        <v>3.29</v>
      </c>
      <c r="AI1216" s="4" t="s">
        <v>133</v>
      </c>
    </row>
    <row r="1217" spans="1:35" x14ac:dyDescent="0.35">
      <c r="A1217" s="4" t="s">
        <v>129</v>
      </c>
      <c r="B1217" s="36" t="s">
        <v>111</v>
      </c>
      <c r="C1217" s="4" t="s">
        <v>130</v>
      </c>
      <c r="D1217" s="19">
        <f t="shared" si="144"/>
        <v>111.34726666666667</v>
      </c>
      <c r="E1217" s="19">
        <f t="shared" si="145"/>
        <v>30.741938333333334</v>
      </c>
      <c r="F1217" s="20">
        <v>2500</v>
      </c>
      <c r="G1217" s="20">
        <v>215</v>
      </c>
      <c r="H1217" s="21">
        <v>1.52</v>
      </c>
      <c r="I1217" s="4" t="s">
        <v>31</v>
      </c>
      <c r="J1217" s="4" t="s">
        <v>51</v>
      </c>
      <c r="K1217" s="22" t="s">
        <v>134</v>
      </c>
      <c r="L1217" s="10">
        <v>9.6000000000000002E-2</v>
      </c>
      <c r="M1217" s="13">
        <f t="shared" si="139"/>
        <v>3.8399999999999998E-5</v>
      </c>
      <c r="O1217" s="4" t="s">
        <v>31</v>
      </c>
      <c r="P1217" s="4">
        <v>0</v>
      </c>
      <c r="Q1217" s="26" t="s">
        <v>135</v>
      </c>
      <c r="T1217" s="24">
        <v>2.0833333333333332E-2</v>
      </c>
      <c r="W1217" s="17">
        <v>31.07</v>
      </c>
      <c r="Z1217" s="16">
        <v>2</v>
      </c>
      <c r="AA1217" s="16">
        <v>0</v>
      </c>
      <c r="AB1217" s="16">
        <v>1</v>
      </c>
      <c r="AD1217" s="17">
        <f t="shared" si="143"/>
        <v>31.07</v>
      </c>
      <c r="AE1217" s="57">
        <v>348.70711591263898</v>
      </c>
      <c r="AF1217" s="17">
        <f t="shared" si="146"/>
        <v>-0.66666666666666663</v>
      </c>
      <c r="AG1217" s="17">
        <v>3.2398753894080898</v>
      </c>
      <c r="AH1217" s="17">
        <v>3.24</v>
      </c>
      <c r="AI1217" s="4" t="s">
        <v>133</v>
      </c>
    </row>
    <row r="1218" spans="1:35" x14ac:dyDescent="0.35">
      <c r="A1218" s="4" t="s">
        <v>129</v>
      </c>
      <c r="B1218" s="36" t="s">
        <v>111</v>
      </c>
      <c r="C1218" s="4" t="s">
        <v>130</v>
      </c>
      <c r="D1218" s="19">
        <f t="shared" si="144"/>
        <v>111.34726666666667</v>
      </c>
      <c r="E1218" s="19">
        <f t="shared" si="145"/>
        <v>30.741938333333334</v>
      </c>
      <c r="F1218" s="20">
        <v>2500</v>
      </c>
      <c r="G1218" s="20">
        <v>215</v>
      </c>
      <c r="H1218" s="21">
        <v>1.52</v>
      </c>
      <c r="I1218" s="4" t="s">
        <v>31</v>
      </c>
      <c r="J1218" s="4" t="s">
        <v>51</v>
      </c>
      <c r="K1218" s="22" t="s">
        <v>134</v>
      </c>
      <c r="L1218" s="10">
        <v>9.6000000000000002E-2</v>
      </c>
      <c r="M1218" s="13">
        <f t="shared" si="139"/>
        <v>3.8399999999999998E-5</v>
      </c>
      <c r="O1218" s="4" t="s">
        <v>31</v>
      </c>
      <c r="P1218" s="4">
        <v>0</v>
      </c>
      <c r="Q1218" s="26" t="s">
        <v>135</v>
      </c>
      <c r="T1218" s="24">
        <v>2.0833333333333332E-2</v>
      </c>
      <c r="W1218" s="17">
        <v>31.07</v>
      </c>
      <c r="Z1218" s="16">
        <v>2</v>
      </c>
      <c r="AA1218" s="16">
        <v>0</v>
      </c>
      <c r="AB1218" s="16">
        <v>1</v>
      </c>
      <c r="AD1218" s="17">
        <f t="shared" si="143"/>
        <v>31.07</v>
      </c>
      <c r="AE1218" s="57">
        <v>348.70711591263898</v>
      </c>
      <c r="AF1218" s="17">
        <f t="shared" si="146"/>
        <v>-0.66666666666666663</v>
      </c>
      <c r="AG1218" s="17">
        <v>2.9906542056074699</v>
      </c>
      <c r="AH1218" s="17">
        <v>2.99</v>
      </c>
      <c r="AI1218" s="4" t="s">
        <v>133</v>
      </c>
    </row>
    <row r="1219" spans="1:35" x14ac:dyDescent="0.35">
      <c r="A1219" s="4" t="s">
        <v>129</v>
      </c>
      <c r="B1219" s="36" t="s">
        <v>111</v>
      </c>
      <c r="C1219" s="4" t="s">
        <v>130</v>
      </c>
      <c r="D1219" s="19">
        <f t="shared" si="144"/>
        <v>111.34726666666667</v>
      </c>
      <c r="E1219" s="19">
        <f t="shared" si="145"/>
        <v>30.741938333333334</v>
      </c>
      <c r="F1219" s="20">
        <v>2500</v>
      </c>
      <c r="G1219" s="20">
        <v>215</v>
      </c>
      <c r="H1219" s="21">
        <v>1.52</v>
      </c>
      <c r="I1219" s="4" t="s">
        <v>31</v>
      </c>
      <c r="J1219" s="4" t="s">
        <v>51</v>
      </c>
      <c r="K1219" s="22" t="s">
        <v>134</v>
      </c>
      <c r="L1219" s="10">
        <v>9.6000000000000002E-2</v>
      </c>
      <c r="M1219" s="13">
        <f t="shared" ref="M1219:M1282" si="147">L1219/F1219</f>
        <v>3.8399999999999998E-5</v>
      </c>
      <c r="O1219" s="4" t="s">
        <v>31</v>
      </c>
      <c r="P1219" s="4">
        <v>0</v>
      </c>
      <c r="Q1219" s="26" t="s">
        <v>135</v>
      </c>
      <c r="T1219" s="24">
        <v>2.0833333333333332E-2</v>
      </c>
      <c r="W1219" s="17">
        <v>31.07</v>
      </c>
      <c r="Z1219" s="16">
        <v>2</v>
      </c>
      <c r="AA1219" s="16">
        <v>0</v>
      </c>
      <c r="AB1219" s="16">
        <v>1</v>
      </c>
      <c r="AD1219" s="17">
        <f t="shared" si="143"/>
        <v>31.07</v>
      </c>
      <c r="AE1219" s="57">
        <v>348.70711591263898</v>
      </c>
      <c r="AF1219" s="17">
        <f t="shared" si="146"/>
        <v>-0.66666666666666663</v>
      </c>
      <c r="AG1219" s="17">
        <v>2.8660436137071601</v>
      </c>
      <c r="AH1219" s="17">
        <v>2.87</v>
      </c>
      <c r="AI1219" s="4" t="s">
        <v>133</v>
      </c>
    </row>
    <row r="1220" spans="1:35" x14ac:dyDescent="0.35">
      <c r="A1220" s="4" t="s">
        <v>129</v>
      </c>
      <c r="B1220" s="36" t="s">
        <v>111</v>
      </c>
      <c r="C1220" s="4" t="s">
        <v>130</v>
      </c>
      <c r="D1220" s="19">
        <f t="shared" si="144"/>
        <v>111.34726666666667</v>
      </c>
      <c r="E1220" s="19">
        <f t="shared" si="145"/>
        <v>30.741938333333334</v>
      </c>
      <c r="F1220" s="20">
        <v>2500</v>
      </c>
      <c r="G1220" s="20">
        <v>215</v>
      </c>
      <c r="H1220" s="21">
        <v>1.52</v>
      </c>
      <c r="I1220" s="4" t="s">
        <v>31</v>
      </c>
      <c r="J1220" s="4" t="s">
        <v>51</v>
      </c>
      <c r="K1220" s="22" t="s">
        <v>134</v>
      </c>
      <c r="L1220" s="10">
        <v>9.6000000000000002E-2</v>
      </c>
      <c r="M1220" s="13">
        <f t="shared" si="147"/>
        <v>3.8399999999999998E-5</v>
      </c>
      <c r="O1220" s="4" t="s">
        <v>31</v>
      </c>
      <c r="P1220" s="4">
        <v>0</v>
      </c>
      <c r="Q1220" s="26" t="s">
        <v>135</v>
      </c>
      <c r="T1220" s="24">
        <v>2.0833333333333332E-2</v>
      </c>
      <c r="W1220" s="17">
        <v>31.07</v>
      </c>
      <c r="Z1220" s="16">
        <v>2</v>
      </c>
      <c r="AA1220" s="16">
        <v>0</v>
      </c>
      <c r="AB1220" s="16">
        <v>1</v>
      </c>
      <c r="AD1220" s="17">
        <f t="shared" si="143"/>
        <v>31.07</v>
      </c>
      <c r="AE1220" s="57">
        <v>348.70711591263898</v>
      </c>
      <c r="AF1220" s="17">
        <f t="shared" si="146"/>
        <v>-0.66666666666666663</v>
      </c>
      <c r="AG1220" s="17">
        <v>2.5669781931464102</v>
      </c>
      <c r="AH1220" s="17">
        <v>2.57</v>
      </c>
      <c r="AI1220" s="4" t="s">
        <v>133</v>
      </c>
    </row>
    <row r="1221" spans="1:35" x14ac:dyDescent="0.35">
      <c r="A1221" s="4" t="s">
        <v>129</v>
      </c>
      <c r="B1221" s="36" t="s">
        <v>111</v>
      </c>
      <c r="C1221" s="4" t="s">
        <v>130</v>
      </c>
      <c r="D1221" s="19">
        <f t="shared" si="144"/>
        <v>111.34726666666667</v>
      </c>
      <c r="E1221" s="19">
        <f t="shared" si="145"/>
        <v>30.741938333333334</v>
      </c>
      <c r="F1221" s="20">
        <v>2500</v>
      </c>
      <c r="G1221" s="20">
        <v>215</v>
      </c>
      <c r="H1221" s="21">
        <v>1.52</v>
      </c>
      <c r="I1221" s="4" t="s">
        <v>31</v>
      </c>
      <c r="J1221" s="4" t="s">
        <v>51</v>
      </c>
      <c r="K1221" s="22" t="s">
        <v>134</v>
      </c>
      <c r="L1221" s="10">
        <v>9.6000000000000002E-2</v>
      </c>
      <c r="M1221" s="13">
        <f t="shared" si="147"/>
        <v>3.8399999999999998E-5</v>
      </c>
      <c r="O1221" s="4" t="s">
        <v>31</v>
      </c>
      <c r="P1221" s="4">
        <v>0</v>
      </c>
      <c r="Q1221" s="26" t="s">
        <v>135</v>
      </c>
      <c r="T1221" s="24">
        <v>2.0833333333333332E-2</v>
      </c>
      <c r="W1221" s="17">
        <v>31.07</v>
      </c>
      <c r="Z1221" s="16">
        <v>2</v>
      </c>
      <c r="AA1221" s="16">
        <v>0</v>
      </c>
      <c r="AB1221" s="16">
        <v>1</v>
      </c>
      <c r="AD1221" s="17">
        <f t="shared" si="143"/>
        <v>31.07</v>
      </c>
      <c r="AE1221" s="57">
        <v>348.70711591263898</v>
      </c>
      <c r="AF1221" s="17">
        <f t="shared" si="146"/>
        <v>-0.66666666666666663</v>
      </c>
      <c r="AG1221" s="17">
        <v>2.3925233644859798</v>
      </c>
      <c r="AH1221" s="17">
        <v>2.39</v>
      </c>
      <c r="AI1221" s="4" t="s">
        <v>133</v>
      </c>
    </row>
    <row r="1222" spans="1:35" x14ac:dyDescent="0.35">
      <c r="A1222" s="4" t="s">
        <v>129</v>
      </c>
      <c r="B1222" s="36" t="s">
        <v>111</v>
      </c>
      <c r="C1222" s="4" t="s">
        <v>130</v>
      </c>
      <c r="D1222" s="19">
        <f t="shared" si="144"/>
        <v>111.34726666666667</v>
      </c>
      <c r="E1222" s="19">
        <f t="shared" si="145"/>
        <v>30.741938333333334</v>
      </c>
      <c r="F1222" s="20">
        <v>2500</v>
      </c>
      <c r="G1222" s="20">
        <v>215</v>
      </c>
      <c r="H1222" s="21">
        <v>1.52</v>
      </c>
      <c r="I1222" s="4" t="s">
        <v>31</v>
      </c>
      <c r="J1222" s="4" t="s">
        <v>51</v>
      </c>
      <c r="K1222" s="22" t="s">
        <v>134</v>
      </c>
      <c r="L1222" s="10">
        <v>9.6000000000000002E-2</v>
      </c>
      <c r="M1222" s="13">
        <f t="shared" si="147"/>
        <v>3.8399999999999998E-5</v>
      </c>
      <c r="O1222" s="4" t="s">
        <v>31</v>
      </c>
      <c r="P1222" s="4">
        <v>0</v>
      </c>
      <c r="Q1222" s="26" t="s">
        <v>135</v>
      </c>
      <c r="T1222" s="24">
        <v>2.0833333333333332E-2</v>
      </c>
      <c r="W1222" s="17">
        <v>31.07</v>
      </c>
      <c r="Z1222" s="16">
        <v>2</v>
      </c>
      <c r="AA1222" s="16">
        <v>0</v>
      </c>
      <c r="AB1222" s="16">
        <v>1</v>
      </c>
      <c r="AD1222" s="17">
        <f t="shared" si="143"/>
        <v>31.07</v>
      </c>
      <c r="AE1222" s="57">
        <v>348.70711591263898</v>
      </c>
      <c r="AF1222" s="17">
        <f t="shared" si="146"/>
        <v>-0.66666666666666663</v>
      </c>
      <c r="AG1222" s="17">
        <v>2.1433021806853501</v>
      </c>
      <c r="AH1222" s="17">
        <v>2.14</v>
      </c>
      <c r="AI1222" s="4" t="s">
        <v>133</v>
      </c>
    </row>
    <row r="1223" spans="1:35" x14ac:dyDescent="0.35">
      <c r="A1223" s="4" t="s">
        <v>129</v>
      </c>
      <c r="B1223" s="36" t="s">
        <v>111</v>
      </c>
      <c r="C1223" s="4" t="s">
        <v>130</v>
      </c>
      <c r="D1223" s="19">
        <f t="shared" si="144"/>
        <v>111.34726666666667</v>
      </c>
      <c r="E1223" s="19">
        <f t="shared" si="145"/>
        <v>30.741938333333334</v>
      </c>
      <c r="F1223" s="20">
        <v>2500</v>
      </c>
      <c r="G1223" s="20">
        <v>215</v>
      </c>
      <c r="H1223" s="21">
        <v>1.52</v>
      </c>
      <c r="I1223" s="4" t="s">
        <v>31</v>
      </c>
      <c r="J1223" s="4" t="s">
        <v>51</v>
      </c>
      <c r="K1223" s="22" t="s">
        <v>134</v>
      </c>
      <c r="L1223" s="10">
        <v>9.6000000000000002E-2</v>
      </c>
      <c r="M1223" s="13">
        <f t="shared" si="147"/>
        <v>3.8399999999999998E-5</v>
      </c>
      <c r="O1223" s="4" t="s">
        <v>31</v>
      </c>
      <c r="P1223" s="4">
        <v>0</v>
      </c>
      <c r="Q1223" s="26" t="s">
        <v>135</v>
      </c>
      <c r="T1223" s="24">
        <v>2.0833333333333332E-2</v>
      </c>
      <c r="W1223" s="17">
        <v>31.07</v>
      </c>
      <c r="Z1223" s="16">
        <v>2</v>
      </c>
      <c r="AA1223" s="16">
        <v>0</v>
      </c>
      <c r="AB1223" s="16">
        <v>1</v>
      </c>
      <c r="AD1223" s="17">
        <f t="shared" si="143"/>
        <v>31.07</v>
      </c>
      <c r="AE1223" s="57">
        <v>348.70711591263898</v>
      </c>
      <c r="AF1223" s="17">
        <f t="shared" si="146"/>
        <v>-0.66666666666666663</v>
      </c>
      <c r="AG1223" s="17">
        <v>2.0436137071650999</v>
      </c>
      <c r="AH1223" s="17">
        <v>2.04</v>
      </c>
      <c r="AI1223" s="4" t="s">
        <v>133</v>
      </c>
    </row>
    <row r="1224" spans="1:35" x14ac:dyDescent="0.35">
      <c r="A1224" s="4" t="s">
        <v>129</v>
      </c>
      <c r="B1224" s="36" t="s">
        <v>111</v>
      </c>
      <c r="C1224" s="4" t="s">
        <v>130</v>
      </c>
      <c r="D1224" s="19">
        <f t="shared" si="144"/>
        <v>111.34726666666667</v>
      </c>
      <c r="E1224" s="19">
        <f t="shared" si="145"/>
        <v>30.741938333333334</v>
      </c>
      <c r="F1224" s="20">
        <v>2500</v>
      </c>
      <c r="G1224" s="20">
        <v>215</v>
      </c>
      <c r="H1224" s="21">
        <v>1.52</v>
      </c>
      <c r="I1224" s="4" t="s">
        <v>31</v>
      </c>
      <c r="J1224" s="4" t="s">
        <v>51</v>
      </c>
      <c r="K1224" s="22" t="s">
        <v>134</v>
      </c>
      <c r="L1224" s="10">
        <v>9.6000000000000002E-2</v>
      </c>
      <c r="M1224" s="13">
        <f t="shared" si="147"/>
        <v>3.8399999999999998E-5</v>
      </c>
      <c r="O1224" s="4" t="s">
        <v>31</v>
      </c>
      <c r="P1224" s="4">
        <v>0</v>
      </c>
      <c r="Q1224" s="26" t="s">
        <v>135</v>
      </c>
      <c r="T1224" s="24">
        <v>2.0833333333333332E-2</v>
      </c>
      <c r="W1224" s="17">
        <v>31.07</v>
      </c>
      <c r="Z1224" s="16">
        <v>2</v>
      </c>
      <c r="AA1224" s="16">
        <v>0</v>
      </c>
      <c r="AB1224" s="16">
        <v>1</v>
      </c>
      <c r="AD1224" s="17">
        <f t="shared" si="143"/>
        <v>31.07</v>
      </c>
      <c r="AE1224" s="57">
        <v>348.70711591263898</v>
      </c>
      <c r="AF1224" s="17">
        <f t="shared" si="146"/>
        <v>-0.66666666666666663</v>
      </c>
      <c r="AG1224" s="17">
        <v>1.9190031152647899</v>
      </c>
      <c r="AH1224" s="17">
        <v>1.92</v>
      </c>
      <c r="AI1224" s="4" t="s">
        <v>133</v>
      </c>
    </row>
    <row r="1225" spans="1:35" x14ac:dyDescent="0.35">
      <c r="A1225" s="4" t="s">
        <v>129</v>
      </c>
      <c r="B1225" s="36" t="s">
        <v>111</v>
      </c>
      <c r="C1225" s="4" t="s">
        <v>130</v>
      </c>
      <c r="D1225" s="19">
        <f t="shared" si="144"/>
        <v>111.34726666666667</v>
      </c>
      <c r="E1225" s="19">
        <f t="shared" si="145"/>
        <v>30.741938333333334</v>
      </c>
      <c r="F1225" s="20">
        <v>2500</v>
      </c>
      <c r="G1225" s="20">
        <v>215</v>
      </c>
      <c r="H1225" s="21">
        <v>1.52</v>
      </c>
      <c r="I1225" s="4" t="s">
        <v>31</v>
      </c>
      <c r="J1225" s="4" t="s">
        <v>51</v>
      </c>
      <c r="K1225" s="22" t="s">
        <v>134</v>
      </c>
      <c r="L1225" s="10">
        <v>9.6000000000000002E-2</v>
      </c>
      <c r="M1225" s="13">
        <f t="shared" si="147"/>
        <v>3.8399999999999998E-5</v>
      </c>
      <c r="O1225" s="4" t="s">
        <v>31</v>
      </c>
      <c r="P1225" s="4">
        <v>0</v>
      </c>
      <c r="Q1225" s="26" t="s">
        <v>135</v>
      </c>
      <c r="T1225" s="24">
        <v>2.0833333333333332E-2</v>
      </c>
      <c r="W1225" s="17">
        <v>31.07</v>
      </c>
      <c r="Z1225" s="16">
        <v>2</v>
      </c>
      <c r="AA1225" s="16">
        <v>0</v>
      </c>
      <c r="AB1225" s="16">
        <v>1</v>
      </c>
      <c r="AD1225" s="17">
        <f t="shared" si="143"/>
        <v>31.07</v>
      </c>
      <c r="AE1225" s="57">
        <v>348.70711591263898</v>
      </c>
      <c r="AF1225" s="17">
        <f t="shared" si="146"/>
        <v>-0.66666666666666663</v>
      </c>
      <c r="AG1225" s="17">
        <v>1.5700934579439201</v>
      </c>
      <c r="AH1225" s="17">
        <v>1.57</v>
      </c>
      <c r="AI1225" s="4" t="s">
        <v>133</v>
      </c>
    </row>
    <row r="1226" spans="1:35" x14ac:dyDescent="0.35">
      <c r="A1226" s="4" t="s">
        <v>129</v>
      </c>
      <c r="B1226" s="36" t="s">
        <v>111</v>
      </c>
      <c r="C1226" s="4" t="s">
        <v>130</v>
      </c>
      <c r="D1226" s="19">
        <f t="shared" si="144"/>
        <v>111.34726666666667</v>
      </c>
      <c r="E1226" s="19">
        <f t="shared" si="145"/>
        <v>30.741938333333334</v>
      </c>
      <c r="F1226" s="20">
        <v>2500</v>
      </c>
      <c r="G1226" s="20">
        <v>215</v>
      </c>
      <c r="H1226" s="21">
        <v>1.52</v>
      </c>
      <c r="I1226" s="4" t="s">
        <v>31</v>
      </c>
      <c r="J1226" s="4" t="s">
        <v>51</v>
      </c>
      <c r="K1226" s="22" t="s">
        <v>134</v>
      </c>
      <c r="L1226" s="10">
        <v>9.6000000000000002E-2</v>
      </c>
      <c r="M1226" s="13">
        <f t="shared" si="147"/>
        <v>3.8399999999999998E-5</v>
      </c>
      <c r="O1226" s="4" t="s">
        <v>31</v>
      </c>
      <c r="P1226" s="4">
        <v>0</v>
      </c>
      <c r="Q1226" s="26" t="s">
        <v>135</v>
      </c>
      <c r="T1226" s="24">
        <v>2.0833333333333332E-2</v>
      </c>
      <c r="W1226" s="17">
        <v>31.07</v>
      </c>
      <c r="Z1226" s="16">
        <v>2</v>
      </c>
      <c r="AA1226" s="16">
        <v>0</v>
      </c>
      <c r="AB1226" s="16">
        <v>1</v>
      </c>
      <c r="AD1226" s="17">
        <f t="shared" si="143"/>
        <v>31.07</v>
      </c>
      <c r="AE1226" s="57">
        <v>348.70711591263898</v>
      </c>
      <c r="AF1226" s="17">
        <f t="shared" si="146"/>
        <v>-0.66666666666666663</v>
      </c>
      <c r="AG1226" s="17">
        <v>1.3956386292834799</v>
      </c>
      <c r="AH1226" s="17">
        <v>1.4</v>
      </c>
      <c r="AI1226" s="4" t="s">
        <v>133</v>
      </c>
    </row>
    <row r="1227" spans="1:35" x14ac:dyDescent="0.35">
      <c r="A1227" s="4" t="s">
        <v>129</v>
      </c>
      <c r="B1227" s="36" t="s">
        <v>111</v>
      </c>
      <c r="C1227" s="4" t="s">
        <v>130</v>
      </c>
      <c r="D1227" s="19">
        <f t="shared" si="144"/>
        <v>111.34726666666667</v>
      </c>
      <c r="E1227" s="19">
        <f t="shared" si="145"/>
        <v>30.741938333333334</v>
      </c>
      <c r="F1227" s="20">
        <v>2500</v>
      </c>
      <c r="G1227" s="20">
        <v>215</v>
      </c>
      <c r="H1227" s="21">
        <v>1.52</v>
      </c>
      <c r="I1227" s="4" t="s">
        <v>31</v>
      </c>
      <c r="J1227" s="4" t="s">
        <v>51</v>
      </c>
      <c r="K1227" s="22" t="s">
        <v>134</v>
      </c>
      <c r="L1227" s="10">
        <v>9.6000000000000002E-2</v>
      </c>
      <c r="M1227" s="13">
        <f t="shared" si="147"/>
        <v>3.8399999999999998E-5</v>
      </c>
      <c r="O1227" s="4" t="s">
        <v>31</v>
      </c>
      <c r="P1227" s="4">
        <v>0</v>
      </c>
      <c r="Q1227" s="26" t="s">
        <v>135</v>
      </c>
      <c r="T1227" s="24">
        <v>2.0833333333333332E-2</v>
      </c>
      <c r="W1227" s="17">
        <v>31.07</v>
      </c>
      <c r="Z1227" s="16">
        <v>2</v>
      </c>
      <c r="AA1227" s="16">
        <v>0</v>
      </c>
      <c r="AB1227" s="16">
        <v>1</v>
      </c>
      <c r="AD1227" s="17">
        <f t="shared" si="143"/>
        <v>31.07</v>
      </c>
      <c r="AE1227" s="57">
        <v>348.70711591263898</v>
      </c>
      <c r="AF1227" s="17">
        <f t="shared" si="146"/>
        <v>-0.66666666666666663</v>
      </c>
      <c r="AG1227" s="17">
        <v>1.42056074766355</v>
      </c>
      <c r="AH1227" s="17">
        <v>1.42</v>
      </c>
      <c r="AI1227" s="4" t="s">
        <v>133</v>
      </c>
    </row>
    <row r="1228" spans="1:35" x14ac:dyDescent="0.35">
      <c r="A1228" s="4" t="s">
        <v>129</v>
      </c>
      <c r="B1228" s="36" t="s">
        <v>111</v>
      </c>
      <c r="C1228" s="4" t="s">
        <v>130</v>
      </c>
      <c r="D1228" s="19">
        <f t="shared" si="144"/>
        <v>111.34726666666667</v>
      </c>
      <c r="E1228" s="19">
        <f t="shared" si="145"/>
        <v>30.741938333333334</v>
      </c>
      <c r="F1228" s="20">
        <v>2500</v>
      </c>
      <c r="G1228" s="20">
        <v>215</v>
      </c>
      <c r="H1228" s="21">
        <v>1.52</v>
      </c>
      <c r="I1228" s="4" t="s">
        <v>31</v>
      </c>
      <c r="J1228" s="4" t="s">
        <v>51</v>
      </c>
      <c r="K1228" s="22" t="s">
        <v>134</v>
      </c>
      <c r="L1228" s="10">
        <v>9.6000000000000002E-2</v>
      </c>
      <c r="M1228" s="13">
        <f t="shared" si="147"/>
        <v>3.8399999999999998E-5</v>
      </c>
      <c r="O1228" s="4" t="s">
        <v>31</v>
      </c>
      <c r="P1228" s="4">
        <v>0</v>
      </c>
      <c r="Q1228" s="26" t="s">
        <v>135</v>
      </c>
      <c r="T1228" s="24">
        <v>2.0833333333333332E-2</v>
      </c>
      <c r="W1228" s="17">
        <v>31.07</v>
      </c>
      <c r="Z1228" s="16">
        <v>2</v>
      </c>
      <c r="AA1228" s="16">
        <v>0</v>
      </c>
      <c r="AB1228" s="16">
        <v>1</v>
      </c>
      <c r="AD1228" s="17">
        <f t="shared" si="143"/>
        <v>31.07</v>
      </c>
      <c r="AE1228" s="57">
        <v>348.70711591263898</v>
      </c>
      <c r="AF1228" s="17">
        <f t="shared" si="146"/>
        <v>-0.66666666666666663</v>
      </c>
      <c r="AG1228" s="17">
        <v>1.14641744548286</v>
      </c>
      <c r="AH1228" s="17">
        <v>1.1499999999999999</v>
      </c>
      <c r="AI1228" s="4" t="s">
        <v>133</v>
      </c>
    </row>
    <row r="1229" spans="1:35" x14ac:dyDescent="0.35">
      <c r="A1229" s="4" t="s">
        <v>129</v>
      </c>
      <c r="B1229" s="36" t="s">
        <v>111</v>
      </c>
      <c r="C1229" s="4" t="s">
        <v>130</v>
      </c>
      <c r="D1229" s="19">
        <f t="shared" si="144"/>
        <v>111.34726666666667</v>
      </c>
      <c r="E1229" s="19">
        <f t="shared" si="145"/>
        <v>30.741938333333334</v>
      </c>
      <c r="F1229" s="20">
        <v>2500</v>
      </c>
      <c r="G1229" s="20">
        <v>215</v>
      </c>
      <c r="H1229" s="21">
        <v>1.52</v>
      </c>
      <c r="I1229" s="4" t="s">
        <v>31</v>
      </c>
      <c r="J1229" s="4" t="s">
        <v>51</v>
      </c>
      <c r="K1229" s="22" t="s">
        <v>134</v>
      </c>
      <c r="L1229" s="10">
        <v>9.6000000000000002E-2</v>
      </c>
      <c r="M1229" s="13">
        <f t="shared" si="147"/>
        <v>3.8399999999999998E-5</v>
      </c>
      <c r="O1229" s="4" t="s">
        <v>31</v>
      </c>
      <c r="P1229" s="4">
        <v>0</v>
      </c>
      <c r="Q1229" s="26" t="s">
        <v>135</v>
      </c>
      <c r="T1229" s="24">
        <v>2.0833333333333332E-2</v>
      </c>
      <c r="W1229" s="17">
        <v>31.07</v>
      </c>
      <c r="Z1229" s="16">
        <v>2</v>
      </c>
      <c r="AA1229" s="16">
        <v>0</v>
      </c>
      <c r="AB1229" s="16">
        <v>1</v>
      </c>
      <c r="AD1229" s="17">
        <f t="shared" si="143"/>
        <v>31.07</v>
      </c>
      <c r="AE1229" s="57">
        <v>348.70711591263898</v>
      </c>
      <c r="AF1229" s="17">
        <f t="shared" si="146"/>
        <v>-0.66666666666666663</v>
      </c>
      <c r="AG1229" s="17">
        <v>1.0467289719626101</v>
      </c>
      <c r="AH1229" s="17">
        <v>1.05</v>
      </c>
      <c r="AI1229" s="4" t="s">
        <v>133</v>
      </c>
    </row>
    <row r="1230" spans="1:35" x14ac:dyDescent="0.35">
      <c r="A1230" s="4" t="s">
        <v>129</v>
      </c>
      <c r="B1230" s="36" t="s">
        <v>111</v>
      </c>
      <c r="C1230" s="4" t="s">
        <v>130</v>
      </c>
      <c r="D1230" s="19">
        <f t="shared" si="144"/>
        <v>111.34726666666667</v>
      </c>
      <c r="E1230" s="19">
        <f t="shared" si="145"/>
        <v>30.741938333333334</v>
      </c>
      <c r="F1230" s="20">
        <v>2500</v>
      </c>
      <c r="G1230" s="20">
        <v>215</v>
      </c>
      <c r="H1230" s="21">
        <v>1.52</v>
      </c>
      <c r="I1230" s="4" t="s">
        <v>31</v>
      </c>
      <c r="J1230" s="4" t="s">
        <v>51</v>
      </c>
      <c r="K1230" s="22" t="s">
        <v>134</v>
      </c>
      <c r="L1230" s="10">
        <v>9.6000000000000002E-2</v>
      </c>
      <c r="M1230" s="13">
        <f t="shared" si="147"/>
        <v>3.8399999999999998E-5</v>
      </c>
      <c r="O1230" s="4" t="s">
        <v>31</v>
      </c>
      <c r="P1230" s="4">
        <v>0</v>
      </c>
      <c r="Q1230" s="26" t="s">
        <v>135</v>
      </c>
      <c r="T1230" s="24">
        <v>2.0833333333333332E-2</v>
      </c>
      <c r="W1230" s="17">
        <v>31.07</v>
      </c>
      <c r="Z1230" s="16">
        <v>2</v>
      </c>
      <c r="AA1230" s="16">
        <v>0</v>
      </c>
      <c r="AB1230" s="16">
        <v>1</v>
      </c>
      <c r="AD1230" s="17">
        <f t="shared" si="143"/>
        <v>31.07</v>
      </c>
      <c r="AE1230" s="57">
        <v>348.70711591263898</v>
      </c>
      <c r="AF1230" s="17">
        <f t="shared" si="146"/>
        <v>-0.66666666666666663</v>
      </c>
      <c r="AG1230" s="17">
        <v>0.87227414330217901</v>
      </c>
      <c r="AH1230" s="17">
        <v>0.87</v>
      </c>
      <c r="AI1230" s="4" t="s">
        <v>133</v>
      </c>
    </row>
    <row r="1231" spans="1:35" x14ac:dyDescent="0.35">
      <c r="A1231" s="4" t="s">
        <v>129</v>
      </c>
      <c r="B1231" s="36" t="s">
        <v>111</v>
      </c>
      <c r="C1231" s="4" t="s">
        <v>130</v>
      </c>
      <c r="D1231" s="19">
        <f t="shared" si="144"/>
        <v>111.34726666666667</v>
      </c>
      <c r="E1231" s="19">
        <f t="shared" si="145"/>
        <v>30.741938333333334</v>
      </c>
      <c r="F1231" s="20">
        <v>2500</v>
      </c>
      <c r="G1231" s="20">
        <v>215</v>
      </c>
      <c r="H1231" s="21">
        <v>1.52</v>
      </c>
      <c r="I1231" s="4" t="s">
        <v>31</v>
      </c>
      <c r="J1231" s="4" t="s">
        <v>51</v>
      </c>
      <c r="K1231" s="22" t="s">
        <v>134</v>
      </c>
      <c r="L1231" s="10">
        <v>9.6000000000000002E-2</v>
      </c>
      <c r="M1231" s="13">
        <f t="shared" si="147"/>
        <v>3.8399999999999998E-5</v>
      </c>
      <c r="O1231" s="4" t="s">
        <v>31</v>
      </c>
      <c r="P1231" s="4">
        <v>0</v>
      </c>
      <c r="Q1231" s="26" t="s">
        <v>135</v>
      </c>
      <c r="T1231" s="24">
        <v>2.0833333333333332E-2</v>
      </c>
      <c r="W1231" s="17">
        <v>31.07</v>
      </c>
      <c r="Z1231" s="16">
        <v>2</v>
      </c>
      <c r="AA1231" s="16">
        <v>0</v>
      </c>
      <c r="AB1231" s="16">
        <v>1</v>
      </c>
      <c r="AD1231" s="17">
        <f t="shared" si="143"/>
        <v>31.07</v>
      </c>
      <c r="AE1231" s="57">
        <v>348.70711591263898</v>
      </c>
      <c r="AF1231" s="17">
        <f t="shared" si="146"/>
        <v>-0.66666666666666663</v>
      </c>
      <c r="AG1231" s="17">
        <v>1.3707165109034201</v>
      </c>
      <c r="AH1231" s="17">
        <v>1.37</v>
      </c>
      <c r="AI1231" s="4" t="s">
        <v>133</v>
      </c>
    </row>
    <row r="1232" spans="1:35" x14ac:dyDescent="0.35">
      <c r="A1232" s="4" t="s">
        <v>129</v>
      </c>
      <c r="B1232" s="36" t="s">
        <v>111</v>
      </c>
      <c r="C1232" s="4" t="s">
        <v>130</v>
      </c>
      <c r="D1232" s="19">
        <f t="shared" si="144"/>
        <v>111.34726666666667</v>
      </c>
      <c r="E1232" s="19">
        <f t="shared" si="145"/>
        <v>30.741938333333334</v>
      </c>
      <c r="F1232" s="20">
        <v>2500</v>
      </c>
      <c r="G1232" s="20">
        <v>215</v>
      </c>
      <c r="H1232" s="21">
        <v>1.52</v>
      </c>
      <c r="I1232" s="4" t="s">
        <v>31</v>
      </c>
      <c r="J1232" s="4" t="s">
        <v>51</v>
      </c>
      <c r="K1232" s="22" t="s">
        <v>131</v>
      </c>
      <c r="L1232" s="10">
        <v>9.6000000000000002E-2</v>
      </c>
      <c r="M1232" s="13">
        <f t="shared" si="147"/>
        <v>3.8399999999999998E-5</v>
      </c>
      <c r="O1232" s="4" t="s">
        <v>31</v>
      </c>
      <c r="P1232" s="4">
        <v>0</v>
      </c>
      <c r="Q1232" s="26" t="s">
        <v>132</v>
      </c>
      <c r="T1232" s="24">
        <v>2.0833333333333332E-2</v>
      </c>
      <c r="W1232" s="17">
        <v>19.8</v>
      </c>
      <c r="Z1232" s="16">
        <v>2</v>
      </c>
      <c r="AA1232" s="16">
        <v>3.2132963988919601</v>
      </c>
      <c r="AB1232" s="16">
        <v>1</v>
      </c>
      <c r="AD1232" s="17">
        <f t="shared" si="143"/>
        <v>19.8</v>
      </c>
      <c r="AE1232" s="57">
        <v>606.42243099494397</v>
      </c>
      <c r="AF1232" s="17">
        <f t="shared" si="146"/>
        <v>-0.66666666666666663</v>
      </c>
      <c r="AG1232" s="17">
        <v>2.0560747663551302</v>
      </c>
      <c r="AH1232" s="17">
        <v>2.06</v>
      </c>
      <c r="AI1232" s="4" t="s">
        <v>133</v>
      </c>
    </row>
    <row r="1233" spans="1:35" x14ac:dyDescent="0.35">
      <c r="A1233" s="4" t="s">
        <v>129</v>
      </c>
      <c r="B1233" s="36" t="s">
        <v>111</v>
      </c>
      <c r="C1233" s="4" t="s">
        <v>130</v>
      </c>
      <c r="D1233" s="19">
        <f t="shared" si="144"/>
        <v>111.34726666666667</v>
      </c>
      <c r="E1233" s="19">
        <f t="shared" si="145"/>
        <v>30.741938333333334</v>
      </c>
      <c r="F1233" s="20">
        <v>2500</v>
      </c>
      <c r="G1233" s="20">
        <v>215</v>
      </c>
      <c r="H1233" s="21">
        <v>1.52</v>
      </c>
      <c r="I1233" s="4" t="s">
        <v>31</v>
      </c>
      <c r="J1233" s="4" t="s">
        <v>51</v>
      </c>
      <c r="K1233" s="22" t="s">
        <v>131</v>
      </c>
      <c r="L1233" s="10">
        <v>9.6000000000000002E-2</v>
      </c>
      <c r="M1233" s="13">
        <f t="shared" si="147"/>
        <v>3.8399999999999998E-5</v>
      </c>
      <c r="O1233" s="4" t="s">
        <v>31</v>
      </c>
      <c r="P1233" s="4">
        <v>0</v>
      </c>
      <c r="Q1233" s="26" t="s">
        <v>132</v>
      </c>
      <c r="T1233" s="24">
        <v>2.0833333333333332E-2</v>
      </c>
      <c r="W1233" s="17">
        <v>19.8</v>
      </c>
      <c r="Z1233" s="16">
        <v>2</v>
      </c>
      <c r="AA1233" s="16">
        <v>2.2160664819944502</v>
      </c>
      <c r="AB1233" s="16">
        <v>1</v>
      </c>
      <c r="AD1233" s="17">
        <f t="shared" si="143"/>
        <v>19.8</v>
      </c>
      <c r="AE1233" s="57">
        <v>606.42243099494397</v>
      </c>
      <c r="AF1233" s="17">
        <f t="shared" si="146"/>
        <v>-0.66666666666666663</v>
      </c>
      <c r="AG1233" s="17">
        <v>1.0654205607476599</v>
      </c>
      <c r="AH1233" s="17">
        <v>1.07</v>
      </c>
      <c r="AI1233" s="4" t="s">
        <v>133</v>
      </c>
    </row>
    <row r="1234" spans="1:35" x14ac:dyDescent="0.35">
      <c r="A1234" s="4" t="s">
        <v>129</v>
      </c>
      <c r="B1234" s="36" t="s">
        <v>111</v>
      </c>
      <c r="C1234" s="4" t="s">
        <v>130</v>
      </c>
      <c r="D1234" s="19">
        <f t="shared" si="144"/>
        <v>111.34726666666667</v>
      </c>
      <c r="E1234" s="19">
        <f t="shared" si="145"/>
        <v>30.741938333333334</v>
      </c>
      <c r="F1234" s="20">
        <v>2500</v>
      </c>
      <c r="G1234" s="20">
        <v>215</v>
      </c>
      <c r="H1234" s="21">
        <v>1.52</v>
      </c>
      <c r="I1234" s="4" t="s">
        <v>31</v>
      </c>
      <c r="J1234" s="4" t="s">
        <v>51</v>
      </c>
      <c r="K1234" s="22" t="s">
        <v>131</v>
      </c>
      <c r="L1234" s="10">
        <v>9.6000000000000002E-2</v>
      </c>
      <c r="M1234" s="13">
        <f t="shared" si="147"/>
        <v>3.8399999999999998E-5</v>
      </c>
      <c r="O1234" s="4" t="s">
        <v>31</v>
      </c>
      <c r="P1234" s="4">
        <v>0</v>
      </c>
      <c r="Q1234" s="26" t="s">
        <v>132</v>
      </c>
      <c r="T1234" s="24">
        <v>2.0833333333333332E-2</v>
      </c>
      <c r="W1234" s="17">
        <v>19.8</v>
      </c>
      <c r="Z1234" s="16">
        <v>2</v>
      </c>
      <c r="AA1234" s="16">
        <v>1.3074792243767299</v>
      </c>
      <c r="AB1234" s="16">
        <v>1</v>
      </c>
      <c r="AD1234" s="17">
        <f t="shared" si="143"/>
        <v>19.8</v>
      </c>
      <c r="AE1234" s="57">
        <v>606.42243099494397</v>
      </c>
      <c r="AF1234" s="17">
        <f t="shared" si="146"/>
        <v>-0.66666666666666663</v>
      </c>
      <c r="AG1234" s="17">
        <v>0.76635514018691397</v>
      </c>
      <c r="AH1234" s="17">
        <v>0.77</v>
      </c>
      <c r="AI1234" s="4" t="s">
        <v>133</v>
      </c>
    </row>
    <row r="1235" spans="1:35" x14ac:dyDescent="0.35">
      <c r="A1235" s="4" t="s">
        <v>129</v>
      </c>
      <c r="B1235" s="36" t="s">
        <v>111</v>
      </c>
      <c r="C1235" s="4" t="s">
        <v>130</v>
      </c>
      <c r="D1235" s="19">
        <f t="shared" si="144"/>
        <v>111.34726666666667</v>
      </c>
      <c r="E1235" s="19">
        <f t="shared" si="145"/>
        <v>30.741938333333334</v>
      </c>
      <c r="F1235" s="20">
        <v>2500</v>
      </c>
      <c r="G1235" s="20">
        <v>215</v>
      </c>
      <c r="H1235" s="21">
        <v>1.52</v>
      </c>
      <c r="I1235" s="4" t="s">
        <v>31</v>
      </c>
      <c r="J1235" s="4" t="s">
        <v>51</v>
      </c>
      <c r="K1235" s="22" t="s">
        <v>131</v>
      </c>
      <c r="L1235" s="10">
        <v>9.6000000000000002E-2</v>
      </c>
      <c r="M1235" s="13">
        <f t="shared" si="147"/>
        <v>3.8399999999999998E-5</v>
      </c>
      <c r="O1235" s="4" t="s">
        <v>31</v>
      </c>
      <c r="P1235" s="4">
        <v>0</v>
      </c>
      <c r="Q1235" s="26" t="s">
        <v>132</v>
      </c>
      <c r="T1235" s="24">
        <v>2.0833333333333332E-2</v>
      </c>
      <c r="W1235" s="17">
        <v>19.8</v>
      </c>
      <c r="Z1235" s="16">
        <v>2</v>
      </c>
      <c r="AA1235" s="16">
        <v>1.52908587257617</v>
      </c>
      <c r="AB1235" s="16">
        <v>1</v>
      </c>
      <c r="AD1235" s="17">
        <f t="shared" si="143"/>
        <v>19.8</v>
      </c>
      <c r="AE1235" s="57">
        <v>606.42243099494397</v>
      </c>
      <c r="AF1235" s="17">
        <f t="shared" si="146"/>
        <v>-0.66666666666666663</v>
      </c>
      <c r="AG1235" s="17">
        <v>0.29906542056074598</v>
      </c>
      <c r="AH1235" s="17">
        <v>0.3</v>
      </c>
      <c r="AI1235" s="4" t="s">
        <v>133</v>
      </c>
    </row>
    <row r="1236" spans="1:35" x14ac:dyDescent="0.35">
      <c r="A1236" s="4" t="s">
        <v>129</v>
      </c>
      <c r="B1236" s="36" t="s">
        <v>111</v>
      </c>
      <c r="C1236" s="4" t="s">
        <v>130</v>
      </c>
      <c r="D1236" s="19">
        <f t="shared" si="144"/>
        <v>111.34726666666667</v>
      </c>
      <c r="E1236" s="19">
        <f t="shared" si="145"/>
        <v>30.741938333333334</v>
      </c>
      <c r="F1236" s="20">
        <v>2500</v>
      </c>
      <c r="G1236" s="20">
        <v>215</v>
      </c>
      <c r="H1236" s="21">
        <v>1.52</v>
      </c>
      <c r="I1236" s="4" t="s">
        <v>31</v>
      </c>
      <c r="J1236" s="4" t="s">
        <v>51</v>
      </c>
      <c r="K1236" s="22" t="s">
        <v>131</v>
      </c>
      <c r="L1236" s="10">
        <v>9.6000000000000002E-2</v>
      </c>
      <c r="M1236" s="13">
        <f t="shared" si="147"/>
        <v>3.8399999999999998E-5</v>
      </c>
      <c r="O1236" s="4" t="s">
        <v>31</v>
      </c>
      <c r="P1236" s="4">
        <v>0</v>
      </c>
      <c r="Q1236" s="26" t="s">
        <v>132</v>
      </c>
      <c r="T1236" s="24">
        <v>2.0833333333333332E-2</v>
      </c>
      <c r="W1236" s="17">
        <v>19.8</v>
      </c>
      <c r="Z1236" s="16">
        <v>2</v>
      </c>
      <c r="AA1236" s="16">
        <v>0.64265927977839199</v>
      </c>
      <c r="AB1236" s="16">
        <v>1</v>
      </c>
      <c r="AD1236" s="17">
        <f t="shared" si="143"/>
        <v>19.8</v>
      </c>
      <c r="AE1236" s="57">
        <v>606.42243099494397</v>
      </c>
      <c r="AF1236" s="17">
        <f t="shared" si="146"/>
        <v>-0.66666666666666663</v>
      </c>
      <c r="AG1236" s="17">
        <v>0.37383177570093201</v>
      </c>
      <c r="AH1236" s="17">
        <v>0.37</v>
      </c>
      <c r="AI1236" s="4" t="s">
        <v>133</v>
      </c>
    </row>
    <row r="1237" spans="1:35" x14ac:dyDescent="0.35">
      <c r="A1237" s="4" t="s">
        <v>129</v>
      </c>
      <c r="B1237" s="36" t="s">
        <v>111</v>
      </c>
      <c r="C1237" s="4" t="s">
        <v>130</v>
      </c>
      <c r="D1237" s="19">
        <f t="shared" si="144"/>
        <v>111.34726666666667</v>
      </c>
      <c r="E1237" s="19">
        <f t="shared" si="145"/>
        <v>30.741938333333334</v>
      </c>
      <c r="F1237" s="20">
        <v>2500</v>
      </c>
      <c r="G1237" s="20">
        <v>215</v>
      </c>
      <c r="H1237" s="21">
        <v>1.52</v>
      </c>
      <c r="I1237" s="4" t="s">
        <v>31</v>
      </c>
      <c r="J1237" s="4" t="s">
        <v>53</v>
      </c>
      <c r="K1237" s="22" t="s">
        <v>131</v>
      </c>
      <c r="L1237" s="10">
        <v>9.6000000000000002E-2</v>
      </c>
      <c r="M1237" s="13">
        <f t="shared" si="147"/>
        <v>3.8399999999999998E-5</v>
      </c>
      <c r="O1237" s="4" t="s">
        <v>31</v>
      </c>
      <c r="P1237" s="4">
        <v>0</v>
      </c>
      <c r="Q1237" s="26" t="s">
        <v>132</v>
      </c>
      <c r="T1237" s="24">
        <v>2.0833333333333332E-2</v>
      </c>
      <c r="W1237" s="17">
        <v>19.8</v>
      </c>
      <c r="Z1237" s="16">
        <v>2</v>
      </c>
      <c r="AA1237" s="16">
        <v>0.57617728531855805</v>
      </c>
      <c r="AB1237" s="16">
        <v>1</v>
      </c>
      <c r="AD1237" s="17">
        <f t="shared" si="143"/>
        <v>19.8</v>
      </c>
      <c r="AE1237" s="57">
        <v>622.696395423632</v>
      </c>
      <c r="AF1237" s="17">
        <f t="shared" si="146"/>
        <v>-0.66666666666666663</v>
      </c>
      <c r="AG1237" s="17">
        <v>0.44859813084111999</v>
      </c>
      <c r="AH1237" s="17">
        <v>0.45</v>
      </c>
      <c r="AI1237" s="4" t="s">
        <v>133</v>
      </c>
    </row>
    <row r="1238" spans="1:35" x14ac:dyDescent="0.35">
      <c r="A1238" s="4" t="s">
        <v>129</v>
      </c>
      <c r="B1238" s="36" t="s">
        <v>111</v>
      </c>
      <c r="C1238" s="4" t="s">
        <v>130</v>
      </c>
      <c r="D1238" s="19">
        <f t="shared" si="144"/>
        <v>111.34726666666667</v>
      </c>
      <c r="E1238" s="19">
        <f t="shared" si="145"/>
        <v>30.741938333333334</v>
      </c>
      <c r="F1238" s="20">
        <v>2500</v>
      </c>
      <c r="G1238" s="20">
        <v>215</v>
      </c>
      <c r="H1238" s="21">
        <v>1.52</v>
      </c>
      <c r="I1238" s="4" t="s">
        <v>31</v>
      </c>
      <c r="J1238" s="4" t="s">
        <v>53</v>
      </c>
      <c r="K1238" s="22" t="s">
        <v>131</v>
      </c>
      <c r="L1238" s="10">
        <v>9.6000000000000002E-2</v>
      </c>
      <c r="M1238" s="13">
        <f t="shared" si="147"/>
        <v>3.8399999999999998E-5</v>
      </c>
      <c r="O1238" s="4" t="s">
        <v>31</v>
      </c>
      <c r="P1238" s="4">
        <v>0</v>
      </c>
      <c r="Q1238" s="26" t="s">
        <v>132</v>
      </c>
      <c r="T1238" s="24">
        <v>2.0833333333333332E-2</v>
      </c>
      <c r="W1238" s="17">
        <v>19.8</v>
      </c>
      <c r="Z1238" s="16">
        <v>2</v>
      </c>
      <c r="AA1238" s="16">
        <v>0.57617728531855805</v>
      </c>
      <c r="AB1238" s="16">
        <v>1</v>
      </c>
      <c r="AD1238" s="17">
        <f t="shared" si="143"/>
        <v>19.8</v>
      </c>
      <c r="AE1238" s="57">
        <v>622.696395423632</v>
      </c>
      <c r="AF1238" s="17">
        <f t="shared" si="146"/>
        <v>-0.66666666666666663</v>
      </c>
      <c r="AG1238" s="17">
        <v>0.31775700934579298</v>
      </c>
      <c r="AH1238" s="17">
        <v>0.32</v>
      </c>
      <c r="AI1238" s="4" t="s">
        <v>133</v>
      </c>
    </row>
    <row r="1239" spans="1:35" x14ac:dyDescent="0.35">
      <c r="A1239" s="4" t="s">
        <v>129</v>
      </c>
      <c r="B1239" s="36" t="s">
        <v>111</v>
      </c>
      <c r="C1239" s="4" t="s">
        <v>130</v>
      </c>
      <c r="D1239" s="19">
        <f t="shared" si="144"/>
        <v>111.34726666666667</v>
      </c>
      <c r="E1239" s="19">
        <f t="shared" si="145"/>
        <v>30.741938333333334</v>
      </c>
      <c r="F1239" s="20">
        <v>2500</v>
      </c>
      <c r="G1239" s="20">
        <v>215</v>
      </c>
      <c r="H1239" s="21">
        <v>1.52</v>
      </c>
      <c r="I1239" s="4" t="s">
        <v>31</v>
      </c>
      <c r="J1239" s="4" t="s">
        <v>53</v>
      </c>
      <c r="K1239" s="22" t="s">
        <v>131</v>
      </c>
      <c r="L1239" s="10">
        <v>9.6000000000000002E-2</v>
      </c>
      <c r="M1239" s="13">
        <f t="shared" si="147"/>
        <v>3.8399999999999998E-5</v>
      </c>
      <c r="O1239" s="4" t="s">
        <v>31</v>
      </c>
      <c r="P1239" s="4">
        <v>0</v>
      </c>
      <c r="Q1239" s="26" t="s">
        <v>132</v>
      </c>
      <c r="T1239" s="24">
        <v>2.0833333333333332E-2</v>
      </c>
      <c r="W1239" s="17">
        <v>19.8</v>
      </c>
      <c r="Z1239" s="16">
        <v>2</v>
      </c>
      <c r="AA1239" s="16">
        <v>0.53185595567866895</v>
      </c>
      <c r="AB1239" s="16">
        <v>1</v>
      </c>
      <c r="AD1239" s="17">
        <f t="shared" si="143"/>
        <v>19.8</v>
      </c>
      <c r="AE1239" s="57">
        <v>622.696395423632</v>
      </c>
      <c r="AF1239" s="17">
        <f t="shared" si="146"/>
        <v>-0.66666666666666663</v>
      </c>
      <c r="AG1239" s="17">
        <v>0.355140186915887</v>
      </c>
      <c r="AH1239" s="17">
        <v>0.36</v>
      </c>
      <c r="AI1239" s="4" t="s">
        <v>133</v>
      </c>
    </row>
    <row r="1240" spans="1:35" x14ac:dyDescent="0.35">
      <c r="A1240" s="4" t="s">
        <v>129</v>
      </c>
      <c r="B1240" s="36" t="s">
        <v>111</v>
      </c>
      <c r="C1240" s="4" t="s">
        <v>130</v>
      </c>
      <c r="D1240" s="19">
        <f t="shared" si="144"/>
        <v>111.34726666666667</v>
      </c>
      <c r="E1240" s="19">
        <f t="shared" si="145"/>
        <v>30.741938333333334</v>
      </c>
      <c r="F1240" s="20">
        <v>2500</v>
      </c>
      <c r="G1240" s="20">
        <v>215</v>
      </c>
      <c r="H1240" s="21">
        <v>1.52</v>
      </c>
      <c r="I1240" s="4" t="s">
        <v>31</v>
      </c>
      <c r="J1240" s="4" t="s">
        <v>53</v>
      </c>
      <c r="K1240" s="22" t="s">
        <v>131</v>
      </c>
      <c r="L1240" s="10">
        <v>9.6000000000000002E-2</v>
      </c>
      <c r="M1240" s="13">
        <f t="shared" si="147"/>
        <v>3.8399999999999998E-5</v>
      </c>
      <c r="O1240" s="4" t="s">
        <v>31</v>
      </c>
      <c r="P1240" s="4">
        <v>0</v>
      </c>
      <c r="Q1240" s="26" t="s">
        <v>132</v>
      </c>
      <c r="T1240" s="24">
        <v>2.0833333333333332E-2</v>
      </c>
      <c r="W1240" s="17">
        <v>19.8</v>
      </c>
      <c r="Z1240" s="16">
        <v>2</v>
      </c>
      <c r="AA1240" s="16">
        <v>0.40997229916897299</v>
      </c>
      <c r="AB1240" s="16">
        <v>1</v>
      </c>
      <c r="AD1240" s="17">
        <f t="shared" si="143"/>
        <v>19.8</v>
      </c>
      <c r="AE1240" s="57">
        <v>622.696395423632</v>
      </c>
      <c r="AF1240" s="17">
        <f t="shared" si="146"/>
        <v>-0.66666666666666663</v>
      </c>
      <c r="AG1240" s="17">
        <v>0.50467289719625996</v>
      </c>
      <c r="AH1240" s="17">
        <v>0.5</v>
      </c>
      <c r="AI1240" s="4" t="s">
        <v>133</v>
      </c>
    </row>
    <row r="1241" spans="1:35" x14ac:dyDescent="0.35">
      <c r="A1241" s="4" t="s">
        <v>129</v>
      </c>
      <c r="B1241" s="36" t="s">
        <v>111</v>
      </c>
      <c r="C1241" s="4" t="s">
        <v>130</v>
      </c>
      <c r="D1241" s="19">
        <f t="shared" si="144"/>
        <v>111.34726666666667</v>
      </c>
      <c r="E1241" s="19">
        <f t="shared" si="145"/>
        <v>30.741938333333334</v>
      </c>
      <c r="F1241" s="20">
        <v>2500</v>
      </c>
      <c r="G1241" s="20">
        <v>215</v>
      </c>
      <c r="H1241" s="21">
        <v>1.52</v>
      </c>
      <c r="I1241" s="4" t="s">
        <v>31</v>
      </c>
      <c r="J1241" s="4" t="s">
        <v>53</v>
      </c>
      <c r="K1241" s="22" t="s">
        <v>131</v>
      </c>
      <c r="L1241" s="10">
        <v>9.6000000000000002E-2</v>
      </c>
      <c r="M1241" s="13">
        <f t="shared" si="147"/>
        <v>3.8399999999999998E-5</v>
      </c>
      <c r="O1241" s="4" t="s">
        <v>31</v>
      </c>
      <c r="P1241" s="4">
        <v>0</v>
      </c>
      <c r="Q1241" s="26" t="s">
        <v>132</v>
      </c>
      <c r="T1241" s="24">
        <v>2.0833333333333332E-2</v>
      </c>
      <c r="W1241" s="17">
        <v>19.8</v>
      </c>
      <c r="Z1241" s="16">
        <v>2</v>
      </c>
      <c r="AA1241" s="16">
        <v>0.42105263157894601</v>
      </c>
      <c r="AB1241" s="16">
        <v>1</v>
      </c>
      <c r="AD1241" s="17">
        <f t="shared" si="143"/>
        <v>19.8</v>
      </c>
      <c r="AE1241" s="57">
        <v>622.696395423632</v>
      </c>
      <c r="AF1241" s="17">
        <f t="shared" si="146"/>
        <v>-0.66666666666666663</v>
      </c>
      <c r="AG1241" s="17">
        <v>0.29906542056074598</v>
      </c>
      <c r="AH1241" s="17">
        <v>0.3</v>
      </c>
      <c r="AI1241" s="4" t="s">
        <v>133</v>
      </c>
    </row>
    <row r="1242" spans="1:35" x14ac:dyDescent="0.35">
      <c r="A1242" s="4" t="s">
        <v>129</v>
      </c>
      <c r="B1242" s="36" t="s">
        <v>111</v>
      </c>
      <c r="C1242" s="4" t="s">
        <v>130</v>
      </c>
      <c r="D1242" s="19">
        <f t="shared" si="144"/>
        <v>111.34726666666667</v>
      </c>
      <c r="E1242" s="19">
        <f t="shared" si="145"/>
        <v>30.741938333333334</v>
      </c>
      <c r="F1242" s="20">
        <v>2500</v>
      </c>
      <c r="G1242" s="20">
        <v>215</v>
      </c>
      <c r="H1242" s="21">
        <v>1.52</v>
      </c>
      <c r="I1242" s="4" t="s">
        <v>31</v>
      </c>
      <c r="J1242" s="4" t="s">
        <v>53</v>
      </c>
      <c r="K1242" s="22" t="s">
        <v>131</v>
      </c>
      <c r="L1242" s="10">
        <v>9.6000000000000002E-2</v>
      </c>
      <c r="M1242" s="13">
        <f t="shared" si="147"/>
        <v>3.8399999999999998E-5</v>
      </c>
      <c r="O1242" s="4" t="s">
        <v>31</v>
      </c>
      <c r="P1242" s="4">
        <v>0</v>
      </c>
      <c r="Q1242" s="26" t="s">
        <v>132</v>
      </c>
      <c r="T1242" s="24">
        <v>2.0833333333333332E-2</v>
      </c>
      <c r="W1242" s="17">
        <v>19.8</v>
      </c>
      <c r="Z1242" s="16">
        <v>2</v>
      </c>
      <c r="AA1242" s="16">
        <v>0</v>
      </c>
      <c r="AB1242" s="16">
        <v>1</v>
      </c>
      <c r="AD1242" s="17">
        <f t="shared" si="143"/>
        <v>19.8</v>
      </c>
      <c r="AE1242" s="57">
        <v>622.696395423632</v>
      </c>
      <c r="AF1242" s="17">
        <f t="shared" si="146"/>
        <v>-0.66666666666666663</v>
      </c>
      <c r="AG1242" s="17">
        <v>0</v>
      </c>
      <c r="AH1242" s="17">
        <v>0</v>
      </c>
      <c r="AI1242" s="4" t="s">
        <v>133</v>
      </c>
    </row>
    <row r="1243" spans="1:35" x14ac:dyDescent="0.35">
      <c r="A1243" s="4" t="s">
        <v>129</v>
      </c>
      <c r="B1243" s="36" t="s">
        <v>111</v>
      </c>
      <c r="C1243" s="4" t="s">
        <v>130</v>
      </c>
      <c r="D1243" s="19">
        <f t="shared" si="144"/>
        <v>111.34726666666667</v>
      </c>
      <c r="E1243" s="19">
        <f t="shared" si="145"/>
        <v>30.741938333333334</v>
      </c>
      <c r="F1243" s="20">
        <v>2500</v>
      </c>
      <c r="G1243" s="20">
        <v>215</v>
      </c>
      <c r="H1243" s="21">
        <v>1.52</v>
      </c>
      <c r="I1243" s="4" t="s">
        <v>31</v>
      </c>
      <c r="J1243" s="4" t="s">
        <v>53</v>
      </c>
      <c r="K1243" s="22" t="s">
        <v>131</v>
      </c>
      <c r="L1243" s="10">
        <v>9.6000000000000002E-2</v>
      </c>
      <c r="M1243" s="13">
        <f t="shared" si="147"/>
        <v>3.8399999999999998E-5</v>
      </c>
      <c r="O1243" s="4" t="s">
        <v>31</v>
      </c>
      <c r="P1243" s="4">
        <v>0</v>
      </c>
      <c r="Q1243" s="26" t="s">
        <v>132</v>
      </c>
      <c r="T1243" s="24">
        <v>2.0833333333333332E-2</v>
      </c>
      <c r="W1243" s="17">
        <v>19.8</v>
      </c>
      <c r="Z1243" s="16">
        <v>2</v>
      </c>
      <c r="AA1243" s="16">
        <v>0</v>
      </c>
      <c r="AB1243" s="16">
        <v>1</v>
      </c>
      <c r="AD1243" s="17">
        <f t="shared" si="143"/>
        <v>19.8</v>
      </c>
      <c r="AE1243" s="57">
        <v>622.696395423632</v>
      </c>
      <c r="AF1243" s="17">
        <f t="shared" si="146"/>
        <v>-0.66666666666666663</v>
      </c>
      <c r="AG1243" s="17">
        <v>7.4766355140185994E-2</v>
      </c>
      <c r="AH1243" s="17">
        <v>7.0000000000000007E-2</v>
      </c>
      <c r="AI1243" s="4" t="s">
        <v>133</v>
      </c>
    </row>
    <row r="1244" spans="1:35" x14ac:dyDescent="0.35">
      <c r="A1244" s="4" t="s">
        <v>129</v>
      </c>
      <c r="B1244" s="36" t="s">
        <v>111</v>
      </c>
      <c r="C1244" s="4" t="s">
        <v>130</v>
      </c>
      <c r="D1244" s="19">
        <f t="shared" si="144"/>
        <v>111.34726666666667</v>
      </c>
      <c r="E1244" s="19">
        <f t="shared" si="145"/>
        <v>30.741938333333334</v>
      </c>
      <c r="F1244" s="20">
        <v>2500</v>
      </c>
      <c r="G1244" s="20">
        <v>215</v>
      </c>
      <c r="H1244" s="21">
        <v>1.52</v>
      </c>
      <c r="I1244" s="4" t="s">
        <v>31</v>
      </c>
      <c r="J1244" s="4" t="s">
        <v>53</v>
      </c>
      <c r="K1244" s="22" t="s">
        <v>131</v>
      </c>
      <c r="L1244" s="10">
        <v>9.6000000000000002E-2</v>
      </c>
      <c r="M1244" s="13">
        <f t="shared" si="147"/>
        <v>3.8399999999999998E-5</v>
      </c>
      <c r="O1244" s="4" t="s">
        <v>31</v>
      </c>
      <c r="P1244" s="4">
        <v>0</v>
      </c>
      <c r="Q1244" s="26" t="s">
        <v>132</v>
      </c>
      <c r="T1244" s="24">
        <v>2.0833333333333332E-2</v>
      </c>
      <c r="W1244" s="17">
        <v>19.8</v>
      </c>
      <c r="Z1244" s="16">
        <v>2</v>
      </c>
      <c r="AA1244" s="16">
        <v>0</v>
      </c>
      <c r="AB1244" s="16">
        <v>1</v>
      </c>
      <c r="AD1244" s="17">
        <f t="shared" si="143"/>
        <v>19.8</v>
      </c>
      <c r="AE1244" s="57">
        <v>622.696395423632</v>
      </c>
      <c r="AF1244" s="17">
        <f t="shared" si="146"/>
        <v>-0.66666666666666663</v>
      </c>
      <c r="AG1244" s="17">
        <v>0.224299065420559</v>
      </c>
      <c r="AH1244" s="17">
        <v>0.22</v>
      </c>
      <c r="AI1244" s="4" t="s">
        <v>133</v>
      </c>
    </row>
    <row r="1245" spans="1:35" x14ac:dyDescent="0.35">
      <c r="A1245" s="4" t="s">
        <v>129</v>
      </c>
      <c r="B1245" s="36" t="s">
        <v>111</v>
      </c>
      <c r="C1245" s="4" t="s">
        <v>130</v>
      </c>
      <c r="D1245" s="19">
        <f t="shared" si="144"/>
        <v>111.34726666666667</v>
      </c>
      <c r="E1245" s="19">
        <f t="shared" si="145"/>
        <v>30.741938333333334</v>
      </c>
      <c r="F1245" s="20">
        <v>2500</v>
      </c>
      <c r="G1245" s="20">
        <v>215</v>
      </c>
      <c r="H1245" s="21">
        <v>1.52</v>
      </c>
      <c r="I1245" s="4" t="s">
        <v>31</v>
      </c>
      <c r="J1245" s="4" t="s">
        <v>53</v>
      </c>
      <c r="K1245" s="22" t="s">
        <v>131</v>
      </c>
      <c r="L1245" s="10">
        <v>9.6000000000000002E-2</v>
      </c>
      <c r="M1245" s="13">
        <f t="shared" si="147"/>
        <v>3.8399999999999998E-5</v>
      </c>
      <c r="O1245" s="4" t="s">
        <v>31</v>
      </c>
      <c r="P1245" s="4">
        <v>0</v>
      </c>
      <c r="Q1245" s="26" t="s">
        <v>132</v>
      </c>
      <c r="T1245" s="24">
        <v>2.0833333333333332E-2</v>
      </c>
      <c r="W1245" s="17">
        <v>19.8</v>
      </c>
      <c r="Z1245" s="16">
        <v>2</v>
      </c>
      <c r="AA1245" s="16">
        <v>0</v>
      </c>
      <c r="AB1245" s="16">
        <v>1</v>
      </c>
      <c r="AD1245" s="17">
        <f t="shared" si="143"/>
        <v>19.8</v>
      </c>
      <c r="AE1245" s="57">
        <v>622.696395423632</v>
      </c>
      <c r="AF1245" s="17">
        <f t="shared" si="146"/>
        <v>-0.66666666666666663</v>
      </c>
      <c r="AG1245" s="17">
        <v>0.56074766355140004</v>
      </c>
      <c r="AH1245" s="17">
        <v>0.56000000000000005</v>
      </c>
      <c r="AI1245" s="4" t="s">
        <v>133</v>
      </c>
    </row>
    <row r="1246" spans="1:35" x14ac:dyDescent="0.35">
      <c r="A1246" s="4" t="s">
        <v>129</v>
      </c>
      <c r="B1246" s="36" t="s">
        <v>111</v>
      </c>
      <c r="C1246" s="4" t="s">
        <v>130</v>
      </c>
      <c r="D1246" s="19">
        <f t="shared" ref="D1246:D1277" si="148">111+(20+50.16/60)/60</f>
        <v>111.34726666666667</v>
      </c>
      <c r="E1246" s="19">
        <f t="shared" ref="E1246:E1277" si="149">30+(44+30.978/60)/60</f>
        <v>30.741938333333334</v>
      </c>
      <c r="F1246" s="20">
        <v>2500</v>
      </c>
      <c r="G1246" s="20">
        <v>215</v>
      </c>
      <c r="H1246" s="21">
        <v>1.52</v>
      </c>
      <c r="I1246" s="4" t="s">
        <v>31</v>
      </c>
      <c r="J1246" s="4" t="s">
        <v>53</v>
      </c>
      <c r="K1246" s="22" t="s">
        <v>131</v>
      </c>
      <c r="L1246" s="10">
        <v>9.6000000000000002E-2</v>
      </c>
      <c r="M1246" s="13">
        <f t="shared" si="147"/>
        <v>3.8399999999999998E-5</v>
      </c>
      <c r="O1246" s="4" t="s">
        <v>31</v>
      </c>
      <c r="P1246" s="4">
        <v>0</v>
      </c>
      <c r="Q1246" s="26" t="s">
        <v>132</v>
      </c>
      <c r="T1246" s="24">
        <v>2.0833333333333332E-2</v>
      </c>
      <c r="W1246" s="17">
        <v>19.8</v>
      </c>
      <c r="Z1246" s="16">
        <v>2</v>
      </c>
      <c r="AA1246" s="16">
        <v>0</v>
      </c>
      <c r="AB1246" s="16">
        <v>1</v>
      </c>
      <c r="AD1246" s="17">
        <f t="shared" si="143"/>
        <v>19.8</v>
      </c>
      <c r="AE1246" s="57">
        <v>622.696395423632</v>
      </c>
      <c r="AF1246" s="17">
        <f t="shared" ref="AF1246:AF1277" si="150">-2/3</f>
        <v>-0.66666666666666663</v>
      </c>
      <c r="AG1246" s="17">
        <v>0.65420560747663403</v>
      </c>
      <c r="AH1246" s="17">
        <v>0.65</v>
      </c>
      <c r="AI1246" s="4" t="s">
        <v>133</v>
      </c>
    </row>
    <row r="1247" spans="1:35" x14ac:dyDescent="0.35">
      <c r="A1247" s="4" t="s">
        <v>129</v>
      </c>
      <c r="B1247" s="36" t="s">
        <v>111</v>
      </c>
      <c r="C1247" s="4" t="s">
        <v>130</v>
      </c>
      <c r="D1247" s="19">
        <f t="shared" si="148"/>
        <v>111.34726666666667</v>
      </c>
      <c r="E1247" s="19">
        <f t="shared" si="149"/>
        <v>30.741938333333334</v>
      </c>
      <c r="F1247" s="20">
        <v>2500</v>
      </c>
      <c r="G1247" s="20">
        <v>215</v>
      </c>
      <c r="H1247" s="21">
        <v>1.52</v>
      </c>
      <c r="I1247" s="4" t="s">
        <v>31</v>
      </c>
      <c r="J1247" s="4" t="s">
        <v>53</v>
      </c>
      <c r="K1247" s="22" t="s">
        <v>131</v>
      </c>
      <c r="L1247" s="10">
        <v>9.6000000000000002E-2</v>
      </c>
      <c r="M1247" s="13">
        <f t="shared" si="147"/>
        <v>3.8399999999999998E-5</v>
      </c>
      <c r="O1247" s="4" t="s">
        <v>31</v>
      </c>
      <c r="P1247" s="4">
        <v>0</v>
      </c>
      <c r="Q1247" s="26" t="s">
        <v>132</v>
      </c>
      <c r="T1247" s="24">
        <v>2.0833333333333332E-2</v>
      </c>
      <c r="W1247" s="17">
        <v>19.8</v>
      </c>
      <c r="Z1247" s="16">
        <v>2</v>
      </c>
      <c r="AA1247" s="16">
        <v>0</v>
      </c>
      <c r="AB1247" s="16">
        <v>1</v>
      </c>
      <c r="AD1247" s="17">
        <f t="shared" ref="AD1247:AD1283" si="151">W1247</f>
        <v>19.8</v>
      </c>
      <c r="AE1247" s="57">
        <v>622.696395423632</v>
      </c>
      <c r="AF1247" s="17">
        <f t="shared" si="150"/>
        <v>-0.66666666666666663</v>
      </c>
      <c r="AG1247" s="17">
        <v>1.10280373831775</v>
      </c>
      <c r="AH1247" s="17">
        <v>1.1000000000000001</v>
      </c>
      <c r="AI1247" s="4" t="s">
        <v>133</v>
      </c>
    </row>
    <row r="1248" spans="1:35" x14ac:dyDescent="0.35">
      <c r="A1248" s="4" t="s">
        <v>129</v>
      </c>
      <c r="B1248" s="36" t="s">
        <v>111</v>
      </c>
      <c r="C1248" s="4" t="s">
        <v>130</v>
      </c>
      <c r="D1248" s="19">
        <f t="shared" si="148"/>
        <v>111.34726666666667</v>
      </c>
      <c r="E1248" s="19">
        <f t="shared" si="149"/>
        <v>30.741938333333334</v>
      </c>
      <c r="F1248" s="20">
        <v>2500</v>
      </c>
      <c r="G1248" s="20">
        <v>215</v>
      </c>
      <c r="H1248" s="21">
        <v>1.52</v>
      </c>
      <c r="I1248" s="4" t="s">
        <v>31</v>
      </c>
      <c r="J1248" s="4" t="s">
        <v>53</v>
      </c>
      <c r="K1248" s="22" t="s">
        <v>131</v>
      </c>
      <c r="L1248" s="10">
        <v>9.6000000000000002E-2</v>
      </c>
      <c r="M1248" s="13">
        <f t="shared" si="147"/>
        <v>3.8399999999999998E-5</v>
      </c>
      <c r="O1248" s="4" t="s">
        <v>31</v>
      </c>
      <c r="P1248" s="4">
        <v>0</v>
      </c>
      <c r="Q1248" s="26" t="s">
        <v>132</v>
      </c>
      <c r="T1248" s="24">
        <v>2.0833333333333332E-2</v>
      </c>
      <c r="W1248" s="17">
        <v>19.8</v>
      </c>
      <c r="Z1248" s="16">
        <v>2</v>
      </c>
      <c r="AA1248" s="16">
        <v>0</v>
      </c>
      <c r="AB1248" s="16">
        <v>1</v>
      </c>
      <c r="AD1248" s="17">
        <f t="shared" si="151"/>
        <v>19.8</v>
      </c>
      <c r="AE1248" s="57">
        <v>622.696395423632</v>
      </c>
      <c r="AF1248" s="17">
        <f t="shared" si="150"/>
        <v>-0.66666666666666663</v>
      </c>
      <c r="AG1248" s="17">
        <v>1.49532710280373</v>
      </c>
      <c r="AH1248" s="17">
        <v>1.5</v>
      </c>
      <c r="AI1248" s="4" t="s">
        <v>133</v>
      </c>
    </row>
    <row r="1249" spans="1:35" x14ac:dyDescent="0.35">
      <c r="A1249" s="4" t="s">
        <v>129</v>
      </c>
      <c r="B1249" s="36" t="s">
        <v>111</v>
      </c>
      <c r="C1249" s="4" t="s">
        <v>130</v>
      </c>
      <c r="D1249" s="19">
        <f t="shared" si="148"/>
        <v>111.34726666666667</v>
      </c>
      <c r="E1249" s="19">
        <f t="shared" si="149"/>
        <v>30.741938333333334</v>
      </c>
      <c r="F1249" s="20">
        <v>2500</v>
      </c>
      <c r="G1249" s="20">
        <v>215</v>
      </c>
      <c r="H1249" s="21">
        <v>1.52</v>
      </c>
      <c r="I1249" s="4" t="s">
        <v>31</v>
      </c>
      <c r="J1249" s="4" t="s">
        <v>53</v>
      </c>
      <c r="K1249" s="22" t="s">
        <v>131</v>
      </c>
      <c r="L1249" s="10">
        <v>9.6000000000000002E-2</v>
      </c>
      <c r="M1249" s="13">
        <f t="shared" si="147"/>
        <v>3.8399999999999998E-5</v>
      </c>
      <c r="O1249" s="4" t="s">
        <v>31</v>
      </c>
      <c r="P1249" s="4">
        <v>0</v>
      </c>
      <c r="Q1249" s="26" t="s">
        <v>132</v>
      </c>
      <c r="T1249" s="24">
        <v>2.0833333333333332E-2</v>
      </c>
      <c r="W1249" s="17">
        <v>19.8</v>
      </c>
      <c r="Z1249" s="16">
        <v>2</v>
      </c>
      <c r="AA1249" s="16">
        <v>0</v>
      </c>
      <c r="AB1249" s="16">
        <v>1</v>
      </c>
      <c r="AD1249" s="17">
        <f t="shared" si="151"/>
        <v>19.8</v>
      </c>
      <c r="AE1249" s="57">
        <v>622.696395423632</v>
      </c>
      <c r="AF1249" s="17">
        <f t="shared" si="150"/>
        <v>-0.66666666666666663</v>
      </c>
      <c r="AG1249" s="17">
        <v>1.60747663551401</v>
      </c>
      <c r="AH1249" s="17">
        <v>1.61</v>
      </c>
      <c r="AI1249" s="4" t="s">
        <v>133</v>
      </c>
    </row>
    <row r="1250" spans="1:35" x14ac:dyDescent="0.35">
      <c r="A1250" s="4" t="s">
        <v>129</v>
      </c>
      <c r="B1250" s="36" t="s">
        <v>111</v>
      </c>
      <c r="C1250" s="4" t="s">
        <v>130</v>
      </c>
      <c r="D1250" s="19">
        <f t="shared" si="148"/>
        <v>111.34726666666667</v>
      </c>
      <c r="E1250" s="19">
        <f t="shared" si="149"/>
        <v>30.741938333333334</v>
      </c>
      <c r="F1250" s="20">
        <v>2500</v>
      </c>
      <c r="G1250" s="20">
        <v>215</v>
      </c>
      <c r="H1250" s="21">
        <v>1.52</v>
      </c>
      <c r="I1250" s="4" t="s">
        <v>31</v>
      </c>
      <c r="J1250" s="4" t="s">
        <v>53</v>
      </c>
      <c r="K1250" s="22" t="s">
        <v>131</v>
      </c>
      <c r="L1250" s="10">
        <v>9.6000000000000002E-2</v>
      </c>
      <c r="M1250" s="13">
        <f t="shared" si="147"/>
        <v>3.8399999999999998E-5</v>
      </c>
      <c r="O1250" s="4" t="s">
        <v>31</v>
      </c>
      <c r="P1250" s="4">
        <v>0</v>
      </c>
      <c r="Q1250" s="26" t="s">
        <v>132</v>
      </c>
      <c r="T1250" s="24">
        <v>2.0833333333333332E-2</v>
      </c>
      <c r="W1250" s="17">
        <v>19.8</v>
      </c>
      <c r="Z1250" s="16">
        <v>2</v>
      </c>
      <c r="AA1250" s="16">
        <v>0</v>
      </c>
      <c r="AB1250" s="16">
        <v>1</v>
      </c>
      <c r="AD1250" s="17">
        <f t="shared" si="151"/>
        <v>19.8</v>
      </c>
      <c r="AE1250" s="57">
        <v>622.696395423632</v>
      </c>
      <c r="AF1250" s="17">
        <f t="shared" si="150"/>
        <v>-0.66666666666666663</v>
      </c>
      <c r="AG1250" s="17">
        <v>2.1869158878504602</v>
      </c>
      <c r="AH1250" s="17">
        <v>2.19</v>
      </c>
      <c r="AI1250" s="4" t="s">
        <v>133</v>
      </c>
    </row>
    <row r="1251" spans="1:35" x14ac:dyDescent="0.35">
      <c r="A1251" s="4" t="s">
        <v>129</v>
      </c>
      <c r="B1251" s="36" t="s">
        <v>111</v>
      </c>
      <c r="C1251" s="4" t="s">
        <v>130</v>
      </c>
      <c r="D1251" s="19">
        <f t="shared" si="148"/>
        <v>111.34726666666667</v>
      </c>
      <c r="E1251" s="19">
        <f t="shared" si="149"/>
        <v>30.741938333333334</v>
      </c>
      <c r="F1251" s="20">
        <v>2500</v>
      </c>
      <c r="G1251" s="20">
        <v>215</v>
      </c>
      <c r="H1251" s="21">
        <v>1.52</v>
      </c>
      <c r="I1251" s="4" t="s">
        <v>31</v>
      </c>
      <c r="J1251" s="4" t="s">
        <v>53</v>
      </c>
      <c r="K1251" s="22" t="s">
        <v>131</v>
      </c>
      <c r="L1251" s="10">
        <v>9.6000000000000002E-2</v>
      </c>
      <c r="M1251" s="13">
        <f t="shared" si="147"/>
        <v>3.8399999999999998E-5</v>
      </c>
      <c r="O1251" s="4" t="s">
        <v>31</v>
      </c>
      <c r="P1251" s="4">
        <v>0</v>
      </c>
      <c r="Q1251" s="26" t="s">
        <v>132</v>
      </c>
      <c r="T1251" s="24">
        <v>2.0833333333333332E-2</v>
      </c>
      <c r="W1251" s="17">
        <v>19.8</v>
      </c>
      <c r="Z1251" s="16">
        <v>2</v>
      </c>
      <c r="AA1251" s="16">
        <v>0</v>
      </c>
      <c r="AB1251" s="16">
        <v>1</v>
      </c>
      <c r="AD1251" s="17">
        <f t="shared" si="151"/>
        <v>19.8</v>
      </c>
      <c r="AE1251" s="57">
        <v>622.696395423632</v>
      </c>
      <c r="AF1251" s="17">
        <f t="shared" si="150"/>
        <v>-0.66666666666666663</v>
      </c>
      <c r="AG1251" s="17">
        <v>2.2242990654205599</v>
      </c>
      <c r="AH1251" s="17">
        <v>2.2200000000000002</v>
      </c>
      <c r="AI1251" s="4" t="s">
        <v>133</v>
      </c>
    </row>
    <row r="1252" spans="1:35" x14ac:dyDescent="0.35">
      <c r="A1252" s="4" t="s">
        <v>129</v>
      </c>
      <c r="B1252" s="36" t="s">
        <v>111</v>
      </c>
      <c r="C1252" s="4" t="s">
        <v>130</v>
      </c>
      <c r="D1252" s="19">
        <f t="shared" si="148"/>
        <v>111.34726666666667</v>
      </c>
      <c r="E1252" s="19">
        <f t="shared" si="149"/>
        <v>30.741938333333334</v>
      </c>
      <c r="F1252" s="20">
        <v>2500</v>
      </c>
      <c r="G1252" s="20">
        <v>215</v>
      </c>
      <c r="H1252" s="21">
        <v>1.52</v>
      </c>
      <c r="I1252" s="4" t="s">
        <v>31</v>
      </c>
      <c r="J1252" s="4" t="s">
        <v>53</v>
      </c>
      <c r="K1252" s="22" t="s">
        <v>131</v>
      </c>
      <c r="L1252" s="10">
        <v>9.6000000000000002E-2</v>
      </c>
      <c r="M1252" s="13">
        <f t="shared" si="147"/>
        <v>3.8399999999999998E-5</v>
      </c>
      <c r="O1252" s="4" t="s">
        <v>31</v>
      </c>
      <c r="P1252" s="4">
        <v>0</v>
      </c>
      <c r="Q1252" s="26" t="s">
        <v>132</v>
      </c>
      <c r="T1252" s="24">
        <v>2.0833333333333332E-2</v>
      </c>
      <c r="W1252" s="17">
        <v>19.8</v>
      </c>
      <c r="Z1252" s="16">
        <v>2</v>
      </c>
      <c r="AA1252" s="16">
        <v>0</v>
      </c>
      <c r="AB1252" s="16">
        <v>1</v>
      </c>
      <c r="AD1252" s="17">
        <f t="shared" si="151"/>
        <v>19.8</v>
      </c>
      <c r="AE1252" s="57">
        <v>622.696395423632</v>
      </c>
      <c r="AF1252" s="17">
        <f t="shared" si="150"/>
        <v>-0.66666666666666663</v>
      </c>
      <c r="AG1252" s="17">
        <v>0.467289719626166</v>
      </c>
      <c r="AH1252" s="17">
        <v>0.47</v>
      </c>
      <c r="AI1252" s="4" t="s">
        <v>133</v>
      </c>
    </row>
    <row r="1253" spans="1:35" x14ac:dyDescent="0.35">
      <c r="A1253" s="4" t="s">
        <v>129</v>
      </c>
      <c r="B1253" s="36" t="s">
        <v>111</v>
      </c>
      <c r="C1253" s="4" t="s">
        <v>130</v>
      </c>
      <c r="D1253" s="19">
        <f t="shared" si="148"/>
        <v>111.34726666666667</v>
      </c>
      <c r="E1253" s="19">
        <f t="shared" si="149"/>
        <v>30.741938333333334</v>
      </c>
      <c r="F1253" s="20">
        <v>2500</v>
      </c>
      <c r="G1253" s="20">
        <v>215</v>
      </c>
      <c r="H1253" s="21">
        <v>1.52</v>
      </c>
      <c r="I1253" s="4" t="s">
        <v>31</v>
      </c>
      <c r="J1253" s="4" t="s">
        <v>53</v>
      </c>
      <c r="K1253" s="22" t="s">
        <v>131</v>
      </c>
      <c r="L1253" s="10">
        <v>9.6000000000000002E-2</v>
      </c>
      <c r="M1253" s="13">
        <f t="shared" si="147"/>
        <v>3.8399999999999998E-5</v>
      </c>
      <c r="O1253" s="4" t="s">
        <v>31</v>
      </c>
      <c r="P1253" s="4">
        <v>0</v>
      </c>
      <c r="Q1253" s="26" t="s">
        <v>132</v>
      </c>
      <c r="T1253" s="24">
        <v>2.0833333333333332E-2</v>
      </c>
      <c r="W1253" s="17">
        <v>19.8</v>
      </c>
      <c r="Z1253" s="16">
        <v>2</v>
      </c>
      <c r="AA1253" s="16">
        <v>0</v>
      </c>
      <c r="AB1253" s="16">
        <v>1</v>
      </c>
      <c r="AD1253" s="17">
        <f t="shared" si="151"/>
        <v>19.8</v>
      </c>
      <c r="AE1253" s="57">
        <v>622.696395423632</v>
      </c>
      <c r="AF1253" s="17">
        <f t="shared" si="150"/>
        <v>-0.66666666666666663</v>
      </c>
      <c r="AG1253" s="17">
        <v>0.42990654205607298</v>
      </c>
      <c r="AH1253" s="17">
        <v>0.43</v>
      </c>
      <c r="AI1253" s="4" t="s">
        <v>133</v>
      </c>
    </row>
    <row r="1254" spans="1:35" x14ac:dyDescent="0.35">
      <c r="A1254" s="4" t="s">
        <v>129</v>
      </c>
      <c r="B1254" s="36" t="s">
        <v>111</v>
      </c>
      <c r="C1254" s="4" t="s">
        <v>130</v>
      </c>
      <c r="D1254" s="19">
        <f t="shared" si="148"/>
        <v>111.34726666666667</v>
      </c>
      <c r="E1254" s="19">
        <f t="shared" si="149"/>
        <v>30.741938333333334</v>
      </c>
      <c r="F1254" s="20">
        <v>2500</v>
      </c>
      <c r="G1254" s="20">
        <v>215</v>
      </c>
      <c r="H1254" s="21">
        <v>1.52</v>
      </c>
      <c r="I1254" s="4" t="s">
        <v>31</v>
      </c>
      <c r="J1254" s="4" t="s">
        <v>53</v>
      </c>
      <c r="K1254" s="22" t="s">
        <v>134</v>
      </c>
      <c r="L1254" s="10">
        <v>9.6000000000000002E-2</v>
      </c>
      <c r="M1254" s="13">
        <f t="shared" si="147"/>
        <v>3.8399999999999998E-5</v>
      </c>
      <c r="O1254" s="4" t="s">
        <v>31</v>
      </c>
      <c r="P1254" s="4">
        <v>0</v>
      </c>
      <c r="Q1254" s="26" t="s">
        <v>135</v>
      </c>
      <c r="T1254" s="24">
        <v>2.0833333333333332E-2</v>
      </c>
      <c r="W1254" s="17">
        <v>31.07</v>
      </c>
      <c r="Z1254" s="16">
        <v>2</v>
      </c>
      <c r="AA1254" s="16">
        <v>1.1191135734072</v>
      </c>
      <c r="AB1254" s="16">
        <v>1</v>
      </c>
      <c r="AD1254" s="17">
        <f t="shared" si="151"/>
        <v>31.07</v>
      </c>
      <c r="AE1254" s="57">
        <v>364.42853643773202</v>
      </c>
      <c r="AF1254" s="17">
        <f t="shared" si="150"/>
        <v>-0.66666666666666663</v>
      </c>
      <c r="AG1254" s="17">
        <v>1.47663551401869</v>
      </c>
      <c r="AH1254" s="17">
        <v>1.48</v>
      </c>
      <c r="AI1254" s="4" t="s">
        <v>133</v>
      </c>
    </row>
    <row r="1255" spans="1:35" x14ac:dyDescent="0.35">
      <c r="A1255" s="4" t="s">
        <v>129</v>
      </c>
      <c r="B1255" s="36" t="s">
        <v>111</v>
      </c>
      <c r="C1255" s="4" t="s">
        <v>130</v>
      </c>
      <c r="D1255" s="19">
        <f t="shared" si="148"/>
        <v>111.34726666666667</v>
      </c>
      <c r="E1255" s="19">
        <f t="shared" si="149"/>
        <v>30.741938333333334</v>
      </c>
      <c r="F1255" s="20">
        <v>2500</v>
      </c>
      <c r="G1255" s="20">
        <v>215</v>
      </c>
      <c r="H1255" s="21">
        <v>1.52</v>
      </c>
      <c r="I1255" s="4" t="s">
        <v>31</v>
      </c>
      <c r="J1255" s="4" t="s">
        <v>53</v>
      </c>
      <c r="K1255" s="22" t="s">
        <v>134</v>
      </c>
      <c r="L1255" s="10">
        <v>9.6000000000000002E-2</v>
      </c>
      <c r="M1255" s="13">
        <f t="shared" si="147"/>
        <v>3.8399999999999998E-5</v>
      </c>
      <c r="O1255" s="4" t="s">
        <v>31</v>
      </c>
      <c r="P1255" s="4">
        <v>0</v>
      </c>
      <c r="Q1255" s="26" t="s">
        <v>135</v>
      </c>
      <c r="T1255" s="24">
        <v>2.0833333333333332E-2</v>
      </c>
      <c r="W1255" s="17">
        <v>31.07</v>
      </c>
      <c r="Z1255" s="16">
        <v>2</v>
      </c>
      <c r="AA1255" s="16">
        <v>0.75346260387811503</v>
      </c>
      <c r="AB1255" s="16">
        <v>1</v>
      </c>
      <c r="AD1255" s="17">
        <f t="shared" si="151"/>
        <v>31.07</v>
      </c>
      <c r="AE1255" s="57">
        <v>364.42853643773202</v>
      </c>
      <c r="AF1255" s="17">
        <f t="shared" si="150"/>
        <v>-0.66666666666666663</v>
      </c>
      <c r="AG1255" s="17">
        <v>1.42056074766355</v>
      </c>
      <c r="AH1255" s="17">
        <v>1.42</v>
      </c>
      <c r="AI1255" s="4" t="s">
        <v>133</v>
      </c>
    </row>
    <row r="1256" spans="1:35" x14ac:dyDescent="0.35">
      <c r="A1256" s="4" t="s">
        <v>129</v>
      </c>
      <c r="B1256" s="36" t="s">
        <v>111</v>
      </c>
      <c r="C1256" s="4" t="s">
        <v>130</v>
      </c>
      <c r="D1256" s="19">
        <f t="shared" si="148"/>
        <v>111.34726666666667</v>
      </c>
      <c r="E1256" s="19">
        <f t="shared" si="149"/>
        <v>30.741938333333334</v>
      </c>
      <c r="F1256" s="20">
        <v>2500</v>
      </c>
      <c r="G1256" s="20">
        <v>215</v>
      </c>
      <c r="H1256" s="21">
        <v>1.52</v>
      </c>
      <c r="I1256" s="4" t="s">
        <v>31</v>
      </c>
      <c r="J1256" s="4" t="s">
        <v>53</v>
      </c>
      <c r="K1256" s="22" t="s">
        <v>134</v>
      </c>
      <c r="L1256" s="10">
        <v>9.6000000000000002E-2</v>
      </c>
      <c r="M1256" s="13">
        <f t="shared" si="147"/>
        <v>3.8399999999999998E-5</v>
      </c>
      <c r="O1256" s="4" t="s">
        <v>31</v>
      </c>
      <c r="P1256" s="4">
        <v>0</v>
      </c>
      <c r="Q1256" s="26" t="s">
        <v>135</v>
      </c>
      <c r="T1256" s="24">
        <v>2.0833333333333332E-2</v>
      </c>
      <c r="W1256" s="17">
        <v>31.07</v>
      </c>
      <c r="Z1256" s="16">
        <v>2</v>
      </c>
      <c r="AA1256" s="16">
        <v>0.52077562326869598</v>
      </c>
      <c r="AB1256" s="16">
        <v>1</v>
      </c>
      <c r="AD1256" s="17">
        <f t="shared" si="151"/>
        <v>31.07</v>
      </c>
      <c r="AE1256" s="57">
        <v>364.42853643773202</v>
      </c>
      <c r="AF1256" s="17">
        <f t="shared" si="150"/>
        <v>-0.66666666666666663</v>
      </c>
      <c r="AG1256" s="17">
        <v>1.9065420560747599</v>
      </c>
      <c r="AH1256" s="17">
        <v>1.91</v>
      </c>
      <c r="AI1256" s="4" t="s">
        <v>133</v>
      </c>
    </row>
    <row r="1257" spans="1:35" x14ac:dyDescent="0.35">
      <c r="A1257" s="4" t="s">
        <v>129</v>
      </c>
      <c r="B1257" s="36" t="s">
        <v>111</v>
      </c>
      <c r="C1257" s="4" t="s">
        <v>130</v>
      </c>
      <c r="D1257" s="19">
        <f t="shared" si="148"/>
        <v>111.34726666666667</v>
      </c>
      <c r="E1257" s="19">
        <f t="shared" si="149"/>
        <v>30.741938333333334</v>
      </c>
      <c r="F1257" s="20">
        <v>2500</v>
      </c>
      <c r="G1257" s="20">
        <v>215</v>
      </c>
      <c r="H1257" s="21">
        <v>1.52</v>
      </c>
      <c r="I1257" s="4" t="s">
        <v>31</v>
      </c>
      <c r="J1257" s="4" t="s">
        <v>53</v>
      </c>
      <c r="K1257" s="22" t="s">
        <v>134</v>
      </c>
      <c r="L1257" s="10">
        <v>9.6000000000000002E-2</v>
      </c>
      <c r="M1257" s="13">
        <f t="shared" si="147"/>
        <v>3.8399999999999998E-5</v>
      </c>
      <c r="O1257" s="4" t="s">
        <v>31</v>
      </c>
      <c r="P1257" s="4">
        <v>0</v>
      </c>
      <c r="Q1257" s="26" t="s">
        <v>135</v>
      </c>
      <c r="T1257" s="24">
        <v>2.0833333333333332E-2</v>
      </c>
      <c r="W1257" s="17">
        <v>31.07</v>
      </c>
      <c r="Z1257" s="16">
        <v>2</v>
      </c>
      <c r="AA1257" s="16">
        <v>0.45429362880886298</v>
      </c>
      <c r="AB1257" s="16">
        <v>1</v>
      </c>
      <c r="AD1257" s="17">
        <f t="shared" si="151"/>
        <v>31.07</v>
      </c>
      <c r="AE1257" s="57">
        <v>364.42853643773202</v>
      </c>
      <c r="AF1257" s="17">
        <f t="shared" si="150"/>
        <v>-0.66666666666666663</v>
      </c>
      <c r="AG1257" s="17">
        <v>1.6822429906542</v>
      </c>
      <c r="AH1257" s="17">
        <v>1.68</v>
      </c>
      <c r="AI1257" s="4" t="s">
        <v>133</v>
      </c>
    </row>
    <row r="1258" spans="1:35" x14ac:dyDescent="0.35">
      <c r="A1258" s="4" t="s">
        <v>129</v>
      </c>
      <c r="B1258" s="36" t="s">
        <v>111</v>
      </c>
      <c r="C1258" s="4" t="s">
        <v>130</v>
      </c>
      <c r="D1258" s="19">
        <f t="shared" si="148"/>
        <v>111.34726666666667</v>
      </c>
      <c r="E1258" s="19">
        <f t="shared" si="149"/>
        <v>30.741938333333334</v>
      </c>
      <c r="F1258" s="20">
        <v>2500</v>
      </c>
      <c r="G1258" s="20">
        <v>215</v>
      </c>
      <c r="H1258" s="21">
        <v>1.52</v>
      </c>
      <c r="I1258" s="4" t="s">
        <v>31</v>
      </c>
      <c r="J1258" s="4" t="s">
        <v>53</v>
      </c>
      <c r="K1258" s="22" t="s">
        <v>134</v>
      </c>
      <c r="L1258" s="10">
        <v>9.6000000000000002E-2</v>
      </c>
      <c r="M1258" s="13">
        <f t="shared" si="147"/>
        <v>3.8399999999999998E-5</v>
      </c>
      <c r="O1258" s="4" t="s">
        <v>31</v>
      </c>
      <c r="P1258" s="4">
        <v>0</v>
      </c>
      <c r="Q1258" s="26" t="s">
        <v>135</v>
      </c>
      <c r="T1258" s="24">
        <v>2.0833333333333332E-2</v>
      </c>
      <c r="W1258" s="17">
        <v>31.07</v>
      </c>
      <c r="Z1258" s="16">
        <v>2</v>
      </c>
      <c r="AA1258" s="16">
        <v>0.37673130193905702</v>
      </c>
      <c r="AB1258" s="16">
        <v>1</v>
      </c>
      <c r="AD1258" s="17">
        <f t="shared" si="151"/>
        <v>31.07</v>
      </c>
      <c r="AE1258" s="57">
        <v>364.42853643773202</v>
      </c>
      <c r="AF1258" s="17">
        <f t="shared" si="150"/>
        <v>-0.66666666666666663</v>
      </c>
      <c r="AG1258" s="17">
        <v>1.6448598130841099</v>
      </c>
      <c r="AH1258" s="17">
        <v>1.64</v>
      </c>
      <c r="AI1258" s="4" t="s">
        <v>133</v>
      </c>
    </row>
    <row r="1259" spans="1:35" x14ac:dyDescent="0.35">
      <c r="A1259" s="4" t="s">
        <v>129</v>
      </c>
      <c r="B1259" s="36" t="s">
        <v>111</v>
      </c>
      <c r="C1259" s="4" t="s">
        <v>130</v>
      </c>
      <c r="D1259" s="19">
        <f t="shared" si="148"/>
        <v>111.34726666666667</v>
      </c>
      <c r="E1259" s="19">
        <f t="shared" si="149"/>
        <v>30.741938333333334</v>
      </c>
      <c r="F1259" s="20">
        <v>2500</v>
      </c>
      <c r="G1259" s="20">
        <v>215</v>
      </c>
      <c r="H1259" s="21">
        <v>1.52</v>
      </c>
      <c r="I1259" s="4" t="s">
        <v>31</v>
      </c>
      <c r="J1259" s="4" t="s">
        <v>53</v>
      </c>
      <c r="K1259" s="22" t="s">
        <v>134</v>
      </c>
      <c r="L1259" s="10">
        <v>9.6000000000000002E-2</v>
      </c>
      <c r="M1259" s="13">
        <f t="shared" si="147"/>
        <v>3.8399999999999998E-5</v>
      </c>
      <c r="O1259" s="4" t="s">
        <v>31</v>
      </c>
      <c r="P1259" s="4">
        <v>0</v>
      </c>
      <c r="Q1259" s="26" t="s">
        <v>135</v>
      </c>
      <c r="T1259" s="24">
        <v>2.0833333333333332E-2</v>
      </c>
      <c r="W1259" s="17">
        <v>31.07</v>
      </c>
      <c r="Z1259" s="16">
        <v>2</v>
      </c>
      <c r="AA1259" s="16">
        <v>0.44321329639889101</v>
      </c>
      <c r="AB1259" s="16">
        <v>1</v>
      </c>
      <c r="AD1259" s="17">
        <f t="shared" si="151"/>
        <v>31.07</v>
      </c>
      <c r="AE1259" s="57">
        <v>364.42853643773202</v>
      </c>
      <c r="AF1259" s="17">
        <f t="shared" si="150"/>
        <v>-0.66666666666666663</v>
      </c>
      <c r="AG1259" s="17">
        <v>1.4392523364485901</v>
      </c>
      <c r="AH1259" s="17">
        <v>1.44</v>
      </c>
      <c r="AI1259" s="4" t="s">
        <v>133</v>
      </c>
    </row>
    <row r="1260" spans="1:35" x14ac:dyDescent="0.35">
      <c r="A1260" s="4" t="s">
        <v>129</v>
      </c>
      <c r="B1260" s="36" t="s">
        <v>111</v>
      </c>
      <c r="C1260" s="4" t="s">
        <v>130</v>
      </c>
      <c r="D1260" s="19">
        <f t="shared" si="148"/>
        <v>111.34726666666667</v>
      </c>
      <c r="E1260" s="19">
        <f t="shared" si="149"/>
        <v>30.741938333333334</v>
      </c>
      <c r="F1260" s="20">
        <v>2500</v>
      </c>
      <c r="G1260" s="20">
        <v>215</v>
      </c>
      <c r="H1260" s="21">
        <v>1.52</v>
      </c>
      <c r="I1260" s="4" t="s">
        <v>31</v>
      </c>
      <c r="J1260" s="4" t="s">
        <v>53</v>
      </c>
      <c r="K1260" s="22" t="s">
        <v>134</v>
      </c>
      <c r="L1260" s="10">
        <v>9.6000000000000002E-2</v>
      </c>
      <c r="M1260" s="13">
        <f t="shared" si="147"/>
        <v>3.8399999999999998E-5</v>
      </c>
      <c r="O1260" s="4" t="s">
        <v>31</v>
      </c>
      <c r="P1260" s="4">
        <v>0</v>
      </c>
      <c r="Q1260" s="26" t="s">
        <v>135</v>
      </c>
      <c r="T1260" s="24">
        <v>2.0833333333333332E-2</v>
      </c>
      <c r="W1260" s="17">
        <v>31.07</v>
      </c>
      <c r="Z1260" s="16">
        <v>2</v>
      </c>
      <c r="AA1260" s="16">
        <v>0.52077562326869598</v>
      </c>
      <c r="AB1260" s="16">
        <v>1</v>
      </c>
      <c r="AD1260" s="17">
        <f t="shared" si="151"/>
        <v>31.07</v>
      </c>
      <c r="AE1260" s="57">
        <v>364.42853643773202</v>
      </c>
      <c r="AF1260" s="17">
        <f t="shared" si="150"/>
        <v>-0.66666666666666663</v>
      </c>
      <c r="AG1260" s="17">
        <v>1.0654205607476599</v>
      </c>
      <c r="AH1260" s="17">
        <v>1.07</v>
      </c>
      <c r="AI1260" s="4" t="s">
        <v>133</v>
      </c>
    </row>
    <row r="1261" spans="1:35" x14ac:dyDescent="0.35">
      <c r="A1261" s="4" t="s">
        <v>129</v>
      </c>
      <c r="B1261" s="36" t="s">
        <v>111</v>
      </c>
      <c r="C1261" s="4" t="s">
        <v>130</v>
      </c>
      <c r="D1261" s="19">
        <f t="shared" si="148"/>
        <v>111.34726666666667</v>
      </c>
      <c r="E1261" s="19">
        <f t="shared" si="149"/>
        <v>30.741938333333334</v>
      </c>
      <c r="F1261" s="20">
        <v>2500</v>
      </c>
      <c r="G1261" s="20">
        <v>215</v>
      </c>
      <c r="H1261" s="21">
        <v>1.52</v>
      </c>
      <c r="I1261" s="4" t="s">
        <v>31</v>
      </c>
      <c r="J1261" s="4" t="s">
        <v>53</v>
      </c>
      <c r="K1261" s="22" t="s">
        <v>134</v>
      </c>
      <c r="L1261" s="10">
        <v>9.6000000000000002E-2</v>
      </c>
      <c r="M1261" s="13">
        <f t="shared" si="147"/>
        <v>3.8399999999999998E-5</v>
      </c>
      <c r="O1261" s="4" t="s">
        <v>31</v>
      </c>
      <c r="P1261" s="4">
        <v>0</v>
      </c>
      <c r="Q1261" s="26" t="s">
        <v>135</v>
      </c>
      <c r="T1261" s="24">
        <v>2.0833333333333332E-2</v>
      </c>
      <c r="W1261" s="17">
        <v>31.07</v>
      </c>
      <c r="Z1261" s="16">
        <v>2</v>
      </c>
      <c r="AA1261" s="16">
        <v>0</v>
      </c>
      <c r="AB1261" s="16">
        <v>1</v>
      </c>
      <c r="AD1261" s="17">
        <f t="shared" si="151"/>
        <v>31.07</v>
      </c>
      <c r="AE1261" s="57">
        <v>364.42853643773202</v>
      </c>
      <c r="AF1261" s="17">
        <f t="shared" si="150"/>
        <v>-0.66666666666666663</v>
      </c>
      <c r="AG1261" s="17">
        <v>3.1028037383177498</v>
      </c>
      <c r="AH1261" s="17">
        <v>3.1</v>
      </c>
      <c r="AI1261" s="4" t="s">
        <v>133</v>
      </c>
    </row>
    <row r="1262" spans="1:35" x14ac:dyDescent="0.35">
      <c r="A1262" s="4" t="s">
        <v>129</v>
      </c>
      <c r="B1262" s="36" t="s">
        <v>111</v>
      </c>
      <c r="C1262" s="4" t="s">
        <v>130</v>
      </c>
      <c r="D1262" s="19">
        <f t="shared" si="148"/>
        <v>111.34726666666667</v>
      </c>
      <c r="E1262" s="19">
        <f t="shared" si="149"/>
        <v>30.741938333333334</v>
      </c>
      <c r="F1262" s="20">
        <v>2500</v>
      </c>
      <c r="G1262" s="20">
        <v>215</v>
      </c>
      <c r="H1262" s="21">
        <v>1.52</v>
      </c>
      <c r="I1262" s="4" t="s">
        <v>31</v>
      </c>
      <c r="J1262" s="4" t="s">
        <v>53</v>
      </c>
      <c r="K1262" s="22" t="s">
        <v>134</v>
      </c>
      <c r="L1262" s="10">
        <v>9.6000000000000002E-2</v>
      </c>
      <c r="M1262" s="13">
        <f t="shared" si="147"/>
        <v>3.8399999999999998E-5</v>
      </c>
      <c r="O1262" s="4" t="s">
        <v>31</v>
      </c>
      <c r="P1262" s="4">
        <v>0</v>
      </c>
      <c r="Q1262" s="26" t="s">
        <v>135</v>
      </c>
      <c r="T1262" s="24">
        <v>2.0833333333333332E-2</v>
      </c>
      <c r="W1262" s="17">
        <v>31.07</v>
      </c>
      <c r="Z1262" s="16">
        <v>2</v>
      </c>
      <c r="AA1262" s="16">
        <v>0</v>
      </c>
      <c r="AB1262" s="16">
        <v>1</v>
      </c>
      <c r="AD1262" s="17">
        <f t="shared" si="151"/>
        <v>31.07</v>
      </c>
      <c r="AE1262" s="57">
        <v>364.42853643773202</v>
      </c>
      <c r="AF1262" s="17">
        <f t="shared" si="150"/>
        <v>-0.66666666666666663</v>
      </c>
      <c r="AG1262" s="17">
        <v>3.0280373831775602</v>
      </c>
      <c r="AH1262" s="17">
        <v>3.03</v>
      </c>
      <c r="AI1262" s="4" t="s">
        <v>133</v>
      </c>
    </row>
    <row r="1263" spans="1:35" x14ac:dyDescent="0.35">
      <c r="A1263" s="4" t="s">
        <v>129</v>
      </c>
      <c r="B1263" s="36" t="s">
        <v>111</v>
      </c>
      <c r="C1263" s="4" t="s">
        <v>130</v>
      </c>
      <c r="D1263" s="19">
        <f t="shared" si="148"/>
        <v>111.34726666666667</v>
      </c>
      <c r="E1263" s="19">
        <f t="shared" si="149"/>
        <v>30.741938333333334</v>
      </c>
      <c r="F1263" s="20">
        <v>2500</v>
      </c>
      <c r="G1263" s="20">
        <v>215</v>
      </c>
      <c r="H1263" s="21">
        <v>1.52</v>
      </c>
      <c r="I1263" s="4" t="s">
        <v>31</v>
      </c>
      <c r="J1263" s="4" t="s">
        <v>53</v>
      </c>
      <c r="K1263" s="22" t="s">
        <v>134</v>
      </c>
      <c r="L1263" s="10">
        <v>9.6000000000000002E-2</v>
      </c>
      <c r="M1263" s="13">
        <f t="shared" si="147"/>
        <v>3.8399999999999998E-5</v>
      </c>
      <c r="O1263" s="4" t="s">
        <v>31</v>
      </c>
      <c r="P1263" s="4">
        <v>0</v>
      </c>
      <c r="Q1263" s="26" t="s">
        <v>135</v>
      </c>
      <c r="T1263" s="24">
        <v>2.0833333333333332E-2</v>
      </c>
      <c r="W1263" s="17">
        <v>31.07</v>
      </c>
      <c r="Z1263" s="16">
        <v>2</v>
      </c>
      <c r="AA1263" s="16">
        <v>0</v>
      </c>
      <c r="AB1263" s="16">
        <v>1</v>
      </c>
      <c r="AD1263" s="17">
        <f t="shared" si="151"/>
        <v>31.07</v>
      </c>
      <c r="AE1263" s="57">
        <v>364.42853643773202</v>
      </c>
      <c r="AF1263" s="17">
        <f t="shared" si="150"/>
        <v>-0.66666666666666663</v>
      </c>
      <c r="AG1263" s="17">
        <v>2.5233644859813</v>
      </c>
      <c r="AH1263" s="17">
        <v>2.52</v>
      </c>
      <c r="AI1263" s="4" t="s">
        <v>133</v>
      </c>
    </row>
    <row r="1264" spans="1:35" x14ac:dyDescent="0.35">
      <c r="A1264" s="4" t="s">
        <v>129</v>
      </c>
      <c r="B1264" s="36" t="s">
        <v>111</v>
      </c>
      <c r="C1264" s="4" t="s">
        <v>130</v>
      </c>
      <c r="D1264" s="19">
        <f t="shared" si="148"/>
        <v>111.34726666666667</v>
      </c>
      <c r="E1264" s="19">
        <f t="shared" si="149"/>
        <v>30.741938333333334</v>
      </c>
      <c r="F1264" s="20">
        <v>2500</v>
      </c>
      <c r="G1264" s="20">
        <v>215</v>
      </c>
      <c r="H1264" s="21">
        <v>1.52</v>
      </c>
      <c r="I1264" s="4" t="s">
        <v>31</v>
      </c>
      <c r="J1264" s="4" t="s">
        <v>53</v>
      </c>
      <c r="K1264" s="22" t="s">
        <v>134</v>
      </c>
      <c r="L1264" s="10">
        <v>9.6000000000000002E-2</v>
      </c>
      <c r="M1264" s="13">
        <f t="shared" si="147"/>
        <v>3.8399999999999998E-5</v>
      </c>
      <c r="O1264" s="4" t="s">
        <v>31</v>
      </c>
      <c r="P1264" s="4">
        <v>0</v>
      </c>
      <c r="Q1264" s="26" t="s">
        <v>135</v>
      </c>
      <c r="T1264" s="24">
        <v>2.0833333333333332E-2</v>
      </c>
      <c r="W1264" s="17">
        <v>31.07</v>
      </c>
      <c r="Z1264" s="16">
        <v>2</v>
      </c>
      <c r="AA1264" s="16">
        <v>0</v>
      </c>
      <c r="AB1264" s="16">
        <v>1</v>
      </c>
      <c r="AD1264" s="17">
        <f t="shared" si="151"/>
        <v>31.07</v>
      </c>
      <c r="AE1264" s="57">
        <v>364.42853643773202</v>
      </c>
      <c r="AF1264" s="17">
        <f t="shared" si="150"/>
        <v>-0.66666666666666663</v>
      </c>
      <c r="AG1264" s="17">
        <v>2.4672897196261601</v>
      </c>
      <c r="AH1264" s="17">
        <v>2.4700000000000002</v>
      </c>
      <c r="AI1264" s="4" t="s">
        <v>133</v>
      </c>
    </row>
    <row r="1265" spans="1:35" x14ac:dyDescent="0.35">
      <c r="A1265" s="4" t="s">
        <v>129</v>
      </c>
      <c r="B1265" s="36" t="s">
        <v>111</v>
      </c>
      <c r="C1265" s="4" t="s">
        <v>130</v>
      </c>
      <c r="D1265" s="19">
        <f t="shared" si="148"/>
        <v>111.34726666666667</v>
      </c>
      <c r="E1265" s="19">
        <f t="shared" si="149"/>
        <v>30.741938333333334</v>
      </c>
      <c r="F1265" s="20">
        <v>2500</v>
      </c>
      <c r="G1265" s="20">
        <v>215</v>
      </c>
      <c r="H1265" s="21">
        <v>1.52</v>
      </c>
      <c r="I1265" s="4" t="s">
        <v>31</v>
      </c>
      <c r="J1265" s="4" t="s">
        <v>53</v>
      </c>
      <c r="K1265" s="22" t="s">
        <v>134</v>
      </c>
      <c r="L1265" s="10">
        <v>9.6000000000000002E-2</v>
      </c>
      <c r="M1265" s="13">
        <f t="shared" si="147"/>
        <v>3.8399999999999998E-5</v>
      </c>
      <c r="O1265" s="4" t="s">
        <v>31</v>
      </c>
      <c r="P1265" s="4">
        <v>0</v>
      </c>
      <c r="Q1265" s="26" t="s">
        <v>135</v>
      </c>
      <c r="T1265" s="24">
        <v>2.0833333333333332E-2</v>
      </c>
      <c r="W1265" s="17">
        <v>31.07</v>
      </c>
      <c r="Z1265" s="16">
        <v>2</v>
      </c>
      <c r="AA1265" s="16">
        <v>0</v>
      </c>
      <c r="AB1265" s="16">
        <v>1</v>
      </c>
      <c r="AD1265" s="17">
        <f t="shared" si="151"/>
        <v>31.07</v>
      </c>
      <c r="AE1265" s="57">
        <v>364.42853643773202</v>
      </c>
      <c r="AF1265" s="17">
        <f t="shared" si="150"/>
        <v>-0.66666666666666663</v>
      </c>
      <c r="AG1265" s="17">
        <v>2.2990654205607401</v>
      </c>
      <c r="AH1265" s="17">
        <v>2.2999999999999998</v>
      </c>
      <c r="AI1265" s="4" t="s">
        <v>133</v>
      </c>
    </row>
    <row r="1266" spans="1:35" x14ac:dyDescent="0.35">
      <c r="A1266" s="4" t="s">
        <v>129</v>
      </c>
      <c r="B1266" s="36" t="s">
        <v>111</v>
      </c>
      <c r="C1266" s="4" t="s">
        <v>130</v>
      </c>
      <c r="D1266" s="19">
        <f t="shared" si="148"/>
        <v>111.34726666666667</v>
      </c>
      <c r="E1266" s="19">
        <f t="shared" si="149"/>
        <v>30.741938333333334</v>
      </c>
      <c r="F1266" s="20">
        <v>2500</v>
      </c>
      <c r="G1266" s="20">
        <v>215</v>
      </c>
      <c r="H1266" s="21">
        <v>1.52</v>
      </c>
      <c r="I1266" s="4" t="s">
        <v>31</v>
      </c>
      <c r="J1266" s="4" t="s">
        <v>53</v>
      </c>
      <c r="K1266" s="22" t="s">
        <v>134</v>
      </c>
      <c r="L1266" s="10">
        <v>9.6000000000000002E-2</v>
      </c>
      <c r="M1266" s="13">
        <f t="shared" si="147"/>
        <v>3.8399999999999998E-5</v>
      </c>
      <c r="O1266" s="4" t="s">
        <v>31</v>
      </c>
      <c r="P1266" s="4">
        <v>0</v>
      </c>
      <c r="Q1266" s="26" t="s">
        <v>135</v>
      </c>
      <c r="T1266" s="24">
        <v>2.0833333333333332E-2</v>
      </c>
      <c r="W1266" s="17">
        <v>31.07</v>
      </c>
      <c r="Z1266" s="16">
        <v>2</v>
      </c>
      <c r="AA1266" s="16">
        <v>0</v>
      </c>
      <c r="AB1266" s="16">
        <v>1</v>
      </c>
      <c r="AD1266" s="17">
        <f t="shared" si="151"/>
        <v>31.07</v>
      </c>
      <c r="AE1266" s="57">
        <v>364.42853643773202</v>
      </c>
      <c r="AF1266" s="17">
        <f t="shared" si="150"/>
        <v>-0.66666666666666663</v>
      </c>
      <c r="AG1266" s="17">
        <v>2.2056074766355098</v>
      </c>
      <c r="AH1266" s="17">
        <v>2.21</v>
      </c>
      <c r="AI1266" s="4" t="s">
        <v>133</v>
      </c>
    </row>
    <row r="1267" spans="1:35" x14ac:dyDescent="0.35">
      <c r="A1267" s="4" t="s">
        <v>129</v>
      </c>
      <c r="B1267" s="36" t="s">
        <v>111</v>
      </c>
      <c r="C1267" s="4" t="s">
        <v>130</v>
      </c>
      <c r="D1267" s="19">
        <f t="shared" si="148"/>
        <v>111.34726666666667</v>
      </c>
      <c r="E1267" s="19">
        <f t="shared" si="149"/>
        <v>30.741938333333334</v>
      </c>
      <c r="F1267" s="20">
        <v>2500</v>
      </c>
      <c r="G1267" s="20">
        <v>215</v>
      </c>
      <c r="H1267" s="21">
        <v>1.52</v>
      </c>
      <c r="I1267" s="4" t="s">
        <v>31</v>
      </c>
      <c r="J1267" s="4" t="s">
        <v>53</v>
      </c>
      <c r="K1267" s="22" t="s">
        <v>134</v>
      </c>
      <c r="L1267" s="10">
        <v>9.6000000000000002E-2</v>
      </c>
      <c r="M1267" s="13">
        <f t="shared" si="147"/>
        <v>3.8399999999999998E-5</v>
      </c>
      <c r="O1267" s="4" t="s">
        <v>31</v>
      </c>
      <c r="P1267" s="4">
        <v>0</v>
      </c>
      <c r="Q1267" s="26" t="s">
        <v>135</v>
      </c>
      <c r="T1267" s="24">
        <v>2.0833333333333332E-2</v>
      </c>
      <c r="W1267" s="17">
        <v>31.07</v>
      </c>
      <c r="Z1267" s="16">
        <v>2</v>
      </c>
      <c r="AA1267" s="16">
        <v>0</v>
      </c>
      <c r="AB1267" s="16">
        <v>1</v>
      </c>
      <c r="AD1267" s="17">
        <f t="shared" si="151"/>
        <v>31.07</v>
      </c>
      <c r="AE1267" s="57">
        <v>364.42853643773202</v>
      </c>
      <c r="AF1267" s="17">
        <f t="shared" si="150"/>
        <v>-0.66666666666666663</v>
      </c>
      <c r="AG1267" s="17">
        <v>2.1308411214953198</v>
      </c>
      <c r="AH1267" s="17">
        <v>2.13</v>
      </c>
      <c r="AI1267" s="4" t="s">
        <v>133</v>
      </c>
    </row>
    <row r="1268" spans="1:35" x14ac:dyDescent="0.35">
      <c r="A1268" s="4" t="s">
        <v>129</v>
      </c>
      <c r="B1268" s="36" t="s">
        <v>111</v>
      </c>
      <c r="C1268" s="4" t="s">
        <v>130</v>
      </c>
      <c r="D1268" s="19">
        <f t="shared" si="148"/>
        <v>111.34726666666667</v>
      </c>
      <c r="E1268" s="19">
        <f t="shared" si="149"/>
        <v>30.741938333333334</v>
      </c>
      <c r="F1268" s="20">
        <v>2500</v>
      </c>
      <c r="G1268" s="20">
        <v>215</v>
      </c>
      <c r="H1268" s="21">
        <v>1.52</v>
      </c>
      <c r="I1268" s="4" t="s">
        <v>31</v>
      </c>
      <c r="J1268" s="4" t="s">
        <v>53</v>
      </c>
      <c r="K1268" s="22" t="s">
        <v>134</v>
      </c>
      <c r="L1268" s="10">
        <v>9.6000000000000002E-2</v>
      </c>
      <c r="M1268" s="13">
        <f t="shared" si="147"/>
        <v>3.8399999999999998E-5</v>
      </c>
      <c r="O1268" s="4" t="s">
        <v>31</v>
      </c>
      <c r="P1268" s="4">
        <v>0</v>
      </c>
      <c r="Q1268" s="26" t="s">
        <v>135</v>
      </c>
      <c r="T1268" s="24">
        <v>2.0833333333333332E-2</v>
      </c>
      <c r="W1268" s="17">
        <v>31.07</v>
      </c>
      <c r="Z1268" s="16">
        <v>2</v>
      </c>
      <c r="AA1268" s="16">
        <v>0</v>
      </c>
      <c r="AB1268" s="16">
        <v>1</v>
      </c>
      <c r="AD1268" s="17">
        <f t="shared" si="151"/>
        <v>31.07</v>
      </c>
      <c r="AE1268" s="57">
        <v>364.42853643773202</v>
      </c>
      <c r="AF1268" s="17">
        <f t="shared" si="150"/>
        <v>-0.66666666666666663</v>
      </c>
      <c r="AG1268" s="17">
        <v>2.0186915887850398</v>
      </c>
      <c r="AH1268" s="17">
        <v>2.02</v>
      </c>
      <c r="AI1268" s="4" t="s">
        <v>133</v>
      </c>
    </row>
    <row r="1269" spans="1:35" x14ac:dyDescent="0.35">
      <c r="A1269" s="4" t="s">
        <v>129</v>
      </c>
      <c r="B1269" s="36" t="s">
        <v>111</v>
      </c>
      <c r="C1269" s="4" t="s">
        <v>130</v>
      </c>
      <c r="D1269" s="19">
        <f t="shared" si="148"/>
        <v>111.34726666666667</v>
      </c>
      <c r="E1269" s="19">
        <f t="shared" si="149"/>
        <v>30.741938333333334</v>
      </c>
      <c r="F1269" s="20">
        <v>2500</v>
      </c>
      <c r="G1269" s="20">
        <v>215</v>
      </c>
      <c r="H1269" s="21">
        <v>1.52</v>
      </c>
      <c r="I1269" s="4" t="s">
        <v>31</v>
      </c>
      <c r="J1269" s="4" t="s">
        <v>53</v>
      </c>
      <c r="K1269" s="22" t="s">
        <v>134</v>
      </c>
      <c r="L1269" s="10">
        <v>9.6000000000000002E-2</v>
      </c>
      <c r="M1269" s="13">
        <f t="shared" si="147"/>
        <v>3.8399999999999998E-5</v>
      </c>
      <c r="O1269" s="4" t="s">
        <v>31</v>
      </c>
      <c r="P1269" s="4">
        <v>0</v>
      </c>
      <c r="Q1269" s="26" t="s">
        <v>135</v>
      </c>
      <c r="T1269" s="24">
        <v>2.0833333333333332E-2</v>
      </c>
      <c r="W1269" s="17">
        <v>31.07</v>
      </c>
      <c r="Z1269" s="16">
        <v>2</v>
      </c>
      <c r="AA1269" s="16">
        <v>0</v>
      </c>
      <c r="AB1269" s="16">
        <v>1</v>
      </c>
      <c r="AD1269" s="17">
        <f t="shared" si="151"/>
        <v>31.07</v>
      </c>
      <c r="AE1269" s="57">
        <v>364.42853643773202</v>
      </c>
      <c r="AF1269" s="17">
        <f t="shared" si="150"/>
        <v>-0.66666666666666663</v>
      </c>
      <c r="AG1269" s="17">
        <v>1.8878504672897101</v>
      </c>
      <c r="AH1269" s="17">
        <v>1.89</v>
      </c>
      <c r="AI1269" s="4" t="s">
        <v>133</v>
      </c>
    </row>
    <row r="1270" spans="1:35" x14ac:dyDescent="0.35">
      <c r="A1270" s="4" t="s">
        <v>129</v>
      </c>
      <c r="B1270" s="36" t="s">
        <v>111</v>
      </c>
      <c r="C1270" s="4" t="s">
        <v>130</v>
      </c>
      <c r="D1270" s="19">
        <f t="shared" si="148"/>
        <v>111.34726666666667</v>
      </c>
      <c r="E1270" s="19">
        <f t="shared" si="149"/>
        <v>30.741938333333334</v>
      </c>
      <c r="F1270" s="20">
        <v>2500</v>
      </c>
      <c r="G1270" s="20">
        <v>215</v>
      </c>
      <c r="H1270" s="21">
        <v>1.52</v>
      </c>
      <c r="I1270" s="4" t="s">
        <v>31</v>
      </c>
      <c r="J1270" s="4" t="s">
        <v>53</v>
      </c>
      <c r="K1270" s="22" t="s">
        <v>134</v>
      </c>
      <c r="L1270" s="10">
        <v>9.6000000000000002E-2</v>
      </c>
      <c r="M1270" s="13">
        <f t="shared" si="147"/>
        <v>3.8399999999999998E-5</v>
      </c>
      <c r="O1270" s="4" t="s">
        <v>31</v>
      </c>
      <c r="P1270" s="4">
        <v>0</v>
      </c>
      <c r="Q1270" s="26" t="s">
        <v>135</v>
      </c>
      <c r="T1270" s="24">
        <v>2.0833333333333332E-2</v>
      </c>
      <c r="W1270" s="17">
        <v>31.07</v>
      </c>
      <c r="Z1270" s="16">
        <v>2</v>
      </c>
      <c r="AA1270" s="16">
        <v>0</v>
      </c>
      <c r="AB1270" s="16">
        <v>1</v>
      </c>
      <c r="AD1270" s="17">
        <f t="shared" si="151"/>
        <v>31.07</v>
      </c>
      <c r="AE1270" s="57">
        <v>364.42853643773202</v>
      </c>
      <c r="AF1270" s="17">
        <f t="shared" si="150"/>
        <v>-0.66666666666666663</v>
      </c>
      <c r="AG1270" s="17">
        <v>1.66355140186915</v>
      </c>
      <c r="AH1270" s="17">
        <v>1.66</v>
      </c>
      <c r="AI1270" s="4" t="s">
        <v>133</v>
      </c>
    </row>
    <row r="1271" spans="1:35" x14ac:dyDescent="0.35">
      <c r="A1271" s="4" t="s">
        <v>129</v>
      </c>
      <c r="B1271" s="36" t="s">
        <v>111</v>
      </c>
      <c r="C1271" s="4" t="s">
        <v>130</v>
      </c>
      <c r="D1271" s="19">
        <f t="shared" si="148"/>
        <v>111.34726666666667</v>
      </c>
      <c r="E1271" s="19">
        <f t="shared" si="149"/>
        <v>30.741938333333334</v>
      </c>
      <c r="F1271" s="20">
        <v>2500</v>
      </c>
      <c r="G1271" s="20">
        <v>215</v>
      </c>
      <c r="H1271" s="21">
        <v>1.52</v>
      </c>
      <c r="I1271" s="4" t="s">
        <v>31</v>
      </c>
      <c r="J1271" s="4" t="s">
        <v>53</v>
      </c>
      <c r="K1271" s="22" t="s">
        <v>134</v>
      </c>
      <c r="L1271" s="10">
        <v>9.6000000000000002E-2</v>
      </c>
      <c r="M1271" s="13">
        <f t="shared" si="147"/>
        <v>3.8399999999999998E-5</v>
      </c>
      <c r="O1271" s="4" t="s">
        <v>31</v>
      </c>
      <c r="P1271" s="4">
        <v>0</v>
      </c>
      <c r="Q1271" s="26" t="s">
        <v>135</v>
      </c>
      <c r="T1271" s="24">
        <v>2.0833333333333332E-2</v>
      </c>
      <c r="W1271" s="17">
        <v>31.07</v>
      </c>
      <c r="Z1271" s="16">
        <v>2</v>
      </c>
      <c r="AA1271" s="16">
        <v>0</v>
      </c>
      <c r="AB1271" s="16">
        <v>1</v>
      </c>
      <c r="AD1271" s="17">
        <f t="shared" si="151"/>
        <v>31.07</v>
      </c>
      <c r="AE1271" s="57">
        <v>364.42853643773202</v>
      </c>
      <c r="AF1271" s="17">
        <f t="shared" si="150"/>
        <v>-0.66666666666666663</v>
      </c>
      <c r="AG1271" s="17">
        <v>1.55140186915887</v>
      </c>
      <c r="AH1271" s="17">
        <v>1.55</v>
      </c>
      <c r="AI1271" s="4" t="s">
        <v>133</v>
      </c>
    </row>
    <row r="1272" spans="1:35" x14ac:dyDescent="0.35">
      <c r="A1272" s="4" t="s">
        <v>129</v>
      </c>
      <c r="B1272" s="36" t="s">
        <v>111</v>
      </c>
      <c r="C1272" s="4" t="s">
        <v>130</v>
      </c>
      <c r="D1272" s="19">
        <f t="shared" si="148"/>
        <v>111.34726666666667</v>
      </c>
      <c r="E1272" s="19">
        <f t="shared" si="149"/>
        <v>30.741938333333334</v>
      </c>
      <c r="F1272" s="20">
        <v>2500</v>
      </c>
      <c r="G1272" s="20">
        <v>215</v>
      </c>
      <c r="H1272" s="21">
        <v>1.52</v>
      </c>
      <c r="I1272" s="4" t="s">
        <v>31</v>
      </c>
      <c r="J1272" s="4" t="s">
        <v>53</v>
      </c>
      <c r="K1272" s="22" t="s">
        <v>134</v>
      </c>
      <c r="L1272" s="10">
        <v>9.6000000000000002E-2</v>
      </c>
      <c r="M1272" s="13">
        <f t="shared" si="147"/>
        <v>3.8399999999999998E-5</v>
      </c>
      <c r="O1272" s="4" t="s">
        <v>31</v>
      </c>
      <c r="P1272" s="4">
        <v>0</v>
      </c>
      <c r="Q1272" s="26" t="s">
        <v>135</v>
      </c>
      <c r="T1272" s="24">
        <v>2.0833333333333332E-2</v>
      </c>
      <c r="W1272" s="17">
        <v>31.07</v>
      </c>
      <c r="Z1272" s="16">
        <v>2</v>
      </c>
      <c r="AA1272" s="16">
        <v>0</v>
      </c>
      <c r="AB1272" s="16">
        <v>1</v>
      </c>
      <c r="AD1272" s="17">
        <f t="shared" si="151"/>
        <v>31.07</v>
      </c>
      <c r="AE1272" s="57">
        <v>364.42853643773202</v>
      </c>
      <c r="AF1272" s="17">
        <f t="shared" si="150"/>
        <v>-0.66666666666666663</v>
      </c>
      <c r="AG1272" s="17">
        <v>1.47663551401869</v>
      </c>
      <c r="AH1272" s="17">
        <v>1.48</v>
      </c>
      <c r="AI1272" s="4" t="s">
        <v>133</v>
      </c>
    </row>
    <row r="1273" spans="1:35" x14ac:dyDescent="0.35">
      <c r="A1273" s="4" t="s">
        <v>129</v>
      </c>
      <c r="B1273" s="36" t="s">
        <v>111</v>
      </c>
      <c r="C1273" s="4" t="s">
        <v>130</v>
      </c>
      <c r="D1273" s="19">
        <f t="shared" si="148"/>
        <v>111.34726666666667</v>
      </c>
      <c r="E1273" s="19">
        <f t="shared" si="149"/>
        <v>30.741938333333334</v>
      </c>
      <c r="F1273" s="20">
        <v>2500</v>
      </c>
      <c r="G1273" s="20">
        <v>215</v>
      </c>
      <c r="H1273" s="21">
        <v>1.52</v>
      </c>
      <c r="I1273" s="4" t="s">
        <v>31</v>
      </c>
      <c r="J1273" s="4" t="s">
        <v>53</v>
      </c>
      <c r="K1273" s="22" t="s">
        <v>134</v>
      </c>
      <c r="L1273" s="10">
        <v>9.6000000000000002E-2</v>
      </c>
      <c r="M1273" s="13">
        <f t="shared" si="147"/>
        <v>3.8399999999999998E-5</v>
      </c>
      <c r="O1273" s="4" t="s">
        <v>31</v>
      </c>
      <c r="P1273" s="4">
        <v>0</v>
      </c>
      <c r="Q1273" s="26" t="s">
        <v>135</v>
      </c>
      <c r="T1273" s="24">
        <v>2.0833333333333332E-2</v>
      </c>
      <c r="W1273" s="17">
        <v>31.07</v>
      </c>
      <c r="Z1273" s="16">
        <v>2</v>
      </c>
      <c r="AA1273" s="16">
        <v>0</v>
      </c>
      <c r="AB1273" s="16">
        <v>1</v>
      </c>
      <c r="AD1273" s="17">
        <f t="shared" si="151"/>
        <v>31.07</v>
      </c>
      <c r="AE1273" s="57">
        <v>364.42853643773202</v>
      </c>
      <c r="AF1273" s="17">
        <f t="shared" si="150"/>
        <v>-0.66666666666666663</v>
      </c>
      <c r="AG1273" s="17">
        <v>1.34579439252336</v>
      </c>
      <c r="AH1273" s="17">
        <v>1.35</v>
      </c>
      <c r="AI1273" s="4" t="s">
        <v>133</v>
      </c>
    </row>
    <row r="1274" spans="1:35" x14ac:dyDescent="0.35">
      <c r="A1274" s="4" t="s">
        <v>129</v>
      </c>
      <c r="B1274" s="36" t="s">
        <v>111</v>
      </c>
      <c r="C1274" s="4" t="s">
        <v>130</v>
      </c>
      <c r="D1274" s="19">
        <f t="shared" si="148"/>
        <v>111.34726666666667</v>
      </c>
      <c r="E1274" s="19">
        <f t="shared" si="149"/>
        <v>30.741938333333334</v>
      </c>
      <c r="F1274" s="20">
        <v>2500</v>
      </c>
      <c r="G1274" s="20">
        <v>215</v>
      </c>
      <c r="H1274" s="21">
        <v>1.52</v>
      </c>
      <c r="I1274" s="4" t="s">
        <v>31</v>
      </c>
      <c r="J1274" s="4" t="s">
        <v>53</v>
      </c>
      <c r="K1274" s="22" t="s">
        <v>134</v>
      </c>
      <c r="L1274" s="10">
        <v>9.6000000000000002E-2</v>
      </c>
      <c r="M1274" s="13">
        <f t="shared" si="147"/>
        <v>3.8399999999999998E-5</v>
      </c>
      <c r="O1274" s="4" t="s">
        <v>31</v>
      </c>
      <c r="P1274" s="4">
        <v>0</v>
      </c>
      <c r="Q1274" s="26" t="s">
        <v>135</v>
      </c>
      <c r="T1274" s="24">
        <v>2.0833333333333332E-2</v>
      </c>
      <c r="W1274" s="17">
        <v>31.07</v>
      </c>
      <c r="Z1274" s="16">
        <v>2</v>
      </c>
      <c r="AA1274" s="16">
        <v>0</v>
      </c>
      <c r="AB1274" s="16">
        <v>1</v>
      </c>
      <c r="AD1274" s="17">
        <f t="shared" si="151"/>
        <v>31.07</v>
      </c>
      <c r="AE1274" s="57">
        <v>364.42853643773202</v>
      </c>
      <c r="AF1274" s="17">
        <f t="shared" si="150"/>
        <v>-0.66666666666666663</v>
      </c>
      <c r="AG1274" s="17">
        <v>1.28971962616822</v>
      </c>
      <c r="AH1274" s="17">
        <v>1.29</v>
      </c>
      <c r="AI1274" s="4" t="s">
        <v>133</v>
      </c>
    </row>
    <row r="1275" spans="1:35" x14ac:dyDescent="0.35">
      <c r="A1275" s="4" t="s">
        <v>129</v>
      </c>
      <c r="B1275" s="36" t="s">
        <v>111</v>
      </c>
      <c r="C1275" s="4" t="s">
        <v>130</v>
      </c>
      <c r="D1275" s="19">
        <f t="shared" si="148"/>
        <v>111.34726666666667</v>
      </c>
      <c r="E1275" s="19">
        <f t="shared" si="149"/>
        <v>30.741938333333334</v>
      </c>
      <c r="F1275" s="20">
        <v>2500</v>
      </c>
      <c r="G1275" s="20">
        <v>215</v>
      </c>
      <c r="H1275" s="21">
        <v>1.52</v>
      </c>
      <c r="I1275" s="4" t="s">
        <v>31</v>
      </c>
      <c r="J1275" s="4" t="s">
        <v>53</v>
      </c>
      <c r="K1275" s="22" t="s">
        <v>134</v>
      </c>
      <c r="L1275" s="10">
        <v>9.6000000000000002E-2</v>
      </c>
      <c r="M1275" s="13">
        <f t="shared" si="147"/>
        <v>3.8399999999999998E-5</v>
      </c>
      <c r="O1275" s="4" t="s">
        <v>31</v>
      </c>
      <c r="P1275" s="4">
        <v>0</v>
      </c>
      <c r="Q1275" s="26" t="s">
        <v>135</v>
      </c>
      <c r="T1275" s="24">
        <v>2.0833333333333332E-2</v>
      </c>
      <c r="W1275" s="17">
        <v>31.07</v>
      </c>
      <c r="Z1275" s="16">
        <v>2</v>
      </c>
      <c r="AA1275" s="16">
        <v>0</v>
      </c>
      <c r="AB1275" s="16">
        <v>1</v>
      </c>
      <c r="AD1275" s="17">
        <f t="shared" si="151"/>
        <v>31.07</v>
      </c>
      <c r="AE1275" s="57">
        <v>364.42853643773202</v>
      </c>
      <c r="AF1275" s="17">
        <f t="shared" si="150"/>
        <v>-0.66666666666666663</v>
      </c>
      <c r="AG1275" s="17">
        <v>1.1775700934579401</v>
      </c>
      <c r="AH1275" s="17">
        <v>1.18</v>
      </c>
      <c r="AI1275" s="4" t="s">
        <v>133</v>
      </c>
    </row>
    <row r="1276" spans="1:35" x14ac:dyDescent="0.35">
      <c r="A1276" s="4" t="s">
        <v>129</v>
      </c>
      <c r="B1276" s="36" t="s">
        <v>111</v>
      </c>
      <c r="C1276" s="4" t="s">
        <v>130</v>
      </c>
      <c r="D1276" s="19">
        <f t="shared" si="148"/>
        <v>111.34726666666667</v>
      </c>
      <c r="E1276" s="19">
        <f t="shared" si="149"/>
        <v>30.741938333333334</v>
      </c>
      <c r="F1276" s="20">
        <v>2500</v>
      </c>
      <c r="G1276" s="20">
        <v>215</v>
      </c>
      <c r="H1276" s="21">
        <v>1.52</v>
      </c>
      <c r="I1276" s="4" t="s">
        <v>31</v>
      </c>
      <c r="J1276" s="4" t="s">
        <v>53</v>
      </c>
      <c r="K1276" s="22" t="s">
        <v>134</v>
      </c>
      <c r="L1276" s="10">
        <v>9.6000000000000002E-2</v>
      </c>
      <c r="M1276" s="13">
        <f t="shared" si="147"/>
        <v>3.8399999999999998E-5</v>
      </c>
      <c r="O1276" s="4" t="s">
        <v>31</v>
      </c>
      <c r="P1276" s="4">
        <v>0</v>
      </c>
      <c r="Q1276" s="26" t="s">
        <v>135</v>
      </c>
      <c r="T1276" s="24">
        <v>2.0833333333333332E-2</v>
      </c>
      <c r="W1276" s="17">
        <v>31.07</v>
      </c>
      <c r="Z1276" s="16">
        <v>2</v>
      </c>
      <c r="AA1276" s="16">
        <v>0</v>
      </c>
      <c r="AB1276" s="16">
        <v>1</v>
      </c>
      <c r="AD1276" s="17">
        <f t="shared" si="151"/>
        <v>31.07</v>
      </c>
      <c r="AE1276" s="57">
        <v>364.42853643773202</v>
      </c>
      <c r="AF1276" s="17">
        <f t="shared" si="150"/>
        <v>-0.66666666666666663</v>
      </c>
      <c r="AG1276" s="17">
        <v>1.02803738317756</v>
      </c>
      <c r="AH1276" s="17">
        <v>1.03</v>
      </c>
      <c r="AI1276" s="4" t="s">
        <v>133</v>
      </c>
    </row>
    <row r="1277" spans="1:35" x14ac:dyDescent="0.35">
      <c r="A1277" s="4" t="s">
        <v>129</v>
      </c>
      <c r="B1277" s="36" t="s">
        <v>111</v>
      </c>
      <c r="C1277" s="4" t="s">
        <v>130</v>
      </c>
      <c r="D1277" s="19">
        <f t="shared" si="148"/>
        <v>111.34726666666667</v>
      </c>
      <c r="E1277" s="19">
        <f t="shared" si="149"/>
        <v>30.741938333333334</v>
      </c>
      <c r="F1277" s="20">
        <v>2500</v>
      </c>
      <c r="G1277" s="20">
        <v>215</v>
      </c>
      <c r="H1277" s="21">
        <v>1.52</v>
      </c>
      <c r="I1277" s="4" t="s">
        <v>31</v>
      </c>
      <c r="J1277" s="4" t="s">
        <v>53</v>
      </c>
      <c r="K1277" s="22" t="s">
        <v>134</v>
      </c>
      <c r="L1277" s="10">
        <v>9.6000000000000002E-2</v>
      </c>
      <c r="M1277" s="13">
        <f t="shared" si="147"/>
        <v>3.8399999999999998E-5</v>
      </c>
      <c r="O1277" s="4" t="s">
        <v>31</v>
      </c>
      <c r="P1277" s="4">
        <v>0</v>
      </c>
      <c r="Q1277" s="26" t="s">
        <v>135</v>
      </c>
      <c r="T1277" s="24">
        <v>2.0833333333333332E-2</v>
      </c>
      <c r="W1277" s="17">
        <v>31.07</v>
      </c>
      <c r="Z1277" s="16">
        <v>2</v>
      </c>
      <c r="AA1277" s="16">
        <v>0</v>
      </c>
      <c r="AB1277" s="16">
        <v>1</v>
      </c>
      <c r="AD1277" s="17">
        <f t="shared" si="151"/>
        <v>31.07</v>
      </c>
      <c r="AE1277" s="57">
        <v>364.42853643773202</v>
      </c>
      <c r="AF1277" s="17">
        <f t="shared" si="150"/>
        <v>-0.66666666666666663</v>
      </c>
      <c r="AG1277" s="17">
        <v>0.91588785046728904</v>
      </c>
      <c r="AH1277" s="17">
        <v>0.92</v>
      </c>
      <c r="AI1277" s="4" t="s">
        <v>133</v>
      </c>
    </row>
    <row r="1278" spans="1:35" x14ac:dyDescent="0.35">
      <c r="A1278" s="4" t="s">
        <v>129</v>
      </c>
      <c r="B1278" s="36" t="s">
        <v>111</v>
      </c>
      <c r="C1278" s="4" t="s">
        <v>130</v>
      </c>
      <c r="D1278" s="19">
        <f t="shared" ref="D1278:D1283" si="152">111+(20+50.16/60)/60</f>
        <v>111.34726666666667</v>
      </c>
      <c r="E1278" s="19">
        <f t="shared" ref="E1278:E1283" si="153">30+(44+30.978/60)/60</f>
        <v>30.741938333333334</v>
      </c>
      <c r="F1278" s="20">
        <v>2500</v>
      </c>
      <c r="G1278" s="20">
        <v>215</v>
      </c>
      <c r="H1278" s="21">
        <v>1.52</v>
      </c>
      <c r="I1278" s="4" t="s">
        <v>31</v>
      </c>
      <c r="J1278" s="4" t="s">
        <v>53</v>
      </c>
      <c r="K1278" s="22" t="s">
        <v>134</v>
      </c>
      <c r="L1278" s="10">
        <v>9.6000000000000002E-2</v>
      </c>
      <c r="M1278" s="13">
        <f t="shared" si="147"/>
        <v>3.8399999999999998E-5</v>
      </c>
      <c r="O1278" s="4" t="s">
        <v>31</v>
      </c>
      <c r="P1278" s="4">
        <v>0</v>
      </c>
      <c r="Q1278" s="26" t="s">
        <v>135</v>
      </c>
      <c r="T1278" s="24">
        <v>2.0833333333333332E-2</v>
      </c>
      <c r="W1278" s="17">
        <v>31.07</v>
      </c>
      <c r="Z1278" s="16">
        <v>2</v>
      </c>
      <c r="AA1278" s="16">
        <v>0</v>
      </c>
      <c r="AB1278" s="16">
        <v>1</v>
      </c>
      <c r="AD1278" s="17">
        <f t="shared" si="151"/>
        <v>31.07</v>
      </c>
      <c r="AE1278" s="57">
        <v>364.42853643773202</v>
      </c>
      <c r="AF1278" s="17">
        <f t="shared" ref="AF1278:AF1283" si="154">-2/3</f>
        <v>-0.66666666666666663</v>
      </c>
      <c r="AG1278" s="17">
        <v>0.76635514018691397</v>
      </c>
      <c r="AH1278" s="17">
        <v>0.77</v>
      </c>
      <c r="AI1278" s="4" t="s">
        <v>133</v>
      </c>
    </row>
    <row r="1279" spans="1:35" x14ac:dyDescent="0.35">
      <c r="A1279" s="4" t="s">
        <v>129</v>
      </c>
      <c r="B1279" s="36" t="s">
        <v>111</v>
      </c>
      <c r="C1279" s="4" t="s">
        <v>130</v>
      </c>
      <c r="D1279" s="19">
        <f t="shared" si="152"/>
        <v>111.34726666666667</v>
      </c>
      <c r="E1279" s="19">
        <f t="shared" si="153"/>
        <v>30.741938333333334</v>
      </c>
      <c r="F1279" s="20">
        <v>2500</v>
      </c>
      <c r="G1279" s="20">
        <v>215</v>
      </c>
      <c r="H1279" s="21">
        <v>1.52</v>
      </c>
      <c r="I1279" s="4" t="s">
        <v>31</v>
      </c>
      <c r="J1279" s="4" t="s">
        <v>53</v>
      </c>
      <c r="K1279" s="22" t="s">
        <v>134</v>
      </c>
      <c r="L1279" s="10">
        <v>9.6000000000000002E-2</v>
      </c>
      <c r="M1279" s="13">
        <f t="shared" si="147"/>
        <v>3.8399999999999998E-5</v>
      </c>
      <c r="O1279" s="4" t="s">
        <v>31</v>
      </c>
      <c r="P1279" s="4">
        <v>0</v>
      </c>
      <c r="Q1279" s="26" t="s">
        <v>135</v>
      </c>
      <c r="T1279" s="24">
        <v>2.0833333333333332E-2</v>
      </c>
      <c r="W1279" s="17">
        <v>31.07</v>
      </c>
      <c r="Z1279" s="16">
        <v>2</v>
      </c>
      <c r="AA1279" s="16">
        <v>0</v>
      </c>
      <c r="AB1279" s="16">
        <v>1</v>
      </c>
      <c r="AD1279" s="17">
        <f t="shared" si="151"/>
        <v>31.07</v>
      </c>
      <c r="AE1279" s="57">
        <v>364.42853643773202</v>
      </c>
      <c r="AF1279" s="17">
        <f t="shared" si="154"/>
        <v>-0.66666666666666663</v>
      </c>
      <c r="AG1279" s="17">
        <v>0.48598130841121301</v>
      </c>
      <c r="AH1279" s="17">
        <v>0.49</v>
      </c>
      <c r="AI1279" s="4" t="s">
        <v>133</v>
      </c>
    </row>
    <row r="1280" spans="1:35" x14ac:dyDescent="0.35">
      <c r="A1280" s="4" t="s">
        <v>129</v>
      </c>
      <c r="B1280" s="36" t="s">
        <v>111</v>
      </c>
      <c r="C1280" s="4" t="s">
        <v>130</v>
      </c>
      <c r="D1280" s="19">
        <f t="shared" si="152"/>
        <v>111.34726666666667</v>
      </c>
      <c r="E1280" s="19">
        <f t="shared" si="153"/>
        <v>30.741938333333334</v>
      </c>
      <c r="F1280" s="20">
        <v>2500</v>
      </c>
      <c r="G1280" s="20">
        <v>215</v>
      </c>
      <c r="H1280" s="21">
        <v>1.52</v>
      </c>
      <c r="I1280" s="4" t="s">
        <v>31</v>
      </c>
      <c r="J1280" s="4" t="s">
        <v>53</v>
      </c>
      <c r="K1280" s="22" t="s">
        <v>134</v>
      </c>
      <c r="L1280" s="10">
        <v>9.6000000000000002E-2</v>
      </c>
      <c r="M1280" s="13">
        <f t="shared" si="147"/>
        <v>3.8399999999999998E-5</v>
      </c>
      <c r="O1280" s="4" t="s">
        <v>31</v>
      </c>
      <c r="P1280" s="4">
        <v>0</v>
      </c>
      <c r="Q1280" s="26" t="s">
        <v>135</v>
      </c>
      <c r="T1280" s="24">
        <v>2.0833333333333332E-2</v>
      </c>
      <c r="W1280" s="17">
        <v>31.07</v>
      </c>
      <c r="Z1280" s="16">
        <v>2</v>
      </c>
      <c r="AA1280" s="16">
        <v>0</v>
      </c>
      <c r="AB1280" s="16">
        <v>1</v>
      </c>
      <c r="AD1280" s="17">
        <f t="shared" si="151"/>
        <v>31.07</v>
      </c>
      <c r="AE1280" s="57">
        <v>364.42853643773202</v>
      </c>
      <c r="AF1280" s="17">
        <f t="shared" si="154"/>
        <v>-0.66666666666666663</v>
      </c>
      <c r="AG1280" s="17">
        <v>0.42990654205607298</v>
      </c>
      <c r="AH1280" s="17">
        <v>0.43</v>
      </c>
      <c r="AI1280" s="4" t="s">
        <v>133</v>
      </c>
    </row>
    <row r="1281" spans="1:35" x14ac:dyDescent="0.35">
      <c r="A1281" s="4" t="s">
        <v>129</v>
      </c>
      <c r="B1281" s="36" t="s">
        <v>111</v>
      </c>
      <c r="C1281" s="4" t="s">
        <v>130</v>
      </c>
      <c r="D1281" s="19">
        <f t="shared" si="152"/>
        <v>111.34726666666667</v>
      </c>
      <c r="E1281" s="19">
        <f t="shared" si="153"/>
        <v>30.741938333333334</v>
      </c>
      <c r="F1281" s="20">
        <v>2500</v>
      </c>
      <c r="G1281" s="20">
        <v>215</v>
      </c>
      <c r="H1281" s="21">
        <v>1.52</v>
      </c>
      <c r="I1281" s="4" t="s">
        <v>31</v>
      </c>
      <c r="J1281" s="4" t="s">
        <v>53</v>
      </c>
      <c r="K1281" s="22" t="s">
        <v>134</v>
      </c>
      <c r="L1281" s="10">
        <v>9.6000000000000002E-2</v>
      </c>
      <c r="M1281" s="13">
        <f t="shared" si="147"/>
        <v>3.8399999999999998E-5</v>
      </c>
      <c r="O1281" s="4" t="s">
        <v>31</v>
      </c>
      <c r="P1281" s="4">
        <v>0</v>
      </c>
      <c r="Q1281" s="26" t="s">
        <v>135</v>
      </c>
      <c r="T1281" s="24">
        <v>2.0833333333333332E-2</v>
      </c>
      <c r="W1281" s="17">
        <v>31.07</v>
      </c>
      <c r="Z1281" s="16">
        <v>2</v>
      </c>
      <c r="AA1281" s="16">
        <v>0</v>
      </c>
      <c r="AB1281" s="16">
        <v>1</v>
      </c>
      <c r="AD1281" s="17">
        <f t="shared" si="151"/>
        <v>31.07</v>
      </c>
      <c r="AE1281" s="57">
        <v>364.42853643773202</v>
      </c>
      <c r="AF1281" s="17">
        <f t="shared" si="154"/>
        <v>-0.66666666666666663</v>
      </c>
      <c r="AG1281" s="17">
        <v>0.31775700934579298</v>
      </c>
      <c r="AH1281" s="17">
        <v>0.32</v>
      </c>
      <c r="AI1281" s="4" t="s">
        <v>133</v>
      </c>
    </row>
    <row r="1282" spans="1:35" x14ac:dyDescent="0.35">
      <c r="A1282" s="4" t="s">
        <v>129</v>
      </c>
      <c r="B1282" s="36" t="s">
        <v>111</v>
      </c>
      <c r="C1282" s="4" t="s">
        <v>130</v>
      </c>
      <c r="D1282" s="19">
        <f t="shared" si="152"/>
        <v>111.34726666666667</v>
      </c>
      <c r="E1282" s="19">
        <f t="shared" si="153"/>
        <v>30.741938333333334</v>
      </c>
      <c r="F1282" s="20">
        <v>2500</v>
      </c>
      <c r="G1282" s="20">
        <v>215</v>
      </c>
      <c r="H1282" s="21">
        <v>1.52</v>
      </c>
      <c r="I1282" s="4" t="s">
        <v>31</v>
      </c>
      <c r="J1282" s="4" t="s">
        <v>53</v>
      </c>
      <c r="K1282" s="22" t="s">
        <v>134</v>
      </c>
      <c r="L1282" s="10">
        <v>9.6000000000000002E-2</v>
      </c>
      <c r="M1282" s="13">
        <f t="shared" si="147"/>
        <v>3.8399999999999998E-5</v>
      </c>
      <c r="O1282" s="4" t="s">
        <v>31</v>
      </c>
      <c r="P1282" s="4">
        <v>0</v>
      </c>
      <c r="Q1282" s="26" t="s">
        <v>135</v>
      </c>
      <c r="T1282" s="24">
        <v>2.0833333333333332E-2</v>
      </c>
      <c r="W1282" s="17">
        <v>31.07</v>
      </c>
      <c r="Z1282" s="16">
        <v>2</v>
      </c>
      <c r="AA1282" s="16">
        <v>0</v>
      </c>
      <c r="AB1282" s="16">
        <v>1</v>
      </c>
      <c r="AD1282" s="17">
        <f t="shared" si="151"/>
        <v>31.07</v>
      </c>
      <c r="AE1282" s="57">
        <v>364.42853643773202</v>
      </c>
      <c r="AF1282" s="17">
        <f t="shared" si="154"/>
        <v>-0.66666666666666663</v>
      </c>
      <c r="AG1282" s="17">
        <v>0.29906542056074598</v>
      </c>
      <c r="AH1282" s="17">
        <v>0.3</v>
      </c>
      <c r="AI1282" s="4" t="s">
        <v>133</v>
      </c>
    </row>
    <row r="1283" spans="1:35" x14ac:dyDescent="0.35">
      <c r="A1283" s="4" t="s">
        <v>129</v>
      </c>
      <c r="B1283" s="36" t="s">
        <v>111</v>
      </c>
      <c r="C1283" s="4" t="s">
        <v>130</v>
      </c>
      <c r="D1283" s="19">
        <f t="shared" si="152"/>
        <v>111.34726666666667</v>
      </c>
      <c r="E1283" s="19">
        <f t="shared" si="153"/>
        <v>30.741938333333334</v>
      </c>
      <c r="F1283" s="20">
        <v>2500</v>
      </c>
      <c r="G1283" s="20">
        <v>215</v>
      </c>
      <c r="H1283" s="21">
        <v>1.52</v>
      </c>
      <c r="I1283" s="4" t="s">
        <v>31</v>
      </c>
      <c r="J1283" s="4" t="s">
        <v>53</v>
      </c>
      <c r="K1283" s="22" t="s">
        <v>134</v>
      </c>
      <c r="L1283" s="10">
        <v>9.6000000000000002E-2</v>
      </c>
      <c r="M1283" s="13">
        <f t="shared" ref="M1283:M1346" si="155">L1283/F1283</f>
        <v>3.8399999999999998E-5</v>
      </c>
      <c r="O1283" s="4" t="s">
        <v>31</v>
      </c>
      <c r="P1283" s="4">
        <v>0</v>
      </c>
      <c r="Q1283" s="26" t="s">
        <v>135</v>
      </c>
      <c r="T1283" s="24">
        <v>2.0833333333333332E-2</v>
      </c>
      <c r="W1283" s="17">
        <v>31.07</v>
      </c>
      <c r="Z1283" s="16">
        <v>2</v>
      </c>
      <c r="AA1283" s="16">
        <v>0</v>
      </c>
      <c r="AB1283" s="16">
        <v>1</v>
      </c>
      <c r="AD1283" s="17">
        <f t="shared" si="151"/>
        <v>31.07</v>
      </c>
      <c r="AE1283" s="57">
        <v>364.42853643773202</v>
      </c>
      <c r="AF1283" s="17">
        <f t="shared" si="154"/>
        <v>-0.66666666666666663</v>
      </c>
      <c r="AG1283" s="17">
        <v>0.13084112149532601</v>
      </c>
      <c r="AH1283" s="17">
        <v>0.13</v>
      </c>
      <c r="AI1283" s="4" t="s">
        <v>133</v>
      </c>
    </row>
    <row r="1284" spans="1:35" x14ac:dyDescent="0.35">
      <c r="A1284" s="4" t="s">
        <v>136</v>
      </c>
      <c r="B1284" s="36" t="s">
        <v>273</v>
      </c>
      <c r="C1284" s="4" t="s">
        <v>137</v>
      </c>
      <c r="D1284" s="19">
        <v>-93.7</v>
      </c>
      <c r="E1284" s="19">
        <v>49.7</v>
      </c>
      <c r="F1284" s="20">
        <v>5000</v>
      </c>
      <c r="G1284" s="20">
        <v>300</v>
      </c>
      <c r="H1284" s="21">
        <v>1.2</v>
      </c>
      <c r="I1284" s="4" t="s">
        <v>28</v>
      </c>
      <c r="J1284" s="4" t="s">
        <v>29</v>
      </c>
      <c r="K1284" s="22" t="s">
        <v>138</v>
      </c>
      <c r="L1284" s="10">
        <f t="shared" ref="L1284:L1303" si="156">F1284</f>
        <v>5000</v>
      </c>
      <c r="M1284" s="13">
        <f t="shared" si="155"/>
        <v>1</v>
      </c>
      <c r="O1284" s="4" t="s">
        <v>31</v>
      </c>
      <c r="P1284" s="4">
        <v>0</v>
      </c>
      <c r="Q1284" s="26" t="s">
        <v>139</v>
      </c>
      <c r="T1284" s="24">
        <v>1</v>
      </c>
      <c r="Y1284" s="17">
        <v>0.49</v>
      </c>
      <c r="Z1284" s="16">
        <v>1</v>
      </c>
      <c r="AA1284" s="16">
        <f t="shared" ref="AA1284:AA1323" si="157">Y1284*(1+((0.0013^0.5)/0.4)*LN(10/Z1284))</f>
        <v>0.59170058558163585</v>
      </c>
      <c r="AB1284" s="16">
        <v>1</v>
      </c>
      <c r="AE1284" s="57" t="s">
        <v>75</v>
      </c>
      <c r="AG1284" s="17">
        <v>0.6</v>
      </c>
      <c r="AH1284" s="17">
        <v>0.6</v>
      </c>
    </row>
    <row r="1285" spans="1:35" x14ac:dyDescent="0.35">
      <c r="A1285" s="4" t="s">
        <v>136</v>
      </c>
      <c r="B1285" s="36" t="s">
        <v>273</v>
      </c>
      <c r="C1285" s="4" t="s">
        <v>137</v>
      </c>
      <c r="D1285" s="19">
        <v>-93.7</v>
      </c>
      <c r="E1285" s="19">
        <v>49.7</v>
      </c>
      <c r="F1285" s="20">
        <v>5000</v>
      </c>
      <c r="G1285" s="20">
        <v>300</v>
      </c>
      <c r="H1285" s="21">
        <v>1.2</v>
      </c>
      <c r="I1285" s="4" t="s">
        <v>28</v>
      </c>
      <c r="J1285" s="4" t="s">
        <v>29</v>
      </c>
      <c r="K1285" s="22" t="s">
        <v>138</v>
      </c>
      <c r="L1285" s="10">
        <f t="shared" si="156"/>
        <v>5000</v>
      </c>
      <c r="M1285" s="13">
        <f t="shared" si="155"/>
        <v>1</v>
      </c>
      <c r="O1285" s="4" t="s">
        <v>31</v>
      </c>
      <c r="P1285" s="4">
        <v>0</v>
      </c>
      <c r="Q1285" s="26" t="s">
        <v>139</v>
      </c>
      <c r="T1285" s="24">
        <v>1</v>
      </c>
      <c r="Y1285" s="17">
        <v>0.23</v>
      </c>
      <c r="Z1285" s="16">
        <v>1</v>
      </c>
      <c r="AA1285" s="16">
        <f t="shared" si="157"/>
        <v>0.27773700955872704</v>
      </c>
      <c r="AB1285" s="16">
        <v>1</v>
      </c>
      <c r="AE1285" s="57" t="s">
        <v>75</v>
      </c>
      <c r="AG1285" s="17">
        <v>-7.0000000000000007E-2</v>
      </c>
      <c r="AH1285" s="17">
        <v>-7.0000000000000007E-2</v>
      </c>
    </row>
    <row r="1286" spans="1:35" x14ac:dyDescent="0.35">
      <c r="A1286" s="4" t="s">
        <v>136</v>
      </c>
      <c r="B1286" s="36" t="s">
        <v>273</v>
      </c>
      <c r="C1286" s="4" t="s">
        <v>137</v>
      </c>
      <c r="D1286" s="19">
        <v>-93.7</v>
      </c>
      <c r="E1286" s="19">
        <v>49.7</v>
      </c>
      <c r="F1286" s="20">
        <v>5000</v>
      </c>
      <c r="G1286" s="20">
        <v>300</v>
      </c>
      <c r="H1286" s="21">
        <v>1.2</v>
      </c>
      <c r="I1286" s="4" t="s">
        <v>28</v>
      </c>
      <c r="J1286" s="4" t="s">
        <v>29</v>
      </c>
      <c r="K1286" s="22" t="s">
        <v>138</v>
      </c>
      <c r="L1286" s="10">
        <f t="shared" si="156"/>
        <v>5000</v>
      </c>
      <c r="M1286" s="13">
        <f t="shared" si="155"/>
        <v>1</v>
      </c>
      <c r="O1286" s="4" t="s">
        <v>31</v>
      </c>
      <c r="P1286" s="4">
        <v>0</v>
      </c>
      <c r="Q1286" s="26" t="s">
        <v>139</v>
      </c>
      <c r="T1286" s="24">
        <v>1</v>
      </c>
      <c r="Y1286" s="17">
        <v>0.19</v>
      </c>
      <c r="Z1286" s="16">
        <v>1</v>
      </c>
      <c r="AA1286" s="16">
        <f t="shared" si="157"/>
        <v>0.22943492093981799</v>
      </c>
      <c r="AB1286" s="16">
        <v>1</v>
      </c>
      <c r="AE1286" s="57" t="s">
        <v>75</v>
      </c>
      <c r="AG1286" s="17">
        <v>0.6</v>
      </c>
      <c r="AH1286" s="17">
        <v>0.6</v>
      </c>
    </row>
    <row r="1287" spans="1:35" x14ac:dyDescent="0.35">
      <c r="A1287" s="4" t="s">
        <v>136</v>
      </c>
      <c r="B1287" s="36" t="s">
        <v>273</v>
      </c>
      <c r="C1287" s="4" t="s">
        <v>137</v>
      </c>
      <c r="D1287" s="19">
        <v>-93.7</v>
      </c>
      <c r="E1287" s="19">
        <v>49.7</v>
      </c>
      <c r="F1287" s="20">
        <v>5000</v>
      </c>
      <c r="G1287" s="20">
        <v>300</v>
      </c>
      <c r="H1287" s="21">
        <v>1.2</v>
      </c>
      <c r="I1287" s="4" t="s">
        <v>28</v>
      </c>
      <c r="J1287" s="4" t="s">
        <v>29</v>
      </c>
      <c r="K1287" s="22" t="s">
        <v>138</v>
      </c>
      <c r="L1287" s="10">
        <f t="shared" si="156"/>
        <v>5000</v>
      </c>
      <c r="M1287" s="13">
        <f t="shared" si="155"/>
        <v>1</v>
      </c>
      <c r="O1287" s="4" t="s">
        <v>31</v>
      </c>
      <c r="P1287" s="4">
        <v>0</v>
      </c>
      <c r="Q1287" s="26" t="s">
        <v>139</v>
      </c>
      <c r="T1287" s="24">
        <v>1</v>
      </c>
      <c r="Y1287" s="17">
        <v>0.22</v>
      </c>
      <c r="Z1287" s="16">
        <v>1</v>
      </c>
      <c r="AA1287" s="16">
        <f t="shared" si="157"/>
        <v>0.26566148740399981</v>
      </c>
      <c r="AB1287" s="16">
        <v>1</v>
      </c>
      <c r="AE1287" s="57" t="s">
        <v>75</v>
      </c>
      <c r="AG1287" s="17">
        <v>0.34</v>
      </c>
      <c r="AH1287" s="17">
        <v>0.34</v>
      </c>
    </row>
    <row r="1288" spans="1:35" x14ac:dyDescent="0.35">
      <c r="A1288" s="4" t="s">
        <v>136</v>
      </c>
      <c r="B1288" s="36" t="s">
        <v>273</v>
      </c>
      <c r="C1288" s="4" t="s">
        <v>137</v>
      </c>
      <c r="D1288" s="19">
        <v>-93.7</v>
      </c>
      <c r="E1288" s="19">
        <v>49.7</v>
      </c>
      <c r="F1288" s="20">
        <v>5000</v>
      </c>
      <c r="G1288" s="20">
        <v>300</v>
      </c>
      <c r="H1288" s="21">
        <v>1.2</v>
      </c>
      <c r="I1288" s="4" t="s">
        <v>28</v>
      </c>
      <c r="J1288" s="4" t="s">
        <v>29</v>
      </c>
      <c r="K1288" s="22" t="s">
        <v>138</v>
      </c>
      <c r="L1288" s="10">
        <f t="shared" si="156"/>
        <v>5000</v>
      </c>
      <c r="M1288" s="13">
        <f t="shared" si="155"/>
        <v>1</v>
      </c>
      <c r="O1288" s="4" t="s">
        <v>31</v>
      </c>
      <c r="P1288" s="4">
        <v>0</v>
      </c>
      <c r="Q1288" s="26" t="s">
        <v>139</v>
      </c>
      <c r="T1288" s="24">
        <v>1</v>
      </c>
      <c r="Y1288" s="17">
        <v>0.26</v>
      </c>
      <c r="Z1288" s="16">
        <v>1</v>
      </c>
      <c r="AA1288" s="16">
        <f t="shared" si="157"/>
        <v>0.31396357602290886</v>
      </c>
      <c r="AB1288" s="16">
        <v>1</v>
      </c>
      <c r="AE1288" s="57" t="s">
        <v>75</v>
      </c>
      <c r="AG1288" s="17">
        <v>-0.09</v>
      </c>
      <c r="AH1288" s="17">
        <v>-0.09</v>
      </c>
    </row>
    <row r="1289" spans="1:35" x14ac:dyDescent="0.35">
      <c r="A1289" s="4" t="s">
        <v>136</v>
      </c>
      <c r="B1289" s="36" t="s">
        <v>273</v>
      </c>
      <c r="C1289" s="4" t="s">
        <v>137</v>
      </c>
      <c r="D1289" s="19">
        <v>-93.7</v>
      </c>
      <c r="E1289" s="19">
        <v>49.7</v>
      </c>
      <c r="F1289" s="20">
        <v>5000</v>
      </c>
      <c r="G1289" s="20">
        <v>300</v>
      </c>
      <c r="H1289" s="21">
        <v>1.2</v>
      </c>
      <c r="I1289" s="4" t="s">
        <v>28</v>
      </c>
      <c r="J1289" s="4" t="s">
        <v>29</v>
      </c>
      <c r="K1289" s="22" t="s">
        <v>138</v>
      </c>
      <c r="L1289" s="10">
        <f t="shared" si="156"/>
        <v>5000</v>
      </c>
      <c r="M1289" s="13">
        <f t="shared" si="155"/>
        <v>1</v>
      </c>
      <c r="O1289" s="4" t="s">
        <v>31</v>
      </c>
      <c r="P1289" s="4">
        <v>0</v>
      </c>
      <c r="Q1289" s="26" t="s">
        <v>139</v>
      </c>
      <c r="T1289" s="24">
        <v>1</v>
      </c>
      <c r="Y1289" s="17">
        <v>0.21</v>
      </c>
      <c r="Z1289" s="16">
        <v>1</v>
      </c>
      <c r="AA1289" s="16">
        <f t="shared" si="157"/>
        <v>0.25358596524927252</v>
      </c>
      <c r="AB1289" s="16">
        <v>1</v>
      </c>
      <c r="AE1289" s="57" t="s">
        <v>75</v>
      </c>
      <c r="AG1289" s="17">
        <v>0.04</v>
      </c>
      <c r="AH1289" s="17">
        <v>0.04</v>
      </c>
    </row>
    <row r="1290" spans="1:35" x14ac:dyDescent="0.35">
      <c r="A1290" s="4" t="s">
        <v>136</v>
      </c>
      <c r="B1290" s="36" t="s">
        <v>273</v>
      </c>
      <c r="C1290" s="4" t="s">
        <v>137</v>
      </c>
      <c r="D1290" s="19">
        <v>-93.7</v>
      </c>
      <c r="E1290" s="19">
        <v>49.7</v>
      </c>
      <c r="F1290" s="20">
        <v>5000</v>
      </c>
      <c r="G1290" s="20">
        <v>300</v>
      </c>
      <c r="H1290" s="21">
        <v>1.2</v>
      </c>
      <c r="I1290" s="4" t="s">
        <v>28</v>
      </c>
      <c r="J1290" s="4" t="s">
        <v>29</v>
      </c>
      <c r="K1290" s="22" t="s">
        <v>138</v>
      </c>
      <c r="L1290" s="10">
        <f t="shared" si="156"/>
        <v>5000</v>
      </c>
      <c r="M1290" s="13">
        <f t="shared" si="155"/>
        <v>1</v>
      </c>
      <c r="O1290" s="4" t="s">
        <v>31</v>
      </c>
      <c r="P1290" s="4">
        <v>0</v>
      </c>
      <c r="Q1290" s="26" t="s">
        <v>139</v>
      </c>
      <c r="T1290" s="24">
        <v>1</v>
      </c>
      <c r="Y1290" s="17">
        <v>0.25</v>
      </c>
      <c r="Z1290" s="16">
        <v>1</v>
      </c>
      <c r="AA1290" s="16">
        <f t="shared" si="157"/>
        <v>0.30188805386818157</v>
      </c>
      <c r="AB1290" s="16">
        <v>1</v>
      </c>
      <c r="AE1290" s="57" t="s">
        <v>75</v>
      </c>
      <c r="AG1290" s="17">
        <v>0.66</v>
      </c>
      <c r="AH1290" s="17">
        <v>0.66</v>
      </c>
    </row>
    <row r="1291" spans="1:35" x14ac:dyDescent="0.35">
      <c r="A1291" s="4" t="s">
        <v>136</v>
      </c>
      <c r="B1291" s="36" t="s">
        <v>273</v>
      </c>
      <c r="C1291" s="4" t="s">
        <v>137</v>
      </c>
      <c r="D1291" s="19">
        <v>-93.7</v>
      </c>
      <c r="E1291" s="19">
        <v>49.7</v>
      </c>
      <c r="F1291" s="20">
        <v>5000</v>
      </c>
      <c r="G1291" s="20">
        <v>300</v>
      </c>
      <c r="H1291" s="21">
        <v>1.2</v>
      </c>
      <c r="I1291" s="4" t="s">
        <v>28</v>
      </c>
      <c r="J1291" s="4" t="s">
        <v>29</v>
      </c>
      <c r="K1291" s="22" t="s">
        <v>138</v>
      </c>
      <c r="L1291" s="10">
        <f t="shared" si="156"/>
        <v>5000</v>
      </c>
      <c r="M1291" s="13">
        <f t="shared" si="155"/>
        <v>1</v>
      </c>
      <c r="O1291" s="4" t="s">
        <v>31</v>
      </c>
      <c r="P1291" s="4">
        <v>0</v>
      </c>
      <c r="Q1291" s="26" t="s">
        <v>139</v>
      </c>
      <c r="T1291" s="24">
        <v>1</v>
      </c>
      <c r="Y1291" s="17">
        <v>0.35</v>
      </c>
      <c r="Z1291" s="16">
        <v>1</v>
      </c>
      <c r="AA1291" s="16">
        <f t="shared" si="157"/>
        <v>0.42264327541545416</v>
      </c>
      <c r="AB1291" s="16">
        <v>1</v>
      </c>
      <c r="AE1291" s="57" t="s">
        <v>75</v>
      </c>
      <c r="AG1291" s="17">
        <v>0.38</v>
      </c>
      <c r="AH1291" s="17">
        <v>0.38</v>
      </c>
    </row>
    <row r="1292" spans="1:35" x14ac:dyDescent="0.35">
      <c r="A1292" s="4" t="s">
        <v>136</v>
      </c>
      <c r="B1292" s="36" t="s">
        <v>273</v>
      </c>
      <c r="C1292" s="4" t="s">
        <v>137</v>
      </c>
      <c r="D1292" s="19">
        <v>-93.7</v>
      </c>
      <c r="E1292" s="19">
        <v>49.7</v>
      </c>
      <c r="F1292" s="20">
        <v>5000</v>
      </c>
      <c r="G1292" s="20">
        <v>300</v>
      </c>
      <c r="H1292" s="21">
        <v>1.2</v>
      </c>
      <c r="I1292" s="4" t="s">
        <v>28</v>
      </c>
      <c r="J1292" s="4" t="s">
        <v>29</v>
      </c>
      <c r="K1292" s="22" t="s">
        <v>138</v>
      </c>
      <c r="L1292" s="10">
        <f t="shared" si="156"/>
        <v>5000</v>
      </c>
      <c r="M1292" s="13">
        <f t="shared" si="155"/>
        <v>1</v>
      </c>
      <c r="O1292" s="4" t="s">
        <v>31</v>
      </c>
      <c r="P1292" s="4">
        <v>0</v>
      </c>
      <c r="Q1292" s="26" t="s">
        <v>139</v>
      </c>
      <c r="T1292" s="24">
        <v>1</v>
      </c>
      <c r="Y1292" s="17">
        <v>0.32</v>
      </c>
      <c r="Z1292" s="16">
        <v>1</v>
      </c>
      <c r="AA1292" s="16">
        <f t="shared" si="157"/>
        <v>0.38641670895127245</v>
      </c>
      <c r="AB1292" s="16">
        <v>1</v>
      </c>
      <c r="AE1292" s="57" t="s">
        <v>75</v>
      </c>
      <c r="AG1292" s="17">
        <v>-0.4</v>
      </c>
      <c r="AH1292" s="17">
        <v>-0.4</v>
      </c>
    </row>
    <row r="1293" spans="1:35" x14ac:dyDescent="0.35">
      <c r="A1293" s="4" t="s">
        <v>136</v>
      </c>
      <c r="B1293" s="36" t="s">
        <v>273</v>
      </c>
      <c r="C1293" s="4" t="s">
        <v>137</v>
      </c>
      <c r="D1293" s="19">
        <v>-93.7</v>
      </c>
      <c r="E1293" s="19">
        <v>49.7</v>
      </c>
      <c r="F1293" s="20">
        <v>5000</v>
      </c>
      <c r="G1293" s="20">
        <v>300</v>
      </c>
      <c r="H1293" s="21">
        <v>1.2</v>
      </c>
      <c r="I1293" s="4" t="s">
        <v>28</v>
      </c>
      <c r="J1293" s="4" t="s">
        <v>29</v>
      </c>
      <c r="K1293" s="22" t="s">
        <v>138</v>
      </c>
      <c r="L1293" s="10">
        <f t="shared" si="156"/>
        <v>5000</v>
      </c>
      <c r="M1293" s="13">
        <f t="shared" si="155"/>
        <v>1</v>
      </c>
      <c r="O1293" s="4" t="s">
        <v>31</v>
      </c>
      <c r="P1293" s="4">
        <v>0</v>
      </c>
      <c r="Q1293" s="26" t="s">
        <v>139</v>
      </c>
      <c r="T1293" s="24">
        <v>1</v>
      </c>
      <c r="Y1293" s="17">
        <v>0.3</v>
      </c>
      <c r="Z1293" s="16">
        <v>1</v>
      </c>
      <c r="AA1293" s="16">
        <f t="shared" si="157"/>
        <v>0.36226566464181786</v>
      </c>
      <c r="AB1293" s="16">
        <v>1</v>
      </c>
      <c r="AE1293" s="57" t="s">
        <v>75</v>
      </c>
      <c r="AG1293" s="17">
        <v>0.31</v>
      </c>
      <c r="AH1293" s="17">
        <v>0.31</v>
      </c>
    </row>
    <row r="1294" spans="1:35" x14ac:dyDescent="0.35">
      <c r="A1294" s="4" t="s">
        <v>136</v>
      </c>
      <c r="B1294" s="36" t="s">
        <v>273</v>
      </c>
      <c r="C1294" s="4" t="s">
        <v>137</v>
      </c>
      <c r="D1294" s="19">
        <v>-93.7</v>
      </c>
      <c r="E1294" s="19">
        <v>49.7</v>
      </c>
      <c r="F1294" s="20">
        <v>5000</v>
      </c>
      <c r="G1294" s="20">
        <v>300</v>
      </c>
      <c r="H1294" s="21">
        <v>1.2</v>
      </c>
      <c r="I1294" s="4" t="s">
        <v>28</v>
      </c>
      <c r="J1294" s="4" t="s">
        <v>29</v>
      </c>
      <c r="K1294" s="22" t="s">
        <v>138</v>
      </c>
      <c r="L1294" s="10">
        <f t="shared" si="156"/>
        <v>5000</v>
      </c>
      <c r="M1294" s="13">
        <f t="shared" si="155"/>
        <v>1</v>
      </c>
      <c r="O1294" s="4" t="s">
        <v>31</v>
      </c>
      <c r="P1294" s="4">
        <v>0</v>
      </c>
      <c r="Q1294" s="26" t="s">
        <v>140</v>
      </c>
      <c r="T1294" s="24">
        <v>1</v>
      </c>
      <c r="Y1294" s="17">
        <v>0.03</v>
      </c>
      <c r="Z1294" s="16">
        <v>1</v>
      </c>
      <c r="AA1294" s="16">
        <f t="shared" si="157"/>
        <v>3.6226566464181785E-2</v>
      </c>
      <c r="AB1294" s="16">
        <v>1</v>
      </c>
      <c r="AE1294" s="57" t="s">
        <v>75</v>
      </c>
      <c r="AG1294" s="17">
        <v>-0.52</v>
      </c>
      <c r="AH1294" s="17">
        <v>-0.52</v>
      </c>
    </row>
    <row r="1295" spans="1:35" x14ac:dyDescent="0.35">
      <c r="A1295" s="4" t="s">
        <v>136</v>
      </c>
      <c r="B1295" s="36" t="s">
        <v>273</v>
      </c>
      <c r="C1295" s="4" t="s">
        <v>137</v>
      </c>
      <c r="D1295" s="19">
        <v>-93.7</v>
      </c>
      <c r="E1295" s="19">
        <v>49.7</v>
      </c>
      <c r="F1295" s="20">
        <v>5000</v>
      </c>
      <c r="G1295" s="20">
        <v>300</v>
      </c>
      <c r="H1295" s="21">
        <v>1.2</v>
      </c>
      <c r="I1295" s="4" t="s">
        <v>28</v>
      </c>
      <c r="J1295" s="4" t="s">
        <v>29</v>
      </c>
      <c r="K1295" s="22" t="s">
        <v>138</v>
      </c>
      <c r="L1295" s="10">
        <f t="shared" si="156"/>
        <v>5000</v>
      </c>
      <c r="M1295" s="13">
        <f t="shared" si="155"/>
        <v>1</v>
      </c>
      <c r="O1295" s="4" t="s">
        <v>31</v>
      </c>
      <c r="P1295" s="4">
        <v>0</v>
      </c>
      <c r="Q1295" s="26" t="s">
        <v>140</v>
      </c>
      <c r="T1295" s="24">
        <v>1</v>
      </c>
      <c r="Y1295" s="17">
        <v>7.0000000000000007E-2</v>
      </c>
      <c r="Z1295" s="16">
        <v>1</v>
      </c>
      <c r="AA1295" s="16">
        <f t="shared" si="157"/>
        <v>8.4528655083090848E-2</v>
      </c>
      <c r="AB1295" s="16">
        <v>1</v>
      </c>
      <c r="AE1295" s="57" t="s">
        <v>75</v>
      </c>
      <c r="AG1295" s="17">
        <v>1.1000000000000001</v>
      </c>
      <c r="AH1295" s="17">
        <v>1.1000000000000001</v>
      </c>
    </row>
    <row r="1296" spans="1:35" x14ac:dyDescent="0.35">
      <c r="A1296" s="4" t="s">
        <v>136</v>
      </c>
      <c r="B1296" s="36" t="s">
        <v>273</v>
      </c>
      <c r="C1296" s="4" t="s">
        <v>137</v>
      </c>
      <c r="D1296" s="19">
        <v>-93.7</v>
      </c>
      <c r="E1296" s="19">
        <v>49.7</v>
      </c>
      <c r="F1296" s="20">
        <v>5000</v>
      </c>
      <c r="G1296" s="20">
        <v>300</v>
      </c>
      <c r="H1296" s="21">
        <v>1.2</v>
      </c>
      <c r="I1296" s="4" t="s">
        <v>28</v>
      </c>
      <c r="J1296" s="4" t="s">
        <v>29</v>
      </c>
      <c r="K1296" s="22" t="s">
        <v>138</v>
      </c>
      <c r="L1296" s="10">
        <f t="shared" si="156"/>
        <v>5000</v>
      </c>
      <c r="M1296" s="13">
        <f t="shared" si="155"/>
        <v>1</v>
      </c>
      <c r="O1296" s="4" t="s">
        <v>31</v>
      </c>
      <c r="P1296" s="4">
        <v>0</v>
      </c>
      <c r="Q1296" s="26" t="s">
        <v>140</v>
      </c>
      <c r="T1296" s="24">
        <v>1</v>
      </c>
      <c r="Y1296" s="17">
        <v>7.0000000000000007E-2</v>
      </c>
      <c r="Z1296" s="16">
        <v>1</v>
      </c>
      <c r="AA1296" s="16">
        <f t="shared" si="157"/>
        <v>8.4528655083090848E-2</v>
      </c>
      <c r="AB1296" s="16">
        <v>1</v>
      </c>
      <c r="AE1296" s="57" t="s">
        <v>75</v>
      </c>
      <c r="AG1296" s="17">
        <v>0.16</v>
      </c>
      <c r="AH1296" s="17">
        <v>0.16</v>
      </c>
    </row>
    <row r="1297" spans="1:34" x14ac:dyDescent="0.35">
      <c r="A1297" s="4" t="s">
        <v>136</v>
      </c>
      <c r="B1297" s="36" t="s">
        <v>273</v>
      </c>
      <c r="C1297" s="4" t="s">
        <v>137</v>
      </c>
      <c r="D1297" s="19">
        <v>-93.7</v>
      </c>
      <c r="E1297" s="19">
        <v>49.7</v>
      </c>
      <c r="F1297" s="20">
        <v>5000</v>
      </c>
      <c r="G1297" s="20">
        <v>300</v>
      </c>
      <c r="H1297" s="21">
        <v>1.2</v>
      </c>
      <c r="I1297" s="4" t="s">
        <v>28</v>
      </c>
      <c r="J1297" s="4" t="s">
        <v>29</v>
      </c>
      <c r="K1297" s="22" t="s">
        <v>138</v>
      </c>
      <c r="L1297" s="10">
        <f t="shared" si="156"/>
        <v>5000</v>
      </c>
      <c r="M1297" s="13">
        <f t="shared" si="155"/>
        <v>1</v>
      </c>
      <c r="O1297" s="4" t="s">
        <v>31</v>
      </c>
      <c r="P1297" s="4">
        <v>0</v>
      </c>
      <c r="Q1297" s="26" t="s">
        <v>140</v>
      </c>
      <c r="T1297" s="24">
        <v>1</v>
      </c>
      <c r="Y1297" s="17">
        <v>0.1</v>
      </c>
      <c r="Z1297" s="16">
        <v>1</v>
      </c>
      <c r="AA1297" s="16">
        <f t="shared" si="157"/>
        <v>0.12075522154727264</v>
      </c>
      <c r="AB1297" s="16">
        <v>1</v>
      </c>
      <c r="AE1297" s="57" t="s">
        <v>75</v>
      </c>
      <c r="AG1297" s="17">
        <v>0.64</v>
      </c>
      <c r="AH1297" s="17">
        <v>0.64</v>
      </c>
    </row>
    <row r="1298" spans="1:34" x14ac:dyDescent="0.35">
      <c r="A1298" s="4" t="s">
        <v>136</v>
      </c>
      <c r="B1298" s="36" t="s">
        <v>273</v>
      </c>
      <c r="C1298" s="4" t="s">
        <v>137</v>
      </c>
      <c r="D1298" s="19">
        <v>-93.7</v>
      </c>
      <c r="E1298" s="19">
        <v>49.7</v>
      </c>
      <c r="F1298" s="20">
        <v>5000</v>
      </c>
      <c r="G1298" s="20">
        <v>300</v>
      </c>
      <c r="H1298" s="21">
        <v>1.2</v>
      </c>
      <c r="I1298" s="4" t="s">
        <v>28</v>
      </c>
      <c r="J1298" s="4" t="s">
        <v>29</v>
      </c>
      <c r="K1298" s="22" t="s">
        <v>138</v>
      </c>
      <c r="L1298" s="10">
        <f t="shared" si="156"/>
        <v>5000</v>
      </c>
      <c r="M1298" s="13">
        <f t="shared" si="155"/>
        <v>1</v>
      </c>
      <c r="O1298" s="4" t="s">
        <v>31</v>
      </c>
      <c r="P1298" s="4">
        <v>0</v>
      </c>
      <c r="Q1298" s="26" t="s">
        <v>140</v>
      </c>
      <c r="T1298" s="24">
        <v>1</v>
      </c>
      <c r="Y1298" s="17">
        <v>0.09</v>
      </c>
      <c r="Z1298" s="16">
        <v>1</v>
      </c>
      <c r="AA1298" s="16">
        <f t="shared" si="157"/>
        <v>0.10867969939254536</v>
      </c>
      <c r="AB1298" s="16">
        <v>1</v>
      </c>
      <c r="AE1298" s="57" t="s">
        <v>75</v>
      </c>
      <c r="AG1298" s="17">
        <v>0.56000000000000005</v>
      </c>
      <c r="AH1298" s="17">
        <v>0.56000000000000005</v>
      </c>
    </row>
    <row r="1299" spans="1:34" x14ac:dyDescent="0.35">
      <c r="A1299" s="4" t="s">
        <v>136</v>
      </c>
      <c r="B1299" s="36" t="s">
        <v>273</v>
      </c>
      <c r="C1299" s="4" t="s">
        <v>137</v>
      </c>
      <c r="D1299" s="19">
        <v>-93.7</v>
      </c>
      <c r="E1299" s="19">
        <v>49.7</v>
      </c>
      <c r="F1299" s="20">
        <v>5000</v>
      </c>
      <c r="G1299" s="20">
        <v>300</v>
      </c>
      <c r="H1299" s="21">
        <v>1.2</v>
      </c>
      <c r="I1299" s="4" t="s">
        <v>28</v>
      </c>
      <c r="J1299" s="4" t="s">
        <v>29</v>
      </c>
      <c r="K1299" s="22" t="s">
        <v>138</v>
      </c>
      <c r="L1299" s="10">
        <f t="shared" si="156"/>
        <v>5000</v>
      </c>
      <c r="M1299" s="13">
        <f t="shared" si="155"/>
        <v>1</v>
      </c>
      <c r="O1299" s="4" t="s">
        <v>31</v>
      </c>
      <c r="P1299" s="4">
        <v>0</v>
      </c>
      <c r="Q1299" s="26" t="s">
        <v>140</v>
      </c>
      <c r="T1299" s="24">
        <v>1</v>
      </c>
      <c r="Y1299" s="17">
        <v>0.37</v>
      </c>
      <c r="Z1299" s="16">
        <v>1</v>
      </c>
      <c r="AA1299" s="16">
        <f t="shared" si="157"/>
        <v>0.44679431972490874</v>
      </c>
      <c r="AB1299" s="16">
        <v>1</v>
      </c>
      <c r="AE1299" s="57" t="s">
        <v>75</v>
      </c>
      <c r="AG1299" s="17">
        <v>0.36</v>
      </c>
      <c r="AH1299" s="17">
        <v>0.36</v>
      </c>
    </row>
    <row r="1300" spans="1:34" x14ac:dyDescent="0.35">
      <c r="A1300" s="4" t="s">
        <v>136</v>
      </c>
      <c r="B1300" s="36" t="s">
        <v>273</v>
      </c>
      <c r="C1300" s="4" t="s">
        <v>137</v>
      </c>
      <c r="D1300" s="19">
        <v>-93.7</v>
      </c>
      <c r="E1300" s="19">
        <v>49.7</v>
      </c>
      <c r="F1300" s="20">
        <v>5000</v>
      </c>
      <c r="G1300" s="20">
        <v>300</v>
      </c>
      <c r="H1300" s="21">
        <v>1.2</v>
      </c>
      <c r="I1300" s="4" t="s">
        <v>28</v>
      </c>
      <c r="J1300" s="4" t="s">
        <v>29</v>
      </c>
      <c r="K1300" s="22" t="s">
        <v>138</v>
      </c>
      <c r="L1300" s="10">
        <f t="shared" si="156"/>
        <v>5000</v>
      </c>
      <c r="M1300" s="13">
        <f t="shared" si="155"/>
        <v>1</v>
      </c>
      <c r="O1300" s="4" t="s">
        <v>31</v>
      </c>
      <c r="P1300" s="4">
        <v>0</v>
      </c>
      <c r="Q1300" s="26" t="s">
        <v>140</v>
      </c>
      <c r="T1300" s="24">
        <v>1</v>
      </c>
      <c r="Y1300" s="17">
        <v>7.0000000000000007E-2</v>
      </c>
      <c r="Z1300" s="16">
        <v>1</v>
      </c>
      <c r="AA1300" s="16">
        <f t="shared" si="157"/>
        <v>8.4528655083090848E-2</v>
      </c>
      <c r="AB1300" s="16">
        <v>1</v>
      </c>
      <c r="AE1300" s="57" t="s">
        <v>75</v>
      </c>
      <c r="AG1300" s="17">
        <v>0.45</v>
      </c>
      <c r="AH1300" s="17">
        <v>0.45</v>
      </c>
    </row>
    <row r="1301" spans="1:34" x14ac:dyDescent="0.35">
      <c r="A1301" s="4" t="s">
        <v>136</v>
      </c>
      <c r="B1301" s="36" t="s">
        <v>273</v>
      </c>
      <c r="C1301" s="4" t="s">
        <v>137</v>
      </c>
      <c r="D1301" s="19">
        <v>-93.7</v>
      </c>
      <c r="E1301" s="19">
        <v>49.7</v>
      </c>
      <c r="F1301" s="20">
        <v>5000</v>
      </c>
      <c r="G1301" s="20">
        <v>300</v>
      </c>
      <c r="H1301" s="21">
        <v>1.2</v>
      </c>
      <c r="I1301" s="4" t="s">
        <v>28</v>
      </c>
      <c r="J1301" s="4" t="s">
        <v>29</v>
      </c>
      <c r="K1301" s="22" t="s">
        <v>138</v>
      </c>
      <c r="L1301" s="10">
        <f t="shared" si="156"/>
        <v>5000</v>
      </c>
      <c r="M1301" s="13">
        <f t="shared" si="155"/>
        <v>1</v>
      </c>
      <c r="O1301" s="4" t="s">
        <v>31</v>
      </c>
      <c r="P1301" s="4">
        <v>0</v>
      </c>
      <c r="Q1301" s="26" t="s">
        <v>140</v>
      </c>
      <c r="T1301" s="24">
        <v>1</v>
      </c>
      <c r="Y1301" s="17">
        <v>0.04</v>
      </c>
      <c r="Z1301" s="16">
        <v>1</v>
      </c>
      <c r="AA1301" s="16">
        <f t="shared" si="157"/>
        <v>4.8302088618909056E-2</v>
      </c>
      <c r="AB1301" s="16">
        <v>1</v>
      </c>
      <c r="AE1301" s="57" t="s">
        <v>75</v>
      </c>
      <c r="AG1301" s="17">
        <v>0.28000000000000003</v>
      </c>
      <c r="AH1301" s="17">
        <v>0.28000000000000003</v>
      </c>
    </row>
    <row r="1302" spans="1:34" x14ac:dyDescent="0.35">
      <c r="A1302" s="4" t="s">
        <v>136</v>
      </c>
      <c r="B1302" s="36" t="s">
        <v>273</v>
      </c>
      <c r="C1302" s="4" t="s">
        <v>137</v>
      </c>
      <c r="D1302" s="19">
        <v>-93.7</v>
      </c>
      <c r="E1302" s="19">
        <v>49.7</v>
      </c>
      <c r="F1302" s="20">
        <v>5000</v>
      </c>
      <c r="G1302" s="20">
        <v>300</v>
      </c>
      <c r="H1302" s="21">
        <v>1.2</v>
      </c>
      <c r="I1302" s="4" t="s">
        <v>28</v>
      </c>
      <c r="J1302" s="4" t="s">
        <v>29</v>
      </c>
      <c r="K1302" s="22" t="s">
        <v>138</v>
      </c>
      <c r="L1302" s="10">
        <f t="shared" si="156"/>
        <v>5000</v>
      </c>
      <c r="M1302" s="13">
        <f t="shared" si="155"/>
        <v>1</v>
      </c>
      <c r="O1302" s="4" t="s">
        <v>31</v>
      </c>
      <c r="P1302" s="4">
        <v>0</v>
      </c>
      <c r="Q1302" s="26" t="s">
        <v>140</v>
      </c>
      <c r="T1302" s="24">
        <v>1</v>
      </c>
      <c r="Y1302" s="17">
        <v>0.11</v>
      </c>
      <c r="Z1302" s="16">
        <v>1</v>
      </c>
      <c r="AA1302" s="16">
        <f t="shared" si="157"/>
        <v>0.1328307437019999</v>
      </c>
      <c r="AB1302" s="16">
        <v>1</v>
      </c>
      <c r="AE1302" s="57" t="s">
        <v>75</v>
      </c>
      <c r="AG1302" s="17">
        <v>0.25</v>
      </c>
      <c r="AH1302" s="17">
        <v>0.25</v>
      </c>
    </row>
    <row r="1303" spans="1:34" x14ac:dyDescent="0.35">
      <c r="A1303" s="4" t="s">
        <v>136</v>
      </c>
      <c r="B1303" s="36" t="s">
        <v>273</v>
      </c>
      <c r="C1303" s="4" t="s">
        <v>137</v>
      </c>
      <c r="D1303" s="19">
        <v>-93.7</v>
      </c>
      <c r="E1303" s="19">
        <v>49.7</v>
      </c>
      <c r="F1303" s="20">
        <v>5000</v>
      </c>
      <c r="G1303" s="20">
        <v>300</v>
      </c>
      <c r="H1303" s="21">
        <v>1.2</v>
      </c>
      <c r="I1303" s="4" t="s">
        <v>28</v>
      </c>
      <c r="J1303" s="4" t="s">
        <v>29</v>
      </c>
      <c r="K1303" s="22" t="s">
        <v>138</v>
      </c>
      <c r="L1303" s="10">
        <f t="shared" si="156"/>
        <v>5000</v>
      </c>
      <c r="M1303" s="13">
        <f t="shared" si="155"/>
        <v>1</v>
      </c>
      <c r="O1303" s="4" t="s">
        <v>31</v>
      </c>
      <c r="P1303" s="4">
        <v>0</v>
      </c>
      <c r="Q1303" s="26" t="s">
        <v>140</v>
      </c>
      <c r="T1303" s="24">
        <v>1</v>
      </c>
      <c r="Y1303" s="17">
        <v>0.27</v>
      </c>
      <c r="Z1303" s="16">
        <v>1</v>
      </c>
      <c r="AA1303" s="16">
        <f t="shared" si="157"/>
        <v>0.3260390981776361</v>
      </c>
      <c r="AB1303" s="16">
        <v>1</v>
      </c>
      <c r="AE1303" s="57" t="s">
        <v>75</v>
      </c>
      <c r="AG1303" s="17">
        <v>0.25</v>
      </c>
      <c r="AH1303" s="17">
        <v>0.25</v>
      </c>
    </row>
    <row r="1304" spans="1:34" x14ac:dyDescent="0.35">
      <c r="A1304" s="4" t="s">
        <v>136</v>
      </c>
      <c r="B1304" s="36" t="s">
        <v>273</v>
      </c>
      <c r="C1304" s="4" t="s">
        <v>137</v>
      </c>
      <c r="D1304" s="19">
        <v>-93.7</v>
      </c>
      <c r="E1304" s="19">
        <v>49.7</v>
      </c>
      <c r="F1304" s="20">
        <v>5000</v>
      </c>
      <c r="G1304" s="20">
        <v>300</v>
      </c>
      <c r="H1304" s="21">
        <v>1.2</v>
      </c>
      <c r="I1304" s="4" t="s">
        <v>31</v>
      </c>
      <c r="J1304" s="4" t="s">
        <v>51</v>
      </c>
      <c r="K1304" s="22" t="s">
        <v>141</v>
      </c>
      <c r="L1304" s="10">
        <f t="shared" ref="L1304:L1313" si="158">0.3*4</f>
        <v>1.2</v>
      </c>
      <c r="M1304" s="13">
        <f t="shared" si="155"/>
        <v>2.3999999999999998E-4</v>
      </c>
      <c r="N1304" s="4" t="s">
        <v>158</v>
      </c>
      <c r="O1304" s="4" t="s">
        <v>31</v>
      </c>
      <c r="P1304" s="4">
        <v>0</v>
      </c>
      <c r="Q1304" s="26" t="s">
        <v>139</v>
      </c>
      <c r="T1304" s="24">
        <v>4.1666666666666664E-2</v>
      </c>
      <c r="Y1304" s="17">
        <v>0.49</v>
      </c>
      <c r="Z1304" s="16">
        <v>1</v>
      </c>
      <c r="AA1304" s="16">
        <f t="shared" si="157"/>
        <v>0.59170058558163585</v>
      </c>
      <c r="AB1304" s="16">
        <v>1</v>
      </c>
      <c r="AE1304" s="57" t="s">
        <v>75</v>
      </c>
      <c r="AG1304" s="17">
        <v>2</v>
      </c>
      <c r="AH1304" s="17">
        <v>2</v>
      </c>
    </row>
    <row r="1305" spans="1:34" x14ac:dyDescent="0.35">
      <c r="A1305" s="4" t="s">
        <v>136</v>
      </c>
      <c r="B1305" s="36" t="s">
        <v>273</v>
      </c>
      <c r="C1305" s="4" t="s">
        <v>137</v>
      </c>
      <c r="D1305" s="19">
        <v>-93.7</v>
      </c>
      <c r="E1305" s="19">
        <v>49.7</v>
      </c>
      <c r="F1305" s="20">
        <v>5000</v>
      </c>
      <c r="G1305" s="20">
        <v>300</v>
      </c>
      <c r="H1305" s="21">
        <v>1.2</v>
      </c>
      <c r="I1305" s="4" t="s">
        <v>31</v>
      </c>
      <c r="J1305" s="4" t="s">
        <v>51</v>
      </c>
      <c r="K1305" s="22" t="s">
        <v>141</v>
      </c>
      <c r="L1305" s="10">
        <f t="shared" si="158"/>
        <v>1.2</v>
      </c>
      <c r="M1305" s="13">
        <f t="shared" si="155"/>
        <v>2.3999999999999998E-4</v>
      </c>
      <c r="N1305" s="4" t="s">
        <v>158</v>
      </c>
      <c r="O1305" s="4" t="s">
        <v>31</v>
      </c>
      <c r="P1305" s="4">
        <v>0</v>
      </c>
      <c r="Q1305" s="26" t="s">
        <v>139</v>
      </c>
      <c r="T1305" s="24">
        <v>4.1666666666666664E-2</v>
      </c>
      <c r="Y1305" s="17">
        <v>0.23</v>
      </c>
      <c r="Z1305" s="16">
        <v>1</v>
      </c>
      <c r="AA1305" s="16">
        <f t="shared" si="157"/>
        <v>0.27773700955872704</v>
      </c>
      <c r="AB1305" s="16">
        <v>1</v>
      </c>
      <c r="AE1305" s="57" t="s">
        <v>75</v>
      </c>
      <c r="AG1305" s="17">
        <v>0.82</v>
      </c>
      <c r="AH1305" s="17">
        <v>0.82</v>
      </c>
    </row>
    <row r="1306" spans="1:34" x14ac:dyDescent="0.35">
      <c r="A1306" s="4" t="s">
        <v>136</v>
      </c>
      <c r="B1306" s="36" t="s">
        <v>273</v>
      </c>
      <c r="C1306" s="4" t="s">
        <v>137</v>
      </c>
      <c r="D1306" s="19">
        <v>-93.7</v>
      </c>
      <c r="E1306" s="19">
        <v>49.7</v>
      </c>
      <c r="F1306" s="20">
        <v>5000</v>
      </c>
      <c r="G1306" s="20">
        <v>300</v>
      </c>
      <c r="H1306" s="21">
        <v>1.2</v>
      </c>
      <c r="I1306" s="4" t="s">
        <v>31</v>
      </c>
      <c r="J1306" s="4" t="s">
        <v>51</v>
      </c>
      <c r="K1306" s="22" t="s">
        <v>141</v>
      </c>
      <c r="L1306" s="10">
        <f t="shared" si="158"/>
        <v>1.2</v>
      </c>
      <c r="M1306" s="13">
        <f t="shared" si="155"/>
        <v>2.3999999999999998E-4</v>
      </c>
      <c r="N1306" s="4" t="s">
        <v>158</v>
      </c>
      <c r="O1306" s="4" t="s">
        <v>31</v>
      </c>
      <c r="P1306" s="4">
        <v>0</v>
      </c>
      <c r="Q1306" s="26" t="s">
        <v>139</v>
      </c>
      <c r="T1306" s="24">
        <v>4.1666666666666664E-2</v>
      </c>
      <c r="Y1306" s="17">
        <v>0.19</v>
      </c>
      <c r="Z1306" s="16">
        <v>1</v>
      </c>
      <c r="AA1306" s="16">
        <f t="shared" si="157"/>
        <v>0.22943492093981799</v>
      </c>
      <c r="AB1306" s="16">
        <v>1</v>
      </c>
      <c r="AE1306" s="57" t="s">
        <v>75</v>
      </c>
      <c r="AG1306" s="17">
        <v>0.97</v>
      </c>
      <c r="AH1306" s="17">
        <v>0.97</v>
      </c>
    </row>
    <row r="1307" spans="1:34" x14ac:dyDescent="0.35">
      <c r="A1307" s="4" t="s">
        <v>136</v>
      </c>
      <c r="B1307" s="36" t="s">
        <v>273</v>
      </c>
      <c r="C1307" s="4" t="s">
        <v>137</v>
      </c>
      <c r="D1307" s="19">
        <v>-93.7</v>
      </c>
      <c r="E1307" s="19">
        <v>49.7</v>
      </c>
      <c r="F1307" s="20">
        <v>5000</v>
      </c>
      <c r="G1307" s="20">
        <v>300</v>
      </c>
      <c r="H1307" s="21">
        <v>1.2</v>
      </c>
      <c r="I1307" s="4" t="s">
        <v>31</v>
      </c>
      <c r="J1307" s="4" t="s">
        <v>51</v>
      </c>
      <c r="K1307" s="22" t="s">
        <v>141</v>
      </c>
      <c r="L1307" s="10">
        <f t="shared" si="158"/>
        <v>1.2</v>
      </c>
      <c r="M1307" s="13">
        <f t="shared" si="155"/>
        <v>2.3999999999999998E-4</v>
      </c>
      <c r="N1307" s="4" t="s">
        <v>158</v>
      </c>
      <c r="O1307" s="4" t="s">
        <v>31</v>
      </c>
      <c r="P1307" s="4">
        <v>0</v>
      </c>
      <c r="Q1307" s="26" t="s">
        <v>139</v>
      </c>
      <c r="T1307" s="24">
        <v>4.1666666666666664E-2</v>
      </c>
      <c r="Y1307" s="17">
        <v>0.22</v>
      </c>
      <c r="Z1307" s="16">
        <v>1</v>
      </c>
      <c r="AA1307" s="16">
        <f t="shared" si="157"/>
        <v>0.26566148740399981</v>
      </c>
      <c r="AB1307" s="16">
        <v>1</v>
      </c>
      <c r="AE1307" s="57" t="s">
        <v>75</v>
      </c>
      <c r="AG1307" s="17">
        <v>1.2</v>
      </c>
      <c r="AH1307" s="17">
        <v>1.2</v>
      </c>
    </row>
    <row r="1308" spans="1:34" x14ac:dyDescent="0.35">
      <c r="A1308" s="4" t="s">
        <v>136</v>
      </c>
      <c r="B1308" s="36" t="s">
        <v>273</v>
      </c>
      <c r="C1308" s="4" t="s">
        <v>137</v>
      </c>
      <c r="D1308" s="19">
        <v>-93.7</v>
      </c>
      <c r="E1308" s="19">
        <v>49.7</v>
      </c>
      <c r="F1308" s="20">
        <v>5000</v>
      </c>
      <c r="G1308" s="20">
        <v>300</v>
      </c>
      <c r="H1308" s="21">
        <v>1.2</v>
      </c>
      <c r="I1308" s="4" t="s">
        <v>31</v>
      </c>
      <c r="J1308" s="4" t="s">
        <v>51</v>
      </c>
      <c r="K1308" s="22" t="s">
        <v>141</v>
      </c>
      <c r="L1308" s="10">
        <f t="shared" si="158"/>
        <v>1.2</v>
      </c>
      <c r="M1308" s="13">
        <f t="shared" si="155"/>
        <v>2.3999999999999998E-4</v>
      </c>
      <c r="N1308" s="4" t="s">
        <v>158</v>
      </c>
      <c r="O1308" s="4" t="s">
        <v>31</v>
      </c>
      <c r="P1308" s="4">
        <v>0</v>
      </c>
      <c r="Q1308" s="26" t="s">
        <v>139</v>
      </c>
      <c r="T1308" s="24">
        <v>4.1666666666666664E-2</v>
      </c>
      <c r="Y1308" s="17">
        <v>0.26</v>
      </c>
      <c r="Z1308" s="16">
        <v>1</v>
      </c>
      <c r="AA1308" s="16">
        <f t="shared" si="157"/>
        <v>0.31396357602290886</v>
      </c>
      <c r="AB1308" s="16">
        <v>1</v>
      </c>
      <c r="AE1308" s="57" t="s">
        <v>75</v>
      </c>
      <c r="AG1308" s="17">
        <v>1.7</v>
      </c>
      <c r="AH1308" s="17">
        <v>1.7</v>
      </c>
    </row>
    <row r="1309" spans="1:34" x14ac:dyDescent="0.35">
      <c r="A1309" s="4" t="s">
        <v>136</v>
      </c>
      <c r="B1309" s="36" t="s">
        <v>273</v>
      </c>
      <c r="C1309" s="4" t="s">
        <v>137</v>
      </c>
      <c r="D1309" s="19">
        <v>-93.7</v>
      </c>
      <c r="E1309" s="19">
        <v>49.7</v>
      </c>
      <c r="F1309" s="20">
        <v>5000</v>
      </c>
      <c r="G1309" s="20">
        <v>300</v>
      </c>
      <c r="H1309" s="21">
        <v>1.2</v>
      </c>
      <c r="I1309" s="4" t="s">
        <v>31</v>
      </c>
      <c r="J1309" s="4" t="s">
        <v>51</v>
      </c>
      <c r="K1309" s="22" t="s">
        <v>141</v>
      </c>
      <c r="L1309" s="10">
        <f t="shared" si="158"/>
        <v>1.2</v>
      </c>
      <c r="M1309" s="13">
        <f t="shared" si="155"/>
        <v>2.3999999999999998E-4</v>
      </c>
      <c r="N1309" s="4" t="s">
        <v>158</v>
      </c>
      <c r="O1309" s="4" t="s">
        <v>31</v>
      </c>
      <c r="P1309" s="4">
        <v>0</v>
      </c>
      <c r="Q1309" s="26" t="s">
        <v>139</v>
      </c>
      <c r="T1309" s="24">
        <v>4.1666666666666664E-2</v>
      </c>
      <c r="Y1309" s="17">
        <v>0.21</v>
      </c>
      <c r="Z1309" s="16">
        <v>1</v>
      </c>
      <c r="AA1309" s="16">
        <f t="shared" si="157"/>
        <v>0.25358596524927252</v>
      </c>
      <c r="AB1309" s="16">
        <v>1</v>
      </c>
      <c r="AE1309" s="57" t="s">
        <v>75</v>
      </c>
      <c r="AG1309" s="17">
        <v>1.4</v>
      </c>
      <c r="AH1309" s="17">
        <v>1.4</v>
      </c>
    </row>
    <row r="1310" spans="1:34" x14ac:dyDescent="0.35">
      <c r="A1310" s="4" t="s">
        <v>136</v>
      </c>
      <c r="B1310" s="36" t="s">
        <v>273</v>
      </c>
      <c r="C1310" s="4" t="s">
        <v>137</v>
      </c>
      <c r="D1310" s="19">
        <v>-93.7</v>
      </c>
      <c r="E1310" s="19">
        <v>49.7</v>
      </c>
      <c r="F1310" s="20">
        <v>5000</v>
      </c>
      <c r="G1310" s="20">
        <v>300</v>
      </c>
      <c r="H1310" s="21">
        <v>1.2</v>
      </c>
      <c r="I1310" s="4" t="s">
        <v>31</v>
      </c>
      <c r="J1310" s="4" t="s">
        <v>51</v>
      </c>
      <c r="K1310" s="22" t="s">
        <v>141</v>
      </c>
      <c r="L1310" s="10">
        <f t="shared" si="158"/>
        <v>1.2</v>
      </c>
      <c r="M1310" s="13">
        <f t="shared" si="155"/>
        <v>2.3999999999999998E-4</v>
      </c>
      <c r="N1310" s="4" t="s">
        <v>158</v>
      </c>
      <c r="O1310" s="4" t="s">
        <v>31</v>
      </c>
      <c r="P1310" s="4">
        <v>0</v>
      </c>
      <c r="Q1310" s="26" t="s">
        <v>139</v>
      </c>
      <c r="T1310" s="24">
        <v>4.1666666666666664E-2</v>
      </c>
      <c r="Y1310" s="17">
        <v>0.25</v>
      </c>
      <c r="Z1310" s="16">
        <v>1</v>
      </c>
      <c r="AA1310" s="16">
        <f t="shared" si="157"/>
        <v>0.30188805386818157</v>
      </c>
      <c r="AB1310" s="16">
        <v>1</v>
      </c>
      <c r="AE1310" s="57" t="s">
        <v>75</v>
      </c>
      <c r="AG1310" s="17">
        <v>2</v>
      </c>
      <c r="AH1310" s="17">
        <v>2</v>
      </c>
    </row>
    <row r="1311" spans="1:34" x14ac:dyDescent="0.35">
      <c r="A1311" s="4" t="s">
        <v>136</v>
      </c>
      <c r="B1311" s="36" t="s">
        <v>273</v>
      </c>
      <c r="C1311" s="4" t="s">
        <v>137</v>
      </c>
      <c r="D1311" s="19">
        <v>-93.7</v>
      </c>
      <c r="E1311" s="19">
        <v>49.7</v>
      </c>
      <c r="F1311" s="20">
        <v>5000</v>
      </c>
      <c r="G1311" s="20">
        <v>300</v>
      </c>
      <c r="H1311" s="21">
        <v>1.2</v>
      </c>
      <c r="I1311" s="4" t="s">
        <v>31</v>
      </c>
      <c r="J1311" s="4" t="s">
        <v>51</v>
      </c>
      <c r="K1311" s="22" t="s">
        <v>141</v>
      </c>
      <c r="L1311" s="10">
        <f t="shared" si="158"/>
        <v>1.2</v>
      </c>
      <c r="M1311" s="13">
        <f t="shared" si="155"/>
        <v>2.3999999999999998E-4</v>
      </c>
      <c r="N1311" s="4" t="s">
        <v>158</v>
      </c>
      <c r="O1311" s="4" t="s">
        <v>31</v>
      </c>
      <c r="P1311" s="4">
        <v>0</v>
      </c>
      <c r="Q1311" s="26" t="s">
        <v>139</v>
      </c>
      <c r="T1311" s="24">
        <v>4.1666666666666664E-2</v>
      </c>
      <c r="Y1311" s="17">
        <v>0.35</v>
      </c>
      <c r="Z1311" s="16">
        <v>1</v>
      </c>
      <c r="AA1311" s="16">
        <f t="shared" si="157"/>
        <v>0.42264327541545416</v>
      </c>
      <c r="AB1311" s="16">
        <v>1</v>
      </c>
      <c r="AE1311" s="57" t="s">
        <v>75</v>
      </c>
      <c r="AG1311" s="17">
        <v>2.7</v>
      </c>
      <c r="AH1311" s="17">
        <v>2.7</v>
      </c>
    </row>
    <row r="1312" spans="1:34" x14ac:dyDescent="0.35">
      <c r="A1312" s="4" t="s">
        <v>136</v>
      </c>
      <c r="B1312" s="36" t="s">
        <v>273</v>
      </c>
      <c r="C1312" s="4" t="s">
        <v>137</v>
      </c>
      <c r="D1312" s="19">
        <v>-93.7</v>
      </c>
      <c r="E1312" s="19">
        <v>49.7</v>
      </c>
      <c r="F1312" s="20">
        <v>5000</v>
      </c>
      <c r="G1312" s="20">
        <v>300</v>
      </c>
      <c r="H1312" s="21">
        <v>1.2</v>
      </c>
      <c r="I1312" s="4" t="s">
        <v>31</v>
      </c>
      <c r="J1312" s="4" t="s">
        <v>51</v>
      </c>
      <c r="K1312" s="22" t="s">
        <v>141</v>
      </c>
      <c r="L1312" s="10">
        <f t="shared" si="158"/>
        <v>1.2</v>
      </c>
      <c r="M1312" s="13">
        <f t="shared" si="155"/>
        <v>2.3999999999999998E-4</v>
      </c>
      <c r="N1312" s="4" t="s">
        <v>158</v>
      </c>
      <c r="O1312" s="4" t="s">
        <v>31</v>
      </c>
      <c r="P1312" s="4">
        <v>0</v>
      </c>
      <c r="Q1312" s="26" t="s">
        <v>139</v>
      </c>
      <c r="T1312" s="24">
        <v>4.1666666666666664E-2</v>
      </c>
      <c r="Y1312" s="17">
        <v>0.32</v>
      </c>
      <c r="Z1312" s="16">
        <v>1</v>
      </c>
      <c r="AA1312" s="16">
        <f t="shared" si="157"/>
        <v>0.38641670895127245</v>
      </c>
      <c r="AB1312" s="16">
        <v>1</v>
      </c>
      <c r="AE1312" s="57" t="s">
        <v>75</v>
      </c>
      <c r="AG1312" s="17">
        <v>1.8</v>
      </c>
      <c r="AH1312" s="17">
        <v>1.8</v>
      </c>
    </row>
    <row r="1313" spans="1:34" x14ac:dyDescent="0.35">
      <c r="A1313" s="4" t="s">
        <v>136</v>
      </c>
      <c r="B1313" s="36" t="s">
        <v>273</v>
      </c>
      <c r="C1313" s="4" t="s">
        <v>137</v>
      </c>
      <c r="D1313" s="19">
        <v>-93.7</v>
      </c>
      <c r="E1313" s="19">
        <v>49.7</v>
      </c>
      <c r="F1313" s="20">
        <v>5000</v>
      </c>
      <c r="G1313" s="20">
        <v>300</v>
      </c>
      <c r="H1313" s="21">
        <v>1.2</v>
      </c>
      <c r="I1313" s="4" t="s">
        <v>31</v>
      </c>
      <c r="J1313" s="4" t="s">
        <v>51</v>
      </c>
      <c r="K1313" s="22" t="s">
        <v>141</v>
      </c>
      <c r="L1313" s="10">
        <f t="shared" si="158"/>
        <v>1.2</v>
      </c>
      <c r="M1313" s="13">
        <f t="shared" si="155"/>
        <v>2.3999999999999998E-4</v>
      </c>
      <c r="N1313" s="4" t="s">
        <v>158</v>
      </c>
      <c r="O1313" s="4" t="s">
        <v>31</v>
      </c>
      <c r="P1313" s="4">
        <v>0</v>
      </c>
      <c r="Q1313" s="26" t="s">
        <v>139</v>
      </c>
      <c r="T1313" s="24">
        <v>4.1666666666666664E-2</v>
      </c>
      <c r="Y1313" s="17">
        <v>0.3</v>
      </c>
      <c r="Z1313" s="16">
        <v>1</v>
      </c>
      <c r="AA1313" s="16">
        <f t="shared" si="157"/>
        <v>0.36226566464181786</v>
      </c>
      <c r="AB1313" s="16">
        <v>1</v>
      </c>
      <c r="AE1313" s="57" t="s">
        <v>75</v>
      </c>
      <c r="AG1313" s="17">
        <v>1.8</v>
      </c>
      <c r="AH1313" s="17">
        <v>1.8</v>
      </c>
    </row>
    <row r="1314" spans="1:34" x14ac:dyDescent="0.35">
      <c r="A1314" s="4" t="s">
        <v>136</v>
      </c>
      <c r="B1314" s="36" t="s">
        <v>273</v>
      </c>
      <c r="C1314" s="4" t="s">
        <v>137</v>
      </c>
      <c r="D1314" s="19">
        <v>-93.7</v>
      </c>
      <c r="E1314" s="19">
        <v>49.7</v>
      </c>
      <c r="F1314" s="20">
        <v>5000</v>
      </c>
      <c r="G1314" s="20">
        <v>300</v>
      </c>
      <c r="H1314" s="21">
        <v>1.2</v>
      </c>
      <c r="I1314" s="4" t="s">
        <v>31</v>
      </c>
      <c r="J1314" s="4" t="s">
        <v>51</v>
      </c>
      <c r="K1314" s="22" t="s">
        <v>142</v>
      </c>
      <c r="L1314" s="10">
        <f t="shared" ref="L1314:L1323" si="159">0.3*6</f>
        <v>1.7999999999999998</v>
      </c>
      <c r="M1314" s="13">
        <f t="shared" si="155"/>
        <v>3.5999999999999997E-4</v>
      </c>
      <c r="N1314" s="4" t="s">
        <v>158</v>
      </c>
      <c r="O1314" s="4" t="s">
        <v>31</v>
      </c>
      <c r="P1314" s="4">
        <v>0</v>
      </c>
      <c r="Q1314" s="26" t="s">
        <v>140</v>
      </c>
      <c r="T1314" s="24">
        <v>4.1666666666666664E-2</v>
      </c>
      <c r="Y1314" s="17">
        <v>0.03</v>
      </c>
      <c r="Z1314" s="16">
        <v>1</v>
      </c>
      <c r="AA1314" s="16">
        <f t="shared" si="157"/>
        <v>3.6226566464181785E-2</v>
      </c>
      <c r="AB1314" s="16">
        <v>1</v>
      </c>
      <c r="AE1314" s="57" t="s">
        <v>75</v>
      </c>
      <c r="AG1314" s="17">
        <v>1.2</v>
      </c>
      <c r="AH1314" s="17">
        <v>1.2</v>
      </c>
    </row>
    <row r="1315" spans="1:34" x14ac:dyDescent="0.35">
      <c r="A1315" s="4" t="s">
        <v>136</v>
      </c>
      <c r="B1315" s="36" t="s">
        <v>273</v>
      </c>
      <c r="C1315" s="4" t="s">
        <v>137</v>
      </c>
      <c r="D1315" s="19">
        <v>-93.7</v>
      </c>
      <c r="E1315" s="19">
        <v>49.7</v>
      </c>
      <c r="F1315" s="20">
        <v>5000</v>
      </c>
      <c r="G1315" s="20">
        <v>300</v>
      </c>
      <c r="H1315" s="21">
        <v>1.2</v>
      </c>
      <c r="I1315" s="4" t="s">
        <v>31</v>
      </c>
      <c r="J1315" s="4" t="s">
        <v>51</v>
      </c>
      <c r="K1315" s="22" t="s">
        <v>142</v>
      </c>
      <c r="L1315" s="10">
        <f t="shared" si="159"/>
        <v>1.7999999999999998</v>
      </c>
      <c r="M1315" s="13">
        <f t="shared" si="155"/>
        <v>3.5999999999999997E-4</v>
      </c>
      <c r="N1315" s="4" t="s">
        <v>158</v>
      </c>
      <c r="O1315" s="4" t="s">
        <v>31</v>
      </c>
      <c r="P1315" s="4">
        <v>0</v>
      </c>
      <c r="Q1315" s="26" t="s">
        <v>140</v>
      </c>
      <c r="T1315" s="24">
        <v>4.1666666666666664E-2</v>
      </c>
      <c r="Y1315" s="17">
        <v>7.0000000000000007E-2</v>
      </c>
      <c r="Z1315" s="16">
        <v>1</v>
      </c>
      <c r="AA1315" s="16">
        <f t="shared" si="157"/>
        <v>8.4528655083090848E-2</v>
      </c>
      <c r="AB1315" s="16">
        <v>1</v>
      </c>
      <c r="AE1315" s="57" t="s">
        <v>75</v>
      </c>
      <c r="AG1315" s="17">
        <v>1.5</v>
      </c>
      <c r="AH1315" s="17">
        <v>1.5</v>
      </c>
    </row>
    <row r="1316" spans="1:34" x14ac:dyDescent="0.35">
      <c r="A1316" s="4" t="s">
        <v>136</v>
      </c>
      <c r="B1316" s="36" t="s">
        <v>273</v>
      </c>
      <c r="C1316" s="4" t="s">
        <v>137</v>
      </c>
      <c r="D1316" s="19">
        <v>-93.7</v>
      </c>
      <c r="E1316" s="19">
        <v>49.7</v>
      </c>
      <c r="F1316" s="20">
        <v>5000</v>
      </c>
      <c r="G1316" s="20">
        <v>300</v>
      </c>
      <c r="H1316" s="21">
        <v>1.2</v>
      </c>
      <c r="I1316" s="4" t="s">
        <v>31</v>
      </c>
      <c r="J1316" s="4" t="s">
        <v>51</v>
      </c>
      <c r="K1316" s="22" t="s">
        <v>142</v>
      </c>
      <c r="L1316" s="10">
        <f t="shared" si="159"/>
        <v>1.7999999999999998</v>
      </c>
      <c r="M1316" s="13">
        <f t="shared" si="155"/>
        <v>3.5999999999999997E-4</v>
      </c>
      <c r="N1316" s="4" t="s">
        <v>158</v>
      </c>
      <c r="O1316" s="4" t="s">
        <v>31</v>
      </c>
      <c r="P1316" s="4">
        <v>0</v>
      </c>
      <c r="Q1316" s="26" t="s">
        <v>140</v>
      </c>
      <c r="T1316" s="24">
        <v>4.1666666666666664E-2</v>
      </c>
      <c r="Y1316" s="17">
        <v>7.0000000000000007E-2</v>
      </c>
      <c r="Z1316" s="16">
        <v>1</v>
      </c>
      <c r="AA1316" s="16">
        <f t="shared" si="157"/>
        <v>8.4528655083090848E-2</v>
      </c>
      <c r="AB1316" s="16">
        <v>1</v>
      </c>
      <c r="AE1316" s="57" t="s">
        <v>75</v>
      </c>
      <c r="AG1316" s="17">
        <v>1.6</v>
      </c>
      <c r="AH1316" s="17">
        <v>1.6</v>
      </c>
    </row>
    <row r="1317" spans="1:34" x14ac:dyDescent="0.35">
      <c r="A1317" s="4" t="s">
        <v>136</v>
      </c>
      <c r="B1317" s="36" t="s">
        <v>273</v>
      </c>
      <c r="C1317" s="4" t="s">
        <v>137</v>
      </c>
      <c r="D1317" s="19">
        <v>-93.7</v>
      </c>
      <c r="E1317" s="19">
        <v>49.7</v>
      </c>
      <c r="F1317" s="20">
        <v>5000</v>
      </c>
      <c r="G1317" s="20">
        <v>300</v>
      </c>
      <c r="H1317" s="21">
        <v>1.2</v>
      </c>
      <c r="I1317" s="4" t="s">
        <v>31</v>
      </c>
      <c r="J1317" s="4" t="s">
        <v>51</v>
      </c>
      <c r="K1317" s="22" t="s">
        <v>142</v>
      </c>
      <c r="L1317" s="10">
        <f t="shared" si="159"/>
        <v>1.7999999999999998</v>
      </c>
      <c r="M1317" s="13">
        <f t="shared" si="155"/>
        <v>3.5999999999999997E-4</v>
      </c>
      <c r="N1317" s="4" t="s">
        <v>158</v>
      </c>
      <c r="O1317" s="4" t="s">
        <v>31</v>
      </c>
      <c r="P1317" s="4">
        <v>0</v>
      </c>
      <c r="Q1317" s="26" t="s">
        <v>140</v>
      </c>
      <c r="T1317" s="24">
        <v>4.1666666666666664E-2</v>
      </c>
      <c r="Y1317" s="17">
        <v>0.1</v>
      </c>
      <c r="Z1317" s="16">
        <v>1</v>
      </c>
      <c r="AA1317" s="16">
        <f t="shared" si="157"/>
        <v>0.12075522154727264</v>
      </c>
      <c r="AB1317" s="16">
        <v>1</v>
      </c>
      <c r="AE1317" s="57" t="s">
        <v>75</v>
      </c>
      <c r="AG1317" s="17">
        <v>2</v>
      </c>
      <c r="AH1317" s="17">
        <v>2</v>
      </c>
    </row>
    <row r="1318" spans="1:34" x14ac:dyDescent="0.35">
      <c r="A1318" s="4" t="s">
        <v>136</v>
      </c>
      <c r="B1318" s="36" t="s">
        <v>273</v>
      </c>
      <c r="C1318" s="4" t="s">
        <v>137</v>
      </c>
      <c r="D1318" s="19">
        <v>-93.7</v>
      </c>
      <c r="E1318" s="19">
        <v>49.7</v>
      </c>
      <c r="F1318" s="20">
        <v>5000</v>
      </c>
      <c r="G1318" s="20">
        <v>300</v>
      </c>
      <c r="H1318" s="21">
        <v>1.2</v>
      </c>
      <c r="I1318" s="4" t="s">
        <v>31</v>
      </c>
      <c r="J1318" s="4" t="s">
        <v>51</v>
      </c>
      <c r="K1318" s="22" t="s">
        <v>142</v>
      </c>
      <c r="L1318" s="10">
        <f t="shared" si="159"/>
        <v>1.7999999999999998</v>
      </c>
      <c r="M1318" s="13">
        <f t="shared" si="155"/>
        <v>3.5999999999999997E-4</v>
      </c>
      <c r="N1318" s="4" t="s">
        <v>158</v>
      </c>
      <c r="O1318" s="4" t="s">
        <v>31</v>
      </c>
      <c r="P1318" s="4">
        <v>0</v>
      </c>
      <c r="Q1318" s="26" t="s">
        <v>140</v>
      </c>
      <c r="T1318" s="24">
        <v>4.1666666666666664E-2</v>
      </c>
      <c r="Y1318" s="17">
        <v>0.09</v>
      </c>
      <c r="Z1318" s="16">
        <v>1</v>
      </c>
      <c r="AA1318" s="16">
        <f t="shared" si="157"/>
        <v>0.10867969939254536</v>
      </c>
      <c r="AB1318" s="16">
        <v>1</v>
      </c>
      <c r="AE1318" s="57" t="s">
        <v>75</v>
      </c>
      <c r="AG1318" s="17">
        <v>2.1</v>
      </c>
      <c r="AH1318" s="17">
        <v>2.1</v>
      </c>
    </row>
    <row r="1319" spans="1:34" x14ac:dyDescent="0.35">
      <c r="A1319" s="4" t="s">
        <v>136</v>
      </c>
      <c r="B1319" s="36" t="s">
        <v>273</v>
      </c>
      <c r="C1319" s="4" t="s">
        <v>137</v>
      </c>
      <c r="D1319" s="19">
        <v>-93.7</v>
      </c>
      <c r="E1319" s="19">
        <v>49.7</v>
      </c>
      <c r="F1319" s="20">
        <v>5000</v>
      </c>
      <c r="G1319" s="20">
        <v>300</v>
      </c>
      <c r="H1319" s="21">
        <v>1.2</v>
      </c>
      <c r="I1319" s="4" t="s">
        <v>31</v>
      </c>
      <c r="J1319" s="4" t="s">
        <v>51</v>
      </c>
      <c r="K1319" s="22" t="s">
        <v>142</v>
      </c>
      <c r="L1319" s="10">
        <f t="shared" si="159"/>
        <v>1.7999999999999998</v>
      </c>
      <c r="M1319" s="13">
        <f t="shared" si="155"/>
        <v>3.5999999999999997E-4</v>
      </c>
      <c r="N1319" s="4" t="s">
        <v>158</v>
      </c>
      <c r="O1319" s="4" t="s">
        <v>31</v>
      </c>
      <c r="P1319" s="4">
        <v>0</v>
      </c>
      <c r="Q1319" s="26" t="s">
        <v>140</v>
      </c>
      <c r="T1319" s="24">
        <v>4.1666666666666664E-2</v>
      </c>
      <c r="Y1319" s="17">
        <v>0.37</v>
      </c>
      <c r="Z1319" s="16">
        <v>1</v>
      </c>
      <c r="AA1319" s="16">
        <f t="shared" si="157"/>
        <v>0.44679431972490874</v>
      </c>
      <c r="AB1319" s="16">
        <v>1</v>
      </c>
      <c r="AE1319" s="57" t="s">
        <v>75</v>
      </c>
      <c r="AG1319" s="17">
        <v>3.7</v>
      </c>
      <c r="AH1319" s="17">
        <v>3.7</v>
      </c>
    </row>
    <row r="1320" spans="1:34" x14ac:dyDescent="0.35">
      <c r="A1320" s="4" t="s">
        <v>136</v>
      </c>
      <c r="B1320" s="36" t="s">
        <v>273</v>
      </c>
      <c r="C1320" s="4" t="s">
        <v>137</v>
      </c>
      <c r="D1320" s="19">
        <v>-93.7</v>
      </c>
      <c r="E1320" s="19">
        <v>49.7</v>
      </c>
      <c r="F1320" s="20">
        <v>5000</v>
      </c>
      <c r="G1320" s="20">
        <v>300</v>
      </c>
      <c r="H1320" s="21">
        <v>1.2</v>
      </c>
      <c r="I1320" s="4" t="s">
        <v>31</v>
      </c>
      <c r="J1320" s="4" t="s">
        <v>51</v>
      </c>
      <c r="K1320" s="22" t="s">
        <v>142</v>
      </c>
      <c r="L1320" s="10">
        <f t="shared" si="159"/>
        <v>1.7999999999999998</v>
      </c>
      <c r="M1320" s="13">
        <f t="shared" si="155"/>
        <v>3.5999999999999997E-4</v>
      </c>
      <c r="N1320" s="4" t="s">
        <v>158</v>
      </c>
      <c r="O1320" s="4" t="s">
        <v>31</v>
      </c>
      <c r="P1320" s="4">
        <v>0</v>
      </c>
      <c r="Q1320" s="26" t="s">
        <v>140</v>
      </c>
      <c r="T1320" s="24">
        <v>4.1666666666666664E-2</v>
      </c>
      <c r="Y1320" s="17">
        <v>7.0000000000000007E-2</v>
      </c>
      <c r="Z1320" s="16">
        <v>1</v>
      </c>
      <c r="AA1320" s="16">
        <f t="shared" si="157"/>
        <v>8.4528655083090848E-2</v>
      </c>
      <c r="AB1320" s="16">
        <v>1</v>
      </c>
      <c r="AE1320" s="57" t="s">
        <v>75</v>
      </c>
      <c r="AG1320" s="17">
        <v>2.2999999999999998</v>
      </c>
      <c r="AH1320" s="17">
        <v>2.2999999999999998</v>
      </c>
    </row>
    <row r="1321" spans="1:34" x14ac:dyDescent="0.35">
      <c r="A1321" s="4" t="s">
        <v>136</v>
      </c>
      <c r="B1321" s="36" t="s">
        <v>273</v>
      </c>
      <c r="C1321" s="4" t="s">
        <v>137</v>
      </c>
      <c r="D1321" s="19">
        <v>-93.7</v>
      </c>
      <c r="E1321" s="19">
        <v>49.7</v>
      </c>
      <c r="F1321" s="20">
        <v>5000</v>
      </c>
      <c r="G1321" s="20">
        <v>300</v>
      </c>
      <c r="H1321" s="21">
        <v>1.2</v>
      </c>
      <c r="I1321" s="4" t="s">
        <v>31</v>
      </c>
      <c r="J1321" s="4" t="s">
        <v>51</v>
      </c>
      <c r="K1321" s="22" t="s">
        <v>142</v>
      </c>
      <c r="L1321" s="10">
        <f t="shared" si="159"/>
        <v>1.7999999999999998</v>
      </c>
      <c r="M1321" s="13">
        <f t="shared" si="155"/>
        <v>3.5999999999999997E-4</v>
      </c>
      <c r="N1321" s="4" t="s">
        <v>158</v>
      </c>
      <c r="O1321" s="4" t="s">
        <v>31</v>
      </c>
      <c r="P1321" s="4">
        <v>0</v>
      </c>
      <c r="Q1321" s="26" t="s">
        <v>140</v>
      </c>
      <c r="T1321" s="24">
        <v>4.1666666666666664E-2</v>
      </c>
      <c r="Y1321" s="17">
        <v>0.04</v>
      </c>
      <c r="Z1321" s="16">
        <v>1</v>
      </c>
      <c r="AA1321" s="16">
        <f t="shared" si="157"/>
        <v>4.8302088618909056E-2</v>
      </c>
      <c r="AB1321" s="16">
        <v>1</v>
      </c>
      <c r="AE1321" s="57" t="s">
        <v>75</v>
      </c>
      <c r="AG1321" s="17">
        <v>1.1000000000000001</v>
      </c>
      <c r="AH1321" s="17">
        <v>1.1000000000000001</v>
      </c>
    </row>
    <row r="1322" spans="1:34" x14ac:dyDescent="0.35">
      <c r="A1322" s="4" t="s">
        <v>136</v>
      </c>
      <c r="B1322" s="36" t="s">
        <v>273</v>
      </c>
      <c r="C1322" s="4" t="s">
        <v>137</v>
      </c>
      <c r="D1322" s="19">
        <v>-93.7</v>
      </c>
      <c r="E1322" s="19">
        <v>49.7</v>
      </c>
      <c r="F1322" s="20">
        <v>5000</v>
      </c>
      <c r="G1322" s="20">
        <v>300</v>
      </c>
      <c r="H1322" s="21">
        <v>1.2</v>
      </c>
      <c r="I1322" s="4" t="s">
        <v>31</v>
      </c>
      <c r="J1322" s="4" t="s">
        <v>51</v>
      </c>
      <c r="K1322" s="22" t="s">
        <v>142</v>
      </c>
      <c r="L1322" s="10">
        <f t="shared" si="159"/>
        <v>1.7999999999999998</v>
      </c>
      <c r="M1322" s="13">
        <f t="shared" si="155"/>
        <v>3.5999999999999997E-4</v>
      </c>
      <c r="N1322" s="4" t="s">
        <v>158</v>
      </c>
      <c r="O1322" s="4" t="s">
        <v>31</v>
      </c>
      <c r="P1322" s="4">
        <v>0</v>
      </c>
      <c r="Q1322" s="26" t="s">
        <v>140</v>
      </c>
      <c r="T1322" s="24">
        <v>4.1666666666666664E-2</v>
      </c>
      <c r="Y1322" s="17">
        <v>0.11</v>
      </c>
      <c r="Z1322" s="16">
        <v>1</v>
      </c>
      <c r="AA1322" s="16">
        <f t="shared" si="157"/>
        <v>0.1328307437019999</v>
      </c>
      <c r="AB1322" s="16">
        <v>1</v>
      </c>
      <c r="AE1322" s="57" t="s">
        <v>75</v>
      </c>
      <c r="AG1322" s="17">
        <v>2.2999999999999998</v>
      </c>
      <c r="AH1322" s="17">
        <v>2.2999999999999998</v>
      </c>
    </row>
    <row r="1323" spans="1:34" x14ac:dyDescent="0.35">
      <c r="A1323" s="4" t="s">
        <v>136</v>
      </c>
      <c r="B1323" s="36" t="s">
        <v>273</v>
      </c>
      <c r="C1323" s="4" t="s">
        <v>137</v>
      </c>
      <c r="D1323" s="19">
        <v>-93.7</v>
      </c>
      <c r="E1323" s="19">
        <v>49.7</v>
      </c>
      <c r="F1323" s="20">
        <v>5000</v>
      </c>
      <c r="G1323" s="20">
        <v>300</v>
      </c>
      <c r="H1323" s="21">
        <v>1.2</v>
      </c>
      <c r="I1323" s="4" t="s">
        <v>31</v>
      </c>
      <c r="J1323" s="4" t="s">
        <v>51</v>
      </c>
      <c r="K1323" s="22" t="s">
        <v>142</v>
      </c>
      <c r="L1323" s="10">
        <f t="shared" si="159"/>
        <v>1.7999999999999998</v>
      </c>
      <c r="M1323" s="13">
        <f t="shared" si="155"/>
        <v>3.5999999999999997E-4</v>
      </c>
      <c r="N1323" s="4" t="s">
        <v>158</v>
      </c>
      <c r="O1323" s="4" t="s">
        <v>31</v>
      </c>
      <c r="P1323" s="4">
        <v>0</v>
      </c>
      <c r="Q1323" s="26" t="s">
        <v>140</v>
      </c>
      <c r="T1323" s="24">
        <v>4.1666666666666664E-2</v>
      </c>
      <c r="Y1323" s="17">
        <v>0.27</v>
      </c>
      <c r="Z1323" s="16">
        <v>1</v>
      </c>
      <c r="AA1323" s="16">
        <f t="shared" si="157"/>
        <v>0.3260390981776361</v>
      </c>
      <c r="AB1323" s="16">
        <v>1</v>
      </c>
      <c r="AE1323" s="57" t="s">
        <v>75</v>
      </c>
      <c r="AG1323" s="17">
        <v>4.5</v>
      </c>
      <c r="AH1323" s="17">
        <v>4.5</v>
      </c>
    </row>
    <row r="1324" spans="1:34" x14ac:dyDescent="0.35">
      <c r="A1324" s="4" t="s">
        <v>143</v>
      </c>
      <c r="B1324" s="36" t="s">
        <v>273</v>
      </c>
      <c r="C1324" s="4" t="s">
        <v>144</v>
      </c>
      <c r="D1324" s="19">
        <v>-70.8309</v>
      </c>
      <c r="E1324" s="19">
        <v>42.741100000000003</v>
      </c>
      <c r="F1324" s="20">
        <v>7000</v>
      </c>
      <c r="G1324" s="20">
        <v>450</v>
      </c>
      <c r="H1324" s="21">
        <v>1.52</v>
      </c>
      <c r="I1324" s="4" t="s">
        <v>28</v>
      </c>
      <c r="J1324" s="4" t="s">
        <v>145</v>
      </c>
      <c r="K1324" s="22" t="s">
        <v>30</v>
      </c>
      <c r="L1324" s="10">
        <f t="shared" ref="L1324:L1329" si="160">F1324</f>
        <v>7000</v>
      </c>
      <c r="M1324" s="13">
        <f t="shared" si="155"/>
        <v>1</v>
      </c>
      <c r="O1324" s="4" t="s">
        <v>52</v>
      </c>
      <c r="P1324" s="4">
        <v>200</v>
      </c>
      <c r="Q1324" s="23">
        <v>41849</v>
      </c>
      <c r="R1324" s="38">
        <v>0.24930555555555556</v>
      </c>
      <c r="S1324" s="38">
        <v>0.79166666666666663</v>
      </c>
      <c r="T1324" s="24">
        <v>0.54166666666666663</v>
      </c>
      <c r="W1324" s="17">
        <v>24.5</v>
      </c>
      <c r="AA1324" s="16">
        <v>4.9000000000000004</v>
      </c>
      <c r="AB1324" s="16">
        <v>0</v>
      </c>
      <c r="AD1324" s="17">
        <f>W1324</f>
        <v>24.5</v>
      </c>
      <c r="AE1324" s="57">
        <v>556.02106677625</v>
      </c>
      <c r="AG1324" s="17">
        <v>7</v>
      </c>
      <c r="AH1324" s="17">
        <v>7</v>
      </c>
    </row>
    <row r="1325" spans="1:34" x14ac:dyDescent="0.35">
      <c r="A1325" s="4" t="s">
        <v>143</v>
      </c>
      <c r="B1325" s="36" t="s">
        <v>273</v>
      </c>
      <c r="C1325" s="4" t="s">
        <v>144</v>
      </c>
      <c r="D1325" s="19">
        <v>-70.8309</v>
      </c>
      <c r="E1325" s="19">
        <v>42.741100000000003</v>
      </c>
      <c r="F1325" s="20">
        <v>7000</v>
      </c>
      <c r="G1325" s="20">
        <v>450</v>
      </c>
      <c r="H1325" s="21">
        <v>1.52</v>
      </c>
      <c r="I1325" s="4" t="s">
        <v>28</v>
      </c>
      <c r="J1325" s="4" t="s">
        <v>145</v>
      </c>
      <c r="K1325" s="22" t="s">
        <v>30</v>
      </c>
      <c r="L1325" s="10">
        <f t="shared" si="160"/>
        <v>7000</v>
      </c>
      <c r="M1325" s="13">
        <f t="shared" si="155"/>
        <v>1</v>
      </c>
      <c r="O1325" s="4" t="s">
        <v>52</v>
      </c>
      <c r="P1325" s="4">
        <v>200</v>
      </c>
      <c r="Q1325" s="23">
        <v>41875</v>
      </c>
      <c r="R1325" s="38">
        <v>0.85833333333333339</v>
      </c>
      <c r="S1325" s="38">
        <v>1.0270833333333333</v>
      </c>
      <c r="T1325" s="24">
        <v>0.16666666666666666</v>
      </c>
      <c r="W1325" s="17">
        <v>26.3</v>
      </c>
      <c r="AA1325" s="16">
        <v>1.1000000000000001</v>
      </c>
      <c r="AB1325" s="16">
        <v>0</v>
      </c>
      <c r="AD1325" s="17">
        <f t="shared" ref="AD1325:AD1336" si="161">W1325</f>
        <v>26.3</v>
      </c>
      <c r="AE1325" s="57">
        <v>508.72847012876201</v>
      </c>
      <c r="AG1325" s="17">
        <v>9.5</v>
      </c>
      <c r="AH1325" s="17">
        <v>9.5</v>
      </c>
    </row>
    <row r="1326" spans="1:34" x14ac:dyDescent="0.35">
      <c r="A1326" s="4" t="s">
        <v>143</v>
      </c>
      <c r="B1326" s="36" t="s">
        <v>273</v>
      </c>
      <c r="C1326" s="4" t="s">
        <v>144</v>
      </c>
      <c r="D1326" s="19">
        <v>-70.8309</v>
      </c>
      <c r="E1326" s="19">
        <v>42.741100000000003</v>
      </c>
      <c r="F1326" s="20">
        <v>7000</v>
      </c>
      <c r="G1326" s="20">
        <v>450</v>
      </c>
      <c r="H1326" s="21">
        <v>1.52</v>
      </c>
      <c r="I1326" s="4" t="s">
        <v>28</v>
      </c>
      <c r="J1326" s="4" t="s">
        <v>145</v>
      </c>
      <c r="K1326" s="22" t="s">
        <v>30</v>
      </c>
      <c r="L1326" s="10">
        <f t="shared" si="160"/>
        <v>7000</v>
      </c>
      <c r="M1326" s="13">
        <f t="shared" si="155"/>
        <v>1</v>
      </c>
      <c r="O1326" s="4" t="s">
        <v>52</v>
      </c>
      <c r="P1326" s="4">
        <v>200</v>
      </c>
      <c r="Q1326" s="23">
        <v>41877</v>
      </c>
      <c r="R1326" s="38">
        <v>0.38194444444444442</v>
      </c>
      <c r="S1326" s="38">
        <v>0.64930555555555558</v>
      </c>
      <c r="T1326" s="24">
        <v>0.26041666666666669</v>
      </c>
      <c r="W1326" s="17">
        <v>28.8</v>
      </c>
      <c r="AA1326" s="16">
        <v>4.3</v>
      </c>
      <c r="AB1326" s="16">
        <v>0</v>
      </c>
      <c r="AD1326" s="17">
        <f t="shared" si="161"/>
        <v>28.8</v>
      </c>
      <c r="AE1326" s="57">
        <v>449.71765789491201</v>
      </c>
      <c r="AG1326" s="17">
        <v>6.8</v>
      </c>
      <c r="AH1326" s="17">
        <v>6.8</v>
      </c>
    </row>
    <row r="1327" spans="1:34" x14ac:dyDescent="0.35">
      <c r="A1327" s="4" t="s">
        <v>143</v>
      </c>
      <c r="B1327" s="36" t="s">
        <v>273</v>
      </c>
      <c r="C1327" s="4" t="s">
        <v>144</v>
      </c>
      <c r="D1327" s="19">
        <v>-70.8309</v>
      </c>
      <c r="E1327" s="19">
        <v>42.741100000000003</v>
      </c>
      <c r="F1327" s="20">
        <v>7000</v>
      </c>
      <c r="G1327" s="20">
        <v>450</v>
      </c>
      <c r="H1327" s="21">
        <v>1.52</v>
      </c>
      <c r="I1327" s="4" t="s">
        <v>28</v>
      </c>
      <c r="J1327" s="4" t="s">
        <v>146</v>
      </c>
      <c r="K1327" s="22" t="s">
        <v>30</v>
      </c>
      <c r="L1327" s="10">
        <f t="shared" si="160"/>
        <v>7000</v>
      </c>
      <c r="M1327" s="13">
        <f t="shared" si="155"/>
        <v>1</v>
      </c>
      <c r="O1327" s="4" t="s">
        <v>52</v>
      </c>
      <c r="P1327" s="4">
        <v>200</v>
      </c>
      <c r="Q1327" s="23">
        <v>41849</v>
      </c>
      <c r="R1327" s="38">
        <v>0.24930555555555556</v>
      </c>
      <c r="S1327" s="38">
        <v>0.79166666666666663</v>
      </c>
      <c r="T1327" s="24">
        <v>0.54166666666666663</v>
      </c>
      <c r="W1327" s="17">
        <v>24.5</v>
      </c>
      <c r="AA1327" s="16">
        <v>4.9000000000000004</v>
      </c>
      <c r="AB1327" s="16">
        <v>0</v>
      </c>
      <c r="AD1327" s="17">
        <f t="shared" si="161"/>
        <v>24.5</v>
      </c>
      <c r="AE1327" s="57">
        <v>252.899153554375</v>
      </c>
      <c r="AG1327" s="17">
        <v>5.8</v>
      </c>
      <c r="AH1327" s="17">
        <v>5.8</v>
      </c>
    </row>
    <row r="1328" spans="1:34" x14ac:dyDescent="0.35">
      <c r="A1328" s="4" t="s">
        <v>143</v>
      </c>
      <c r="B1328" s="36" t="s">
        <v>273</v>
      </c>
      <c r="C1328" s="4" t="s">
        <v>144</v>
      </c>
      <c r="D1328" s="19">
        <v>-70.8309</v>
      </c>
      <c r="E1328" s="19">
        <v>42.741100000000003</v>
      </c>
      <c r="F1328" s="20">
        <v>7000</v>
      </c>
      <c r="G1328" s="20">
        <v>450</v>
      </c>
      <c r="H1328" s="21">
        <v>1.52</v>
      </c>
      <c r="I1328" s="4" t="s">
        <v>28</v>
      </c>
      <c r="J1328" s="4" t="s">
        <v>146</v>
      </c>
      <c r="K1328" s="22" t="s">
        <v>30</v>
      </c>
      <c r="L1328" s="10">
        <f t="shared" si="160"/>
        <v>7000</v>
      </c>
      <c r="M1328" s="13">
        <f t="shared" si="155"/>
        <v>1</v>
      </c>
      <c r="O1328" s="4" t="s">
        <v>52</v>
      </c>
      <c r="P1328" s="4">
        <v>200</v>
      </c>
      <c r="Q1328" s="23">
        <v>41875</v>
      </c>
      <c r="R1328" s="38">
        <v>0.85833333333333339</v>
      </c>
      <c r="S1328" s="38">
        <v>1.0270833333333333</v>
      </c>
      <c r="T1328" s="24">
        <v>0.16666666666666666</v>
      </c>
      <c r="W1328" s="17">
        <v>26.3</v>
      </c>
      <c r="AA1328" s="16">
        <v>1.1000000000000001</v>
      </c>
      <c r="AB1328" s="16">
        <v>0</v>
      </c>
      <c r="AD1328" s="17">
        <f t="shared" si="161"/>
        <v>26.3</v>
      </c>
      <c r="AE1328" s="57">
        <v>234.45424859520699</v>
      </c>
      <c r="AG1328" s="17">
        <v>5.3</v>
      </c>
      <c r="AH1328" s="17">
        <v>5.3</v>
      </c>
    </row>
    <row r="1329" spans="1:35" x14ac:dyDescent="0.35">
      <c r="A1329" s="4" t="s">
        <v>143</v>
      </c>
      <c r="B1329" s="36" t="s">
        <v>273</v>
      </c>
      <c r="C1329" s="4" t="s">
        <v>144</v>
      </c>
      <c r="D1329" s="19">
        <v>-70.8309</v>
      </c>
      <c r="E1329" s="19">
        <v>42.741100000000003</v>
      </c>
      <c r="F1329" s="20">
        <v>7000</v>
      </c>
      <c r="G1329" s="20">
        <v>450</v>
      </c>
      <c r="H1329" s="21">
        <v>1.52</v>
      </c>
      <c r="I1329" s="4" t="s">
        <v>28</v>
      </c>
      <c r="J1329" s="4" t="s">
        <v>146</v>
      </c>
      <c r="K1329" s="22" t="s">
        <v>30</v>
      </c>
      <c r="L1329" s="10">
        <f t="shared" si="160"/>
        <v>7000</v>
      </c>
      <c r="M1329" s="13">
        <f t="shared" si="155"/>
        <v>1</v>
      </c>
      <c r="O1329" s="4" t="s">
        <v>52</v>
      </c>
      <c r="P1329" s="4">
        <v>200</v>
      </c>
      <c r="Q1329" s="23">
        <v>41877</v>
      </c>
      <c r="R1329" s="38">
        <v>0.38194444444444442</v>
      </c>
      <c r="S1329" s="38">
        <v>0.64930555555555558</v>
      </c>
      <c r="T1329" s="24">
        <v>0.26041666666666669</v>
      </c>
      <c r="W1329" s="17">
        <v>28.8</v>
      </c>
      <c r="AA1329" s="16">
        <v>4.3</v>
      </c>
      <c r="AB1329" s="16">
        <v>0</v>
      </c>
      <c r="AD1329" s="17">
        <f t="shared" si="161"/>
        <v>28.8</v>
      </c>
      <c r="AE1329" s="57">
        <v>211.25056444723199</v>
      </c>
      <c r="AG1329" s="17">
        <v>2.5</v>
      </c>
      <c r="AH1329" s="17">
        <v>2.5</v>
      </c>
    </row>
    <row r="1330" spans="1:35" x14ac:dyDescent="0.35">
      <c r="A1330" s="4" t="s">
        <v>147</v>
      </c>
      <c r="B1330" s="36" t="s">
        <v>111</v>
      </c>
      <c r="C1330" s="4" t="s">
        <v>148</v>
      </c>
      <c r="D1330" s="19">
        <v>111.00333329999999</v>
      </c>
      <c r="E1330" s="19">
        <v>30.82305556</v>
      </c>
      <c r="F1330" s="20">
        <v>852970000</v>
      </c>
      <c r="G1330" s="20">
        <v>1406730</v>
      </c>
      <c r="H1330" s="21">
        <v>13.59</v>
      </c>
      <c r="I1330" s="4" t="s">
        <v>31</v>
      </c>
      <c r="J1330" s="4" t="s">
        <v>51</v>
      </c>
      <c r="K1330" s="22" t="s">
        <v>149</v>
      </c>
      <c r="L1330" s="10">
        <v>0.14199999999999999</v>
      </c>
      <c r="M1330" s="13">
        <f t="shared" si="155"/>
        <v>1.6647713284171774E-10</v>
      </c>
      <c r="O1330" s="4" t="s">
        <v>31</v>
      </c>
      <c r="P1330" s="4">
        <v>0</v>
      </c>
      <c r="Q1330" s="26" t="s">
        <v>159</v>
      </c>
      <c r="S1330" s="23"/>
      <c r="T1330" s="24">
        <v>5.0000000000000001E-3</v>
      </c>
      <c r="W1330" s="17">
        <v>24.6</v>
      </c>
      <c r="Z1330" s="16">
        <v>1</v>
      </c>
      <c r="AA1330" s="16">
        <v>0</v>
      </c>
      <c r="AB1330" s="16">
        <v>1</v>
      </c>
      <c r="AD1330" s="17">
        <f t="shared" si="161"/>
        <v>24.6</v>
      </c>
      <c r="AE1330" s="57">
        <v>477.956403400704</v>
      </c>
      <c r="AF1330" s="17">
        <v>-0.5</v>
      </c>
      <c r="AG1330" s="17">
        <v>5.3538256124463004</v>
      </c>
      <c r="AH1330" s="17">
        <v>5.35</v>
      </c>
    </row>
    <row r="1331" spans="1:35" x14ac:dyDescent="0.35">
      <c r="A1331" s="4" t="s">
        <v>147</v>
      </c>
      <c r="B1331" s="36" t="s">
        <v>111</v>
      </c>
      <c r="C1331" s="4" t="s">
        <v>148</v>
      </c>
      <c r="D1331" s="19">
        <v>111.00333329999999</v>
      </c>
      <c r="E1331" s="19">
        <v>30.82305556</v>
      </c>
      <c r="F1331" s="20">
        <v>852970000</v>
      </c>
      <c r="G1331" s="20">
        <v>1406730</v>
      </c>
      <c r="H1331" s="21">
        <v>13.59</v>
      </c>
      <c r="I1331" s="4" t="s">
        <v>31</v>
      </c>
      <c r="J1331" s="4" t="s">
        <v>51</v>
      </c>
      <c r="K1331" s="22" t="s">
        <v>149</v>
      </c>
      <c r="L1331" s="10">
        <v>0.14199999999999999</v>
      </c>
      <c r="M1331" s="13">
        <f t="shared" si="155"/>
        <v>1.6647713284171774E-10</v>
      </c>
      <c r="O1331" s="4" t="s">
        <v>31</v>
      </c>
      <c r="P1331" s="4">
        <v>0</v>
      </c>
      <c r="Q1331" s="26" t="s">
        <v>159</v>
      </c>
      <c r="S1331" s="23"/>
      <c r="T1331" s="24">
        <v>5.0000000000000001E-3</v>
      </c>
      <c r="W1331" s="17">
        <v>24.6</v>
      </c>
      <c r="Z1331" s="16">
        <v>1</v>
      </c>
      <c r="AA1331" s="16">
        <v>0.47021943573667702</v>
      </c>
      <c r="AB1331" s="16">
        <v>1</v>
      </c>
      <c r="AD1331" s="17">
        <f t="shared" si="161"/>
        <v>24.6</v>
      </c>
      <c r="AE1331" s="57">
        <v>477.956403400704</v>
      </c>
      <c r="AF1331" s="17">
        <v>-0.5</v>
      </c>
      <c r="AG1331" s="17">
        <v>10.7064901892488</v>
      </c>
      <c r="AH1331" s="17">
        <v>10.71</v>
      </c>
    </row>
    <row r="1332" spans="1:35" x14ac:dyDescent="0.35">
      <c r="A1332" s="4" t="s">
        <v>147</v>
      </c>
      <c r="B1332" s="36" t="s">
        <v>111</v>
      </c>
      <c r="C1332" s="4" t="s">
        <v>148</v>
      </c>
      <c r="D1332" s="19">
        <v>111.00333329999999</v>
      </c>
      <c r="E1332" s="19">
        <v>30.82305556</v>
      </c>
      <c r="F1332" s="20">
        <v>852970000</v>
      </c>
      <c r="G1332" s="20">
        <v>1406730</v>
      </c>
      <c r="H1332" s="21">
        <v>13.59</v>
      </c>
      <c r="I1332" s="4" t="s">
        <v>31</v>
      </c>
      <c r="J1332" s="4" t="s">
        <v>51</v>
      </c>
      <c r="K1332" s="22" t="s">
        <v>149</v>
      </c>
      <c r="L1332" s="10">
        <v>0.14199999999999999</v>
      </c>
      <c r="M1332" s="13">
        <f t="shared" si="155"/>
        <v>1.6647713284171774E-10</v>
      </c>
      <c r="O1332" s="4" t="s">
        <v>31</v>
      </c>
      <c r="P1332" s="4">
        <v>0</v>
      </c>
      <c r="Q1332" s="26" t="s">
        <v>159</v>
      </c>
      <c r="S1332" s="23"/>
      <c r="T1332" s="24">
        <v>5.0000000000000001E-3</v>
      </c>
      <c r="W1332" s="17">
        <v>24.6</v>
      </c>
      <c r="Z1332" s="16">
        <v>1</v>
      </c>
      <c r="AA1332" s="16">
        <v>0.83072100313479602</v>
      </c>
      <c r="AB1332" s="16">
        <v>1</v>
      </c>
      <c r="AD1332" s="17">
        <f t="shared" si="161"/>
        <v>24.6</v>
      </c>
      <c r="AE1332" s="57">
        <v>477.956403400704</v>
      </c>
      <c r="AF1332" s="17">
        <v>-0.5</v>
      </c>
      <c r="AG1332" s="17">
        <v>7.5449901311970198</v>
      </c>
      <c r="AH1332" s="17">
        <v>7.54</v>
      </c>
    </row>
    <row r="1333" spans="1:35" x14ac:dyDescent="0.35">
      <c r="A1333" s="4" t="s">
        <v>147</v>
      </c>
      <c r="B1333" s="36" t="s">
        <v>111</v>
      </c>
      <c r="C1333" s="4" t="s">
        <v>148</v>
      </c>
      <c r="D1333" s="19">
        <v>111.00333329999999</v>
      </c>
      <c r="E1333" s="19">
        <v>30.82305556</v>
      </c>
      <c r="F1333" s="20">
        <v>852970000</v>
      </c>
      <c r="G1333" s="20">
        <v>1406730</v>
      </c>
      <c r="H1333" s="21">
        <v>13.59</v>
      </c>
      <c r="I1333" s="4" t="s">
        <v>31</v>
      </c>
      <c r="J1333" s="4" t="s">
        <v>51</v>
      </c>
      <c r="K1333" s="22" t="s">
        <v>149</v>
      </c>
      <c r="L1333" s="10">
        <v>0.14199999999999999</v>
      </c>
      <c r="M1333" s="13">
        <f t="shared" si="155"/>
        <v>1.6647713284171774E-10</v>
      </c>
      <c r="O1333" s="4" t="s">
        <v>31</v>
      </c>
      <c r="P1333" s="4">
        <v>0</v>
      </c>
      <c r="Q1333" s="26" t="s">
        <v>159</v>
      </c>
      <c r="S1333" s="23"/>
      <c r="T1333" s="24">
        <v>5.0000000000000001E-3</v>
      </c>
      <c r="W1333" s="17">
        <v>24.6</v>
      </c>
      <c r="Z1333" s="16">
        <v>1</v>
      </c>
      <c r="AA1333" s="16">
        <v>1.3166144200626899</v>
      </c>
      <c r="AB1333" s="16">
        <v>1</v>
      </c>
      <c r="AD1333" s="17">
        <f t="shared" si="161"/>
        <v>24.6</v>
      </c>
      <c r="AE1333" s="57">
        <v>477.956403400704</v>
      </c>
      <c r="AF1333" s="17">
        <v>-0.5</v>
      </c>
      <c r="AG1333" s="17">
        <v>16.9714385231626</v>
      </c>
      <c r="AH1333" s="17">
        <v>16.97</v>
      </c>
    </row>
    <row r="1334" spans="1:35" x14ac:dyDescent="0.35">
      <c r="A1334" s="4" t="s">
        <v>147</v>
      </c>
      <c r="B1334" s="36" t="s">
        <v>111</v>
      </c>
      <c r="C1334" s="4" t="s">
        <v>148</v>
      </c>
      <c r="D1334" s="19">
        <v>111.00333329999999</v>
      </c>
      <c r="E1334" s="19">
        <v>30.82305556</v>
      </c>
      <c r="F1334" s="20">
        <v>852970000</v>
      </c>
      <c r="G1334" s="20">
        <v>1406730</v>
      </c>
      <c r="H1334" s="21">
        <v>13.59</v>
      </c>
      <c r="I1334" s="4" t="s">
        <v>31</v>
      </c>
      <c r="J1334" s="4" t="s">
        <v>51</v>
      </c>
      <c r="K1334" s="22" t="s">
        <v>149</v>
      </c>
      <c r="L1334" s="10">
        <v>0.14199999999999999</v>
      </c>
      <c r="M1334" s="13">
        <f t="shared" si="155"/>
        <v>1.6647713284171774E-10</v>
      </c>
      <c r="O1334" s="4" t="s">
        <v>31</v>
      </c>
      <c r="P1334" s="4">
        <v>0</v>
      </c>
      <c r="Q1334" s="26" t="s">
        <v>159</v>
      </c>
      <c r="S1334" s="23"/>
      <c r="T1334" s="24">
        <v>5.0000000000000001E-3</v>
      </c>
      <c r="W1334" s="17">
        <v>24.6</v>
      </c>
      <c r="Z1334" s="16">
        <v>1</v>
      </c>
      <c r="AA1334" s="16">
        <v>1.80250783699059</v>
      </c>
      <c r="AB1334" s="16">
        <v>1</v>
      </c>
      <c r="AD1334" s="17">
        <f t="shared" si="161"/>
        <v>24.6</v>
      </c>
      <c r="AE1334" s="57">
        <v>477.956403400704</v>
      </c>
      <c r="AF1334" s="17">
        <v>-0.5</v>
      </c>
      <c r="AG1334" s="17">
        <v>11.675664692906</v>
      </c>
      <c r="AH1334" s="17">
        <v>11.68</v>
      </c>
    </row>
    <row r="1335" spans="1:35" x14ac:dyDescent="0.35">
      <c r="A1335" s="4" t="s">
        <v>147</v>
      </c>
      <c r="B1335" s="36" t="s">
        <v>111</v>
      </c>
      <c r="C1335" s="4" t="s">
        <v>148</v>
      </c>
      <c r="D1335" s="19">
        <v>111.00333329999999</v>
      </c>
      <c r="E1335" s="19">
        <v>30.82305556</v>
      </c>
      <c r="F1335" s="20">
        <v>852970000</v>
      </c>
      <c r="G1335" s="20">
        <v>1406730</v>
      </c>
      <c r="H1335" s="21">
        <v>13.59</v>
      </c>
      <c r="I1335" s="4" t="s">
        <v>31</v>
      </c>
      <c r="J1335" s="4" t="s">
        <v>51</v>
      </c>
      <c r="K1335" s="22" t="s">
        <v>149</v>
      </c>
      <c r="L1335" s="10">
        <v>0.14199999999999999</v>
      </c>
      <c r="M1335" s="13">
        <f t="shared" si="155"/>
        <v>1.6647713284171774E-10</v>
      </c>
      <c r="O1335" s="4" t="s">
        <v>31</v>
      </c>
      <c r="P1335" s="4">
        <v>0</v>
      </c>
      <c r="Q1335" s="26" t="s">
        <v>159</v>
      </c>
      <c r="S1335" s="23"/>
      <c r="T1335" s="24">
        <v>5.0000000000000001E-3</v>
      </c>
      <c r="W1335" s="17">
        <v>24.6</v>
      </c>
      <c r="Z1335" s="16">
        <v>1</v>
      </c>
      <c r="AA1335" s="16">
        <v>1.80250783699059</v>
      </c>
      <c r="AB1335" s="16">
        <v>1</v>
      </c>
      <c r="AD1335" s="17">
        <f t="shared" si="161"/>
        <v>24.6</v>
      </c>
      <c r="AE1335" s="57">
        <v>477.956403400704</v>
      </c>
      <c r="AF1335" s="17">
        <v>-0.5</v>
      </c>
      <c r="AG1335" s="17">
        <v>18.805294322535701</v>
      </c>
      <c r="AH1335" s="17">
        <v>18.809999999999999</v>
      </c>
    </row>
    <row r="1336" spans="1:35" x14ac:dyDescent="0.35">
      <c r="A1336" s="4" t="s">
        <v>147</v>
      </c>
      <c r="B1336" s="36" t="s">
        <v>111</v>
      </c>
      <c r="C1336" s="4" t="s">
        <v>148</v>
      </c>
      <c r="D1336" s="19">
        <v>111.00333329999999</v>
      </c>
      <c r="E1336" s="19">
        <v>30.82305556</v>
      </c>
      <c r="F1336" s="20">
        <v>852970000</v>
      </c>
      <c r="G1336" s="20">
        <v>1406730</v>
      </c>
      <c r="H1336" s="21">
        <v>13.59</v>
      </c>
      <c r="I1336" s="4" t="s">
        <v>31</v>
      </c>
      <c r="J1336" s="4" t="s">
        <v>51</v>
      </c>
      <c r="K1336" s="22" t="s">
        <v>149</v>
      </c>
      <c r="L1336" s="10">
        <v>0.14199999999999999</v>
      </c>
      <c r="M1336" s="13">
        <f t="shared" si="155"/>
        <v>1.6647713284171774E-10</v>
      </c>
      <c r="O1336" s="4" t="s">
        <v>31</v>
      </c>
      <c r="P1336" s="4">
        <v>0</v>
      </c>
      <c r="Q1336" s="26" t="s">
        <v>159</v>
      </c>
      <c r="S1336" s="23"/>
      <c r="T1336" s="24">
        <v>5.0000000000000001E-3</v>
      </c>
      <c r="W1336" s="17">
        <v>24.6</v>
      </c>
      <c r="Z1336" s="16">
        <v>1</v>
      </c>
      <c r="AA1336" s="16">
        <v>2.28056426332288</v>
      </c>
      <c r="AB1336" s="16">
        <v>1</v>
      </c>
      <c r="AD1336" s="17">
        <f t="shared" si="161"/>
        <v>24.6</v>
      </c>
      <c r="AE1336" s="57">
        <v>477.956403400704</v>
      </c>
      <c r="AF1336" s="17">
        <v>-0.5</v>
      </c>
      <c r="AG1336" s="17">
        <v>31.843144084523299</v>
      </c>
      <c r="AH1336" s="17">
        <v>31.84</v>
      </c>
    </row>
    <row r="1337" spans="1:35" x14ac:dyDescent="0.35">
      <c r="A1337" s="36" t="s">
        <v>220</v>
      </c>
      <c r="B1337" s="36" t="s">
        <v>111</v>
      </c>
      <c r="C1337" s="4" t="s">
        <v>204</v>
      </c>
      <c r="D1337" s="4">
        <v>24.282</v>
      </c>
      <c r="E1337" s="4">
        <v>61.845999999999997</v>
      </c>
      <c r="F1337" s="20">
        <v>638095</v>
      </c>
      <c r="G1337" s="20">
        <v>5840</v>
      </c>
      <c r="H1337" s="21">
        <v>2.0927732845548603</v>
      </c>
      <c r="I1337" s="4" t="s">
        <v>116</v>
      </c>
      <c r="J1337" s="4" t="s">
        <v>51</v>
      </c>
      <c r="K1337" s="22" t="s">
        <v>125</v>
      </c>
      <c r="L1337" s="10">
        <f t="shared" ref="L1337:L1354" si="162">3.14*(300-100)/2*(300-100)/4</f>
        <v>15700</v>
      </c>
      <c r="M1337" s="13">
        <f t="shared" si="155"/>
        <v>2.4604486792718951E-2</v>
      </c>
      <c r="N1337" s="4" t="s">
        <v>248</v>
      </c>
      <c r="O1337" s="4" t="s">
        <v>31</v>
      </c>
      <c r="P1337" s="4">
        <v>0</v>
      </c>
      <c r="Q1337" s="32" t="s">
        <v>221</v>
      </c>
      <c r="S1337" s="32"/>
      <c r="T1337" s="24">
        <v>2.0833333333333332E-2</v>
      </c>
      <c r="W1337" s="16"/>
      <c r="Z1337" s="16">
        <v>1.5</v>
      </c>
      <c r="AA1337" s="16">
        <v>0</v>
      </c>
      <c r="AB1337" s="16">
        <v>1</v>
      </c>
      <c r="AE1337" s="57" t="s">
        <v>75</v>
      </c>
      <c r="AH1337" s="17">
        <v>5.42</v>
      </c>
      <c r="AI1337" s="4" t="s">
        <v>222</v>
      </c>
    </row>
    <row r="1338" spans="1:35" x14ac:dyDescent="0.35">
      <c r="A1338" s="36" t="s">
        <v>220</v>
      </c>
      <c r="B1338" s="36" t="s">
        <v>111</v>
      </c>
      <c r="C1338" s="4" t="s">
        <v>204</v>
      </c>
      <c r="D1338" s="4">
        <v>24.282</v>
      </c>
      <c r="E1338" s="4">
        <v>61.845999999999997</v>
      </c>
      <c r="F1338" s="20">
        <v>638095</v>
      </c>
      <c r="G1338" s="20">
        <v>5840</v>
      </c>
      <c r="H1338" s="21">
        <v>2.0927732845548603</v>
      </c>
      <c r="I1338" s="4" t="s">
        <v>116</v>
      </c>
      <c r="J1338" s="4" t="s">
        <v>51</v>
      </c>
      <c r="K1338" s="22" t="s">
        <v>125</v>
      </c>
      <c r="L1338" s="10">
        <f t="shared" si="162"/>
        <v>15700</v>
      </c>
      <c r="M1338" s="13">
        <f t="shared" si="155"/>
        <v>2.4604486792718951E-2</v>
      </c>
      <c r="N1338" s="4" t="s">
        <v>248</v>
      </c>
      <c r="O1338" s="4" t="s">
        <v>31</v>
      </c>
      <c r="P1338" s="4">
        <v>0</v>
      </c>
      <c r="Q1338" s="32" t="s">
        <v>221</v>
      </c>
      <c r="R1338" s="32"/>
      <c r="S1338" s="32"/>
      <c r="T1338" s="24">
        <v>2.0833333333333332E-2</v>
      </c>
      <c r="W1338" s="16"/>
      <c r="Z1338" s="16">
        <v>1.5</v>
      </c>
      <c r="AA1338" s="16">
        <v>1</v>
      </c>
      <c r="AB1338" s="16">
        <v>1</v>
      </c>
      <c r="AE1338" s="57" t="s">
        <v>75</v>
      </c>
      <c r="AH1338" s="17">
        <v>5.31</v>
      </c>
      <c r="AI1338" s="4" t="s">
        <v>222</v>
      </c>
    </row>
    <row r="1339" spans="1:35" x14ac:dyDescent="0.35">
      <c r="A1339" s="36" t="s">
        <v>220</v>
      </c>
      <c r="B1339" s="36" t="s">
        <v>111</v>
      </c>
      <c r="C1339" s="4" t="s">
        <v>204</v>
      </c>
      <c r="D1339" s="4">
        <v>24.282</v>
      </c>
      <c r="E1339" s="4">
        <v>61.845999999999997</v>
      </c>
      <c r="F1339" s="20">
        <v>638095</v>
      </c>
      <c r="G1339" s="20">
        <v>5840</v>
      </c>
      <c r="H1339" s="21">
        <v>2.0927732845548603</v>
      </c>
      <c r="I1339" s="4" t="s">
        <v>116</v>
      </c>
      <c r="J1339" s="4" t="s">
        <v>51</v>
      </c>
      <c r="K1339" s="22" t="s">
        <v>125</v>
      </c>
      <c r="L1339" s="10">
        <f t="shared" si="162"/>
        <v>15700</v>
      </c>
      <c r="M1339" s="13">
        <f t="shared" si="155"/>
        <v>2.4604486792718951E-2</v>
      </c>
      <c r="N1339" s="4" t="s">
        <v>248</v>
      </c>
      <c r="O1339" s="4" t="s">
        <v>31</v>
      </c>
      <c r="P1339" s="4">
        <v>0</v>
      </c>
      <c r="Q1339" s="32" t="s">
        <v>221</v>
      </c>
      <c r="R1339" s="32"/>
      <c r="S1339" s="32"/>
      <c r="T1339" s="24">
        <v>2.0833333333333332E-2</v>
      </c>
      <c r="W1339" s="16"/>
      <c r="Z1339" s="16">
        <v>1.5</v>
      </c>
      <c r="AA1339" s="16">
        <v>2</v>
      </c>
      <c r="AB1339" s="16">
        <v>1</v>
      </c>
      <c r="AE1339" s="57" t="s">
        <v>75</v>
      </c>
      <c r="AH1339" s="17">
        <v>7.05</v>
      </c>
      <c r="AI1339" s="4" t="s">
        <v>222</v>
      </c>
    </row>
    <row r="1340" spans="1:35" x14ac:dyDescent="0.35">
      <c r="A1340" s="36" t="s">
        <v>220</v>
      </c>
      <c r="B1340" s="36" t="s">
        <v>111</v>
      </c>
      <c r="C1340" s="4" t="s">
        <v>204</v>
      </c>
      <c r="D1340" s="4">
        <v>24.282</v>
      </c>
      <c r="E1340" s="4">
        <v>61.845999999999997</v>
      </c>
      <c r="F1340" s="20">
        <v>638095</v>
      </c>
      <c r="G1340" s="20">
        <v>5840</v>
      </c>
      <c r="H1340" s="21">
        <v>2.0927732845548603</v>
      </c>
      <c r="I1340" s="4" t="s">
        <v>116</v>
      </c>
      <c r="J1340" s="4" t="s">
        <v>51</v>
      </c>
      <c r="K1340" s="22" t="s">
        <v>125</v>
      </c>
      <c r="L1340" s="10">
        <f t="shared" si="162"/>
        <v>15700</v>
      </c>
      <c r="M1340" s="13">
        <f t="shared" si="155"/>
        <v>2.4604486792718951E-2</v>
      </c>
      <c r="N1340" s="4" t="s">
        <v>248</v>
      </c>
      <c r="O1340" s="4" t="s">
        <v>31</v>
      </c>
      <c r="P1340" s="4">
        <v>0</v>
      </c>
      <c r="Q1340" s="32" t="s">
        <v>221</v>
      </c>
      <c r="R1340" s="32"/>
      <c r="S1340" s="32"/>
      <c r="T1340" s="24">
        <v>2.0833333333333332E-2</v>
      </c>
      <c r="W1340" s="16"/>
      <c r="Z1340" s="16">
        <v>1.5</v>
      </c>
      <c r="AA1340" s="16">
        <v>3</v>
      </c>
      <c r="AB1340" s="16">
        <v>1</v>
      </c>
      <c r="AE1340" s="57" t="s">
        <v>75</v>
      </c>
      <c r="AH1340" s="17">
        <v>8.17</v>
      </c>
      <c r="AI1340" s="4" t="s">
        <v>222</v>
      </c>
    </row>
    <row r="1341" spans="1:35" x14ac:dyDescent="0.35">
      <c r="A1341" s="36" t="s">
        <v>220</v>
      </c>
      <c r="B1341" s="36" t="s">
        <v>111</v>
      </c>
      <c r="C1341" s="4" t="s">
        <v>204</v>
      </c>
      <c r="D1341" s="4">
        <v>24.282</v>
      </c>
      <c r="E1341" s="4">
        <v>61.845999999999997</v>
      </c>
      <c r="F1341" s="20">
        <v>638095</v>
      </c>
      <c r="G1341" s="20">
        <v>5840</v>
      </c>
      <c r="H1341" s="21">
        <v>2.0927732845548603</v>
      </c>
      <c r="I1341" s="4" t="s">
        <v>116</v>
      </c>
      <c r="J1341" s="4" t="s">
        <v>51</v>
      </c>
      <c r="K1341" s="22" t="s">
        <v>125</v>
      </c>
      <c r="L1341" s="10">
        <f t="shared" si="162"/>
        <v>15700</v>
      </c>
      <c r="M1341" s="13">
        <f t="shared" si="155"/>
        <v>2.4604486792718951E-2</v>
      </c>
      <c r="N1341" s="4" t="s">
        <v>248</v>
      </c>
      <c r="O1341" s="4" t="s">
        <v>31</v>
      </c>
      <c r="P1341" s="4">
        <v>0</v>
      </c>
      <c r="Q1341" s="32" t="s">
        <v>221</v>
      </c>
      <c r="R1341" s="32"/>
      <c r="S1341" s="32"/>
      <c r="T1341" s="24">
        <v>2.0833333333333332E-2</v>
      </c>
      <c r="W1341" s="16"/>
      <c r="Z1341" s="16">
        <v>1.5</v>
      </c>
      <c r="AA1341" s="16">
        <v>4</v>
      </c>
      <c r="AB1341" s="16">
        <v>1</v>
      </c>
      <c r="AE1341" s="57" t="s">
        <v>75</v>
      </c>
      <c r="AH1341" s="17">
        <v>8.68</v>
      </c>
      <c r="AI1341" s="4" t="s">
        <v>222</v>
      </c>
    </row>
    <row r="1342" spans="1:35" x14ac:dyDescent="0.35">
      <c r="A1342" s="36" t="s">
        <v>220</v>
      </c>
      <c r="B1342" s="36" t="s">
        <v>111</v>
      </c>
      <c r="C1342" s="4" t="s">
        <v>204</v>
      </c>
      <c r="D1342" s="4">
        <v>24.282</v>
      </c>
      <c r="E1342" s="4">
        <v>61.845999999999997</v>
      </c>
      <c r="F1342" s="20">
        <v>638095</v>
      </c>
      <c r="G1342" s="20">
        <v>5840</v>
      </c>
      <c r="H1342" s="21">
        <v>2.0927732845548603</v>
      </c>
      <c r="I1342" s="4" t="s">
        <v>116</v>
      </c>
      <c r="J1342" s="4" t="s">
        <v>51</v>
      </c>
      <c r="K1342" s="22" t="s">
        <v>125</v>
      </c>
      <c r="L1342" s="10">
        <f t="shared" si="162"/>
        <v>15700</v>
      </c>
      <c r="M1342" s="13">
        <f t="shared" si="155"/>
        <v>2.4604486792718951E-2</v>
      </c>
      <c r="N1342" s="4" t="s">
        <v>248</v>
      </c>
      <c r="O1342" s="4" t="s">
        <v>31</v>
      </c>
      <c r="P1342" s="4">
        <v>0</v>
      </c>
      <c r="Q1342" s="32" t="s">
        <v>221</v>
      </c>
      <c r="R1342" s="32"/>
      <c r="S1342" s="32"/>
      <c r="T1342" s="24">
        <v>2.0833333333333332E-2</v>
      </c>
      <c r="W1342" s="16"/>
      <c r="Z1342" s="16">
        <v>1.5</v>
      </c>
      <c r="AA1342" s="16">
        <v>5</v>
      </c>
      <c r="AB1342" s="16">
        <v>1</v>
      </c>
      <c r="AE1342" s="57" t="s">
        <v>75</v>
      </c>
      <c r="AH1342" s="17">
        <v>10.29</v>
      </c>
      <c r="AI1342" s="4" t="s">
        <v>222</v>
      </c>
    </row>
    <row r="1343" spans="1:35" x14ac:dyDescent="0.35">
      <c r="A1343" s="36" t="s">
        <v>220</v>
      </c>
      <c r="B1343" s="36" t="s">
        <v>111</v>
      </c>
      <c r="C1343" s="4" t="s">
        <v>204</v>
      </c>
      <c r="D1343" s="4">
        <v>24.282</v>
      </c>
      <c r="E1343" s="4">
        <v>61.845999999999997</v>
      </c>
      <c r="F1343" s="20">
        <v>638095</v>
      </c>
      <c r="G1343" s="20">
        <v>5840</v>
      </c>
      <c r="H1343" s="21">
        <v>2.0927732845548603</v>
      </c>
      <c r="I1343" s="4" t="s">
        <v>116</v>
      </c>
      <c r="J1343" s="4" t="s">
        <v>51</v>
      </c>
      <c r="K1343" s="22" t="s">
        <v>125</v>
      </c>
      <c r="L1343" s="10">
        <f t="shared" si="162"/>
        <v>15700</v>
      </c>
      <c r="M1343" s="13">
        <f t="shared" si="155"/>
        <v>2.4604486792718951E-2</v>
      </c>
      <c r="N1343" s="4" t="s">
        <v>248</v>
      </c>
      <c r="O1343" s="4" t="s">
        <v>31</v>
      </c>
      <c r="P1343" s="4">
        <v>0</v>
      </c>
      <c r="Q1343" s="32" t="s">
        <v>221</v>
      </c>
      <c r="R1343" s="32"/>
      <c r="S1343" s="32"/>
      <c r="T1343" s="24">
        <v>2.0833333333333332E-2</v>
      </c>
      <c r="W1343" s="16"/>
      <c r="Z1343" s="16">
        <v>1.5</v>
      </c>
      <c r="AA1343" s="16">
        <v>6</v>
      </c>
      <c r="AB1343" s="16">
        <v>1</v>
      </c>
      <c r="AE1343" s="57" t="s">
        <v>75</v>
      </c>
      <c r="AH1343" s="17">
        <v>10.3</v>
      </c>
      <c r="AI1343" s="4" t="s">
        <v>222</v>
      </c>
    </row>
    <row r="1344" spans="1:35" x14ac:dyDescent="0.35">
      <c r="A1344" s="36" t="s">
        <v>220</v>
      </c>
      <c r="B1344" s="36" t="s">
        <v>111</v>
      </c>
      <c r="C1344" s="4" t="s">
        <v>204</v>
      </c>
      <c r="D1344" s="4">
        <v>24.282</v>
      </c>
      <c r="E1344" s="4">
        <v>61.845999999999997</v>
      </c>
      <c r="F1344" s="20">
        <v>638095</v>
      </c>
      <c r="G1344" s="20">
        <v>5840</v>
      </c>
      <c r="H1344" s="21">
        <v>2.0927732845548603</v>
      </c>
      <c r="I1344" s="4" t="s">
        <v>116</v>
      </c>
      <c r="J1344" s="4" t="s">
        <v>51</v>
      </c>
      <c r="K1344" s="22" t="s">
        <v>125</v>
      </c>
      <c r="L1344" s="10">
        <f t="shared" si="162"/>
        <v>15700</v>
      </c>
      <c r="M1344" s="13">
        <f t="shared" si="155"/>
        <v>2.4604486792718951E-2</v>
      </c>
      <c r="N1344" s="4" t="s">
        <v>248</v>
      </c>
      <c r="O1344" s="4" t="s">
        <v>31</v>
      </c>
      <c r="P1344" s="4">
        <v>0</v>
      </c>
      <c r="Q1344" s="32" t="s">
        <v>221</v>
      </c>
      <c r="R1344" s="32"/>
      <c r="S1344" s="32"/>
      <c r="T1344" s="24">
        <v>2.0833333333333332E-2</v>
      </c>
      <c r="W1344" s="16"/>
      <c r="Z1344" s="16">
        <v>1.5</v>
      </c>
      <c r="AA1344" s="16">
        <v>7</v>
      </c>
      <c r="AB1344" s="16">
        <v>1</v>
      </c>
      <c r="AE1344" s="57" t="s">
        <v>75</v>
      </c>
      <c r="AH1344" s="17">
        <v>20.77</v>
      </c>
      <c r="AI1344" s="4" t="s">
        <v>222</v>
      </c>
    </row>
    <row r="1345" spans="1:35" x14ac:dyDescent="0.35">
      <c r="A1345" s="36" t="s">
        <v>220</v>
      </c>
      <c r="B1345" s="36" t="s">
        <v>111</v>
      </c>
      <c r="C1345" s="4" t="s">
        <v>204</v>
      </c>
      <c r="D1345" s="4">
        <v>24.282</v>
      </c>
      <c r="E1345" s="4">
        <v>61.845999999999997</v>
      </c>
      <c r="F1345" s="20">
        <v>638095</v>
      </c>
      <c r="G1345" s="20">
        <v>5840</v>
      </c>
      <c r="H1345" s="21">
        <v>2.0927732845548603</v>
      </c>
      <c r="I1345" s="4" t="s">
        <v>116</v>
      </c>
      <c r="J1345" s="4" t="s">
        <v>51</v>
      </c>
      <c r="K1345" s="22" t="s">
        <v>125</v>
      </c>
      <c r="L1345" s="10">
        <f t="shared" si="162"/>
        <v>15700</v>
      </c>
      <c r="M1345" s="13">
        <f t="shared" si="155"/>
        <v>2.4604486792718951E-2</v>
      </c>
      <c r="N1345" s="4" t="s">
        <v>248</v>
      </c>
      <c r="O1345" s="4" t="s">
        <v>31</v>
      </c>
      <c r="P1345" s="4">
        <v>0</v>
      </c>
      <c r="Q1345" s="32" t="s">
        <v>221</v>
      </c>
      <c r="R1345" s="32"/>
      <c r="S1345" s="32"/>
      <c r="T1345" s="24">
        <v>2.0833333333333332E-2</v>
      </c>
      <c r="W1345" s="16"/>
      <c r="Z1345" s="16">
        <v>1.5</v>
      </c>
      <c r="AA1345" s="16">
        <v>8</v>
      </c>
      <c r="AB1345" s="16">
        <v>1</v>
      </c>
      <c r="AE1345" s="57" t="s">
        <v>75</v>
      </c>
      <c r="AH1345" s="17">
        <v>23</v>
      </c>
      <c r="AI1345" s="4" t="s">
        <v>222</v>
      </c>
    </row>
    <row r="1346" spans="1:35" x14ac:dyDescent="0.35">
      <c r="A1346" s="36" t="s">
        <v>220</v>
      </c>
      <c r="B1346" s="36" t="s">
        <v>111</v>
      </c>
      <c r="C1346" s="4" t="s">
        <v>204</v>
      </c>
      <c r="D1346" s="4">
        <v>24.282</v>
      </c>
      <c r="E1346" s="4">
        <v>61.845999999999997</v>
      </c>
      <c r="F1346" s="20">
        <v>638095</v>
      </c>
      <c r="G1346" s="20">
        <v>5840</v>
      </c>
      <c r="H1346" s="21">
        <v>2.0927732845548603</v>
      </c>
      <c r="I1346" s="4" t="s">
        <v>116</v>
      </c>
      <c r="J1346" s="4" t="s">
        <v>51</v>
      </c>
      <c r="K1346" s="22" t="s">
        <v>125</v>
      </c>
      <c r="L1346" s="10">
        <f t="shared" si="162"/>
        <v>15700</v>
      </c>
      <c r="M1346" s="13">
        <f t="shared" si="155"/>
        <v>2.4604486792718951E-2</v>
      </c>
      <c r="N1346" s="4" t="s">
        <v>248</v>
      </c>
      <c r="O1346" s="4" t="s">
        <v>31</v>
      </c>
      <c r="P1346" s="4">
        <v>0</v>
      </c>
      <c r="Q1346" s="32" t="s">
        <v>221</v>
      </c>
      <c r="R1346" s="32"/>
      <c r="S1346" s="32"/>
      <c r="T1346" s="24">
        <v>2.0833333333333332E-2</v>
      </c>
      <c r="W1346" s="16"/>
      <c r="Z1346" s="16">
        <v>1.5</v>
      </c>
      <c r="AA1346" s="16">
        <v>0</v>
      </c>
      <c r="AB1346" s="16">
        <v>1</v>
      </c>
      <c r="AE1346" s="57" t="s">
        <v>75</v>
      </c>
      <c r="AH1346" s="17">
        <v>3.1</v>
      </c>
      <c r="AI1346" s="4" t="s">
        <v>223</v>
      </c>
    </row>
    <row r="1347" spans="1:35" x14ac:dyDescent="0.35">
      <c r="A1347" s="36" t="s">
        <v>220</v>
      </c>
      <c r="B1347" s="36" t="s">
        <v>111</v>
      </c>
      <c r="C1347" s="4" t="s">
        <v>204</v>
      </c>
      <c r="D1347" s="4">
        <v>24.282</v>
      </c>
      <c r="E1347" s="4">
        <v>61.845999999999997</v>
      </c>
      <c r="F1347" s="20">
        <v>638095</v>
      </c>
      <c r="G1347" s="20">
        <v>5840</v>
      </c>
      <c r="H1347" s="21">
        <v>2.0927732845548603</v>
      </c>
      <c r="I1347" s="4" t="s">
        <v>116</v>
      </c>
      <c r="J1347" s="4" t="s">
        <v>51</v>
      </c>
      <c r="K1347" s="22" t="s">
        <v>125</v>
      </c>
      <c r="L1347" s="10">
        <f t="shared" si="162"/>
        <v>15700</v>
      </c>
      <c r="M1347" s="13">
        <f t="shared" ref="M1347:M1379" si="163">L1347/F1347</f>
        <v>2.4604486792718951E-2</v>
      </c>
      <c r="N1347" s="4" t="s">
        <v>248</v>
      </c>
      <c r="O1347" s="4" t="s">
        <v>31</v>
      </c>
      <c r="P1347" s="4">
        <v>0</v>
      </c>
      <c r="Q1347" s="32" t="s">
        <v>221</v>
      </c>
      <c r="R1347" s="32"/>
      <c r="S1347" s="32"/>
      <c r="T1347" s="24">
        <v>2.0833333333333332E-2</v>
      </c>
      <c r="W1347" s="16"/>
      <c r="Z1347" s="16">
        <v>1.5</v>
      </c>
      <c r="AA1347" s="16">
        <v>1</v>
      </c>
      <c r="AB1347" s="16">
        <v>1</v>
      </c>
      <c r="AE1347" s="57" t="s">
        <v>75</v>
      </c>
      <c r="AH1347" s="17">
        <v>2.73</v>
      </c>
      <c r="AI1347" s="4" t="s">
        <v>223</v>
      </c>
    </row>
    <row r="1348" spans="1:35" x14ac:dyDescent="0.35">
      <c r="A1348" s="36" t="s">
        <v>220</v>
      </c>
      <c r="B1348" s="36" t="s">
        <v>111</v>
      </c>
      <c r="C1348" s="4" t="s">
        <v>204</v>
      </c>
      <c r="D1348" s="4">
        <v>24.282</v>
      </c>
      <c r="E1348" s="4">
        <v>61.845999999999997</v>
      </c>
      <c r="F1348" s="20">
        <v>638095</v>
      </c>
      <c r="G1348" s="20">
        <v>5840</v>
      </c>
      <c r="H1348" s="21">
        <v>2.0927732845548603</v>
      </c>
      <c r="I1348" s="4" t="s">
        <v>116</v>
      </c>
      <c r="J1348" s="4" t="s">
        <v>51</v>
      </c>
      <c r="K1348" s="22" t="s">
        <v>125</v>
      </c>
      <c r="L1348" s="10">
        <f t="shared" si="162"/>
        <v>15700</v>
      </c>
      <c r="M1348" s="13">
        <f t="shared" si="163"/>
        <v>2.4604486792718951E-2</v>
      </c>
      <c r="N1348" s="4" t="s">
        <v>248</v>
      </c>
      <c r="O1348" s="4" t="s">
        <v>31</v>
      </c>
      <c r="P1348" s="4">
        <v>0</v>
      </c>
      <c r="Q1348" s="32" t="s">
        <v>221</v>
      </c>
      <c r="R1348" s="32"/>
      <c r="S1348" s="32"/>
      <c r="T1348" s="24">
        <v>2.0833333333333332E-2</v>
      </c>
      <c r="W1348" s="16"/>
      <c r="Z1348" s="16">
        <v>1.5</v>
      </c>
      <c r="AA1348" s="16">
        <v>2</v>
      </c>
      <c r="AB1348" s="16">
        <v>1</v>
      </c>
      <c r="AE1348" s="57" t="s">
        <v>75</v>
      </c>
      <c r="AH1348" s="17">
        <v>3.83</v>
      </c>
      <c r="AI1348" s="4" t="s">
        <v>223</v>
      </c>
    </row>
    <row r="1349" spans="1:35" x14ac:dyDescent="0.35">
      <c r="A1349" s="36" t="s">
        <v>220</v>
      </c>
      <c r="B1349" s="36" t="s">
        <v>111</v>
      </c>
      <c r="C1349" s="4" t="s">
        <v>204</v>
      </c>
      <c r="D1349" s="4">
        <v>24.282</v>
      </c>
      <c r="E1349" s="4">
        <v>61.845999999999997</v>
      </c>
      <c r="F1349" s="20">
        <v>638095</v>
      </c>
      <c r="G1349" s="20">
        <v>5840</v>
      </c>
      <c r="H1349" s="21">
        <v>2.0927732845548603</v>
      </c>
      <c r="I1349" s="4" t="s">
        <v>116</v>
      </c>
      <c r="J1349" s="4" t="s">
        <v>51</v>
      </c>
      <c r="K1349" s="22" t="s">
        <v>125</v>
      </c>
      <c r="L1349" s="10">
        <f t="shared" si="162"/>
        <v>15700</v>
      </c>
      <c r="M1349" s="13">
        <f t="shared" si="163"/>
        <v>2.4604486792718951E-2</v>
      </c>
      <c r="N1349" s="4" t="s">
        <v>248</v>
      </c>
      <c r="O1349" s="4" t="s">
        <v>31</v>
      </c>
      <c r="P1349" s="4">
        <v>0</v>
      </c>
      <c r="Q1349" s="32" t="s">
        <v>221</v>
      </c>
      <c r="R1349" s="32"/>
      <c r="S1349" s="32"/>
      <c r="T1349" s="24">
        <v>2.0833333333333332E-2</v>
      </c>
      <c r="W1349" s="16"/>
      <c r="Z1349" s="16">
        <v>1.5</v>
      </c>
      <c r="AA1349" s="16">
        <v>3</v>
      </c>
      <c r="AB1349" s="16">
        <v>1</v>
      </c>
      <c r="AE1349" s="57" t="s">
        <v>75</v>
      </c>
      <c r="AH1349" s="17">
        <v>5.83</v>
      </c>
      <c r="AI1349" s="4" t="s">
        <v>223</v>
      </c>
    </row>
    <row r="1350" spans="1:35" x14ac:dyDescent="0.35">
      <c r="A1350" s="36" t="s">
        <v>220</v>
      </c>
      <c r="B1350" s="36" t="s">
        <v>111</v>
      </c>
      <c r="C1350" s="4" t="s">
        <v>204</v>
      </c>
      <c r="D1350" s="4">
        <v>24.282</v>
      </c>
      <c r="E1350" s="4">
        <v>61.845999999999997</v>
      </c>
      <c r="F1350" s="20">
        <v>638095</v>
      </c>
      <c r="G1350" s="20">
        <v>5840</v>
      </c>
      <c r="H1350" s="21">
        <v>2.0927732845548603</v>
      </c>
      <c r="I1350" s="4" t="s">
        <v>116</v>
      </c>
      <c r="J1350" s="4" t="s">
        <v>51</v>
      </c>
      <c r="K1350" s="22" t="s">
        <v>125</v>
      </c>
      <c r="L1350" s="10">
        <f t="shared" si="162"/>
        <v>15700</v>
      </c>
      <c r="M1350" s="13">
        <f t="shared" si="163"/>
        <v>2.4604486792718951E-2</v>
      </c>
      <c r="N1350" s="4" t="s">
        <v>248</v>
      </c>
      <c r="O1350" s="4" t="s">
        <v>31</v>
      </c>
      <c r="P1350" s="4">
        <v>0</v>
      </c>
      <c r="Q1350" s="32" t="s">
        <v>221</v>
      </c>
      <c r="R1350" s="32"/>
      <c r="S1350" s="32"/>
      <c r="T1350" s="24">
        <v>2.0833333333333332E-2</v>
      </c>
      <c r="W1350" s="16"/>
      <c r="Z1350" s="16">
        <v>1.5</v>
      </c>
      <c r="AA1350" s="16">
        <v>4</v>
      </c>
      <c r="AB1350" s="16">
        <v>1</v>
      </c>
      <c r="AE1350" s="57" t="s">
        <v>75</v>
      </c>
      <c r="AH1350" s="17">
        <v>8.56</v>
      </c>
      <c r="AI1350" s="4" t="s">
        <v>223</v>
      </c>
    </row>
    <row r="1351" spans="1:35" x14ac:dyDescent="0.35">
      <c r="A1351" s="36" t="s">
        <v>220</v>
      </c>
      <c r="B1351" s="36" t="s">
        <v>111</v>
      </c>
      <c r="C1351" s="4" t="s">
        <v>204</v>
      </c>
      <c r="D1351" s="4">
        <v>24.282</v>
      </c>
      <c r="E1351" s="4">
        <v>61.845999999999997</v>
      </c>
      <c r="F1351" s="20">
        <v>638095</v>
      </c>
      <c r="G1351" s="20">
        <v>5840</v>
      </c>
      <c r="H1351" s="21">
        <v>2.0927732845548603</v>
      </c>
      <c r="I1351" s="4" t="s">
        <v>116</v>
      </c>
      <c r="J1351" s="4" t="s">
        <v>51</v>
      </c>
      <c r="K1351" s="22" t="s">
        <v>125</v>
      </c>
      <c r="L1351" s="10">
        <f t="shared" si="162"/>
        <v>15700</v>
      </c>
      <c r="M1351" s="13">
        <f t="shared" si="163"/>
        <v>2.4604486792718951E-2</v>
      </c>
      <c r="N1351" s="4" t="s">
        <v>248</v>
      </c>
      <c r="O1351" s="4" t="s">
        <v>31</v>
      </c>
      <c r="P1351" s="4">
        <v>0</v>
      </c>
      <c r="Q1351" s="32" t="s">
        <v>221</v>
      </c>
      <c r="R1351" s="32"/>
      <c r="S1351" s="32"/>
      <c r="T1351" s="24">
        <v>2.0833333333333332E-2</v>
      </c>
      <c r="W1351" s="16"/>
      <c r="Z1351" s="16">
        <v>1.5</v>
      </c>
      <c r="AA1351" s="16">
        <v>5</v>
      </c>
      <c r="AB1351" s="16">
        <v>1</v>
      </c>
      <c r="AE1351" s="57" t="s">
        <v>75</v>
      </c>
      <c r="AH1351" s="17">
        <v>12.02</v>
      </c>
      <c r="AI1351" s="4" t="s">
        <v>223</v>
      </c>
    </row>
    <row r="1352" spans="1:35" x14ac:dyDescent="0.35">
      <c r="A1352" s="36" t="s">
        <v>220</v>
      </c>
      <c r="B1352" s="36" t="s">
        <v>111</v>
      </c>
      <c r="C1352" s="4" t="s">
        <v>204</v>
      </c>
      <c r="D1352" s="4">
        <v>24.282</v>
      </c>
      <c r="E1352" s="4">
        <v>61.845999999999997</v>
      </c>
      <c r="F1352" s="20">
        <v>638095</v>
      </c>
      <c r="G1352" s="20">
        <v>5840</v>
      </c>
      <c r="H1352" s="21">
        <v>2.0927732845548603</v>
      </c>
      <c r="I1352" s="4" t="s">
        <v>116</v>
      </c>
      <c r="J1352" s="4" t="s">
        <v>51</v>
      </c>
      <c r="K1352" s="22" t="s">
        <v>125</v>
      </c>
      <c r="L1352" s="10">
        <f t="shared" si="162"/>
        <v>15700</v>
      </c>
      <c r="M1352" s="13">
        <f t="shared" si="163"/>
        <v>2.4604486792718951E-2</v>
      </c>
      <c r="N1352" s="4" t="s">
        <v>248</v>
      </c>
      <c r="O1352" s="4" t="s">
        <v>31</v>
      </c>
      <c r="P1352" s="4">
        <v>0</v>
      </c>
      <c r="Q1352" s="32" t="s">
        <v>221</v>
      </c>
      <c r="R1352" s="32"/>
      <c r="S1352" s="32"/>
      <c r="T1352" s="24">
        <v>2.0833333333333332E-2</v>
      </c>
      <c r="W1352" s="16"/>
      <c r="Z1352" s="16">
        <v>1.5</v>
      </c>
      <c r="AA1352" s="16">
        <v>5.9999999999999902</v>
      </c>
      <c r="AB1352" s="16">
        <v>1</v>
      </c>
      <c r="AE1352" s="57" t="s">
        <v>75</v>
      </c>
      <c r="AH1352" s="17">
        <v>14.57</v>
      </c>
      <c r="AI1352" s="4" t="s">
        <v>223</v>
      </c>
    </row>
    <row r="1353" spans="1:35" x14ac:dyDescent="0.35">
      <c r="A1353" s="36" t="s">
        <v>220</v>
      </c>
      <c r="B1353" s="36" t="s">
        <v>111</v>
      </c>
      <c r="C1353" s="4" t="s">
        <v>204</v>
      </c>
      <c r="D1353" s="4">
        <v>24.282</v>
      </c>
      <c r="E1353" s="4">
        <v>61.845999999999997</v>
      </c>
      <c r="F1353" s="20">
        <v>638095</v>
      </c>
      <c r="G1353" s="20">
        <v>5840</v>
      </c>
      <c r="H1353" s="21">
        <v>2.0927732845548603</v>
      </c>
      <c r="I1353" s="4" t="s">
        <v>116</v>
      </c>
      <c r="J1353" s="4" t="s">
        <v>51</v>
      </c>
      <c r="K1353" s="22" t="s">
        <v>125</v>
      </c>
      <c r="L1353" s="10">
        <f t="shared" si="162"/>
        <v>15700</v>
      </c>
      <c r="M1353" s="13">
        <f t="shared" si="163"/>
        <v>2.4604486792718951E-2</v>
      </c>
      <c r="N1353" s="4" t="s">
        <v>248</v>
      </c>
      <c r="O1353" s="4" t="s">
        <v>31</v>
      </c>
      <c r="P1353" s="4">
        <v>0</v>
      </c>
      <c r="Q1353" s="32" t="s">
        <v>221</v>
      </c>
      <c r="R1353" s="32"/>
      <c r="S1353" s="32"/>
      <c r="T1353" s="24">
        <v>2.0833333333333332E-2</v>
      </c>
      <c r="W1353" s="16"/>
      <c r="Z1353" s="16">
        <v>1.5</v>
      </c>
      <c r="AA1353" s="16">
        <v>7</v>
      </c>
      <c r="AB1353" s="16">
        <v>1</v>
      </c>
      <c r="AE1353" s="57" t="s">
        <v>75</v>
      </c>
      <c r="AH1353" s="17">
        <v>20.95</v>
      </c>
      <c r="AI1353" s="4" t="s">
        <v>223</v>
      </c>
    </row>
    <row r="1354" spans="1:35" x14ac:dyDescent="0.35">
      <c r="A1354" s="36" t="s">
        <v>220</v>
      </c>
      <c r="B1354" s="36" t="s">
        <v>111</v>
      </c>
      <c r="C1354" s="4" t="s">
        <v>204</v>
      </c>
      <c r="D1354" s="4">
        <v>24.282</v>
      </c>
      <c r="E1354" s="4">
        <v>61.845999999999997</v>
      </c>
      <c r="F1354" s="20">
        <v>638095</v>
      </c>
      <c r="G1354" s="20">
        <v>5840</v>
      </c>
      <c r="H1354" s="21">
        <v>2.0927732845548603</v>
      </c>
      <c r="I1354" s="4" t="s">
        <v>116</v>
      </c>
      <c r="J1354" s="4" t="s">
        <v>51</v>
      </c>
      <c r="K1354" s="22" t="s">
        <v>125</v>
      </c>
      <c r="L1354" s="10">
        <f t="shared" si="162"/>
        <v>15700</v>
      </c>
      <c r="M1354" s="13">
        <f t="shared" si="163"/>
        <v>2.4604486792718951E-2</v>
      </c>
      <c r="N1354" s="4" t="s">
        <v>248</v>
      </c>
      <c r="O1354" s="4" t="s">
        <v>31</v>
      </c>
      <c r="P1354" s="4">
        <v>0</v>
      </c>
      <c r="Q1354" s="32" t="s">
        <v>221</v>
      </c>
      <c r="R1354" s="32"/>
      <c r="S1354" s="32"/>
      <c r="T1354" s="24">
        <v>2.0833333333333332E-2</v>
      </c>
      <c r="W1354" s="16"/>
      <c r="Z1354" s="16">
        <v>1.5</v>
      </c>
      <c r="AA1354" s="16">
        <v>8</v>
      </c>
      <c r="AB1354" s="16">
        <v>1</v>
      </c>
      <c r="AE1354" s="57" t="s">
        <v>75</v>
      </c>
      <c r="AH1354" s="17">
        <v>38.08</v>
      </c>
      <c r="AI1354" s="4" t="s">
        <v>223</v>
      </c>
    </row>
    <row r="1355" spans="1:35" x14ac:dyDescent="0.35">
      <c r="A1355" s="4" t="s">
        <v>225</v>
      </c>
      <c r="B1355" s="36" t="s">
        <v>273</v>
      </c>
      <c r="C1355" s="4" t="s">
        <v>224</v>
      </c>
      <c r="D1355" s="28">
        <v>-81.028608000000006</v>
      </c>
      <c r="E1355" s="28">
        <v>25.398022999999998</v>
      </c>
      <c r="F1355" s="27">
        <v>69057</v>
      </c>
      <c r="G1355" s="20">
        <v>1460</v>
      </c>
      <c r="H1355" s="21">
        <v>1.567668320760629</v>
      </c>
      <c r="I1355" s="4" t="s">
        <v>31</v>
      </c>
      <c r="J1355" s="4" t="s">
        <v>51</v>
      </c>
      <c r="L1355" s="10">
        <v>0.25</v>
      </c>
      <c r="M1355" s="13">
        <f t="shared" si="163"/>
        <v>3.6201978076082076E-6</v>
      </c>
      <c r="O1355" s="4" t="s">
        <v>31</v>
      </c>
      <c r="P1355" s="4">
        <v>0</v>
      </c>
      <c r="Q1355" s="26" t="s">
        <v>226</v>
      </c>
      <c r="T1355" s="24">
        <v>6.9444444444444441E-3</v>
      </c>
      <c r="W1355" s="17">
        <f>AD1355</f>
        <v>27</v>
      </c>
      <c r="Z1355" s="16">
        <v>3</v>
      </c>
      <c r="AA1355" s="16">
        <v>3.4369999999999998</v>
      </c>
      <c r="AB1355" s="16">
        <v>1</v>
      </c>
      <c r="AD1355" s="17">
        <v>27</v>
      </c>
      <c r="AE1355" s="57">
        <v>425.09056944000002</v>
      </c>
      <c r="AG1355" s="16">
        <v>3.6280000000000001</v>
      </c>
      <c r="AH1355" s="17">
        <v>3.63</v>
      </c>
    </row>
    <row r="1356" spans="1:35" x14ac:dyDescent="0.35">
      <c r="A1356" s="4" t="s">
        <v>225</v>
      </c>
      <c r="B1356" s="36" t="s">
        <v>273</v>
      </c>
      <c r="C1356" s="4" t="s">
        <v>224</v>
      </c>
      <c r="D1356" s="28">
        <v>-81.028608000000006</v>
      </c>
      <c r="E1356" s="28">
        <v>25.398022999999998</v>
      </c>
      <c r="F1356" s="27">
        <v>69057</v>
      </c>
      <c r="G1356" s="20">
        <v>1460</v>
      </c>
      <c r="H1356" s="21">
        <v>1.567668320760629</v>
      </c>
      <c r="I1356" s="4" t="s">
        <v>31</v>
      </c>
      <c r="J1356" s="4" t="s">
        <v>51</v>
      </c>
      <c r="L1356" s="10">
        <v>0.25</v>
      </c>
      <c r="M1356" s="13">
        <f t="shared" si="163"/>
        <v>3.6201978076082076E-6</v>
      </c>
      <c r="O1356" s="4" t="s">
        <v>31</v>
      </c>
      <c r="P1356" s="4">
        <v>0</v>
      </c>
      <c r="Q1356" s="26" t="s">
        <v>226</v>
      </c>
      <c r="T1356" s="24">
        <v>6.9444444444444441E-3</v>
      </c>
      <c r="W1356" s="17">
        <f t="shared" ref="W1356:W1358" si="164">AD1356</f>
        <v>27</v>
      </c>
      <c r="Z1356" s="16">
        <v>3</v>
      </c>
      <c r="AA1356" s="16">
        <v>5.5439999999999996</v>
      </c>
      <c r="AB1356" s="16">
        <v>1</v>
      </c>
      <c r="AD1356" s="17">
        <v>27</v>
      </c>
      <c r="AE1356" s="57">
        <v>425.09056944000002</v>
      </c>
      <c r="AG1356" s="16">
        <v>6.5469999999999997</v>
      </c>
      <c r="AH1356" s="17">
        <v>6.55</v>
      </c>
    </row>
    <row r="1357" spans="1:35" x14ac:dyDescent="0.35">
      <c r="A1357" s="4" t="s">
        <v>225</v>
      </c>
      <c r="B1357" s="36" t="s">
        <v>273</v>
      </c>
      <c r="C1357" s="4" t="s">
        <v>224</v>
      </c>
      <c r="D1357" s="28">
        <v>-81.028608000000006</v>
      </c>
      <c r="E1357" s="28">
        <v>25.398022999999998</v>
      </c>
      <c r="F1357" s="27">
        <v>69057</v>
      </c>
      <c r="G1357" s="20">
        <v>1460</v>
      </c>
      <c r="H1357" s="21">
        <v>1.567668320760629</v>
      </c>
      <c r="I1357" s="4" t="s">
        <v>31</v>
      </c>
      <c r="J1357" s="4" t="s">
        <v>51</v>
      </c>
      <c r="L1357" s="10">
        <v>0.25</v>
      </c>
      <c r="M1357" s="13">
        <f t="shared" si="163"/>
        <v>3.6201978076082076E-6</v>
      </c>
      <c r="O1357" s="4" t="s">
        <v>31</v>
      </c>
      <c r="P1357" s="4">
        <v>0</v>
      </c>
      <c r="Q1357" s="26" t="s">
        <v>226</v>
      </c>
      <c r="T1357" s="24">
        <v>6.9444444444444441E-3</v>
      </c>
      <c r="W1357" s="17">
        <f t="shared" si="164"/>
        <v>27</v>
      </c>
      <c r="Z1357" s="16">
        <v>3</v>
      </c>
      <c r="AA1357" s="16">
        <v>4.9219999999999997</v>
      </c>
      <c r="AB1357" s="16">
        <v>1</v>
      </c>
      <c r="AD1357" s="17">
        <v>27</v>
      </c>
      <c r="AE1357" s="57">
        <v>425.09056944000002</v>
      </c>
      <c r="AG1357" s="16">
        <v>7.8120000000000003</v>
      </c>
      <c r="AH1357" s="17">
        <v>7.81</v>
      </c>
    </row>
    <row r="1358" spans="1:35" x14ac:dyDescent="0.35">
      <c r="A1358" s="4" t="s">
        <v>225</v>
      </c>
      <c r="B1358" s="36" t="s">
        <v>273</v>
      </c>
      <c r="C1358" s="4" t="s">
        <v>224</v>
      </c>
      <c r="D1358" s="28">
        <v>-81.028608000000006</v>
      </c>
      <c r="E1358" s="28">
        <v>25.398022999999998</v>
      </c>
      <c r="F1358" s="27">
        <v>69057</v>
      </c>
      <c r="G1358" s="20">
        <v>1460</v>
      </c>
      <c r="H1358" s="21">
        <v>1.567668320760629</v>
      </c>
      <c r="I1358" s="4" t="s">
        <v>31</v>
      </c>
      <c r="J1358" s="4" t="s">
        <v>51</v>
      </c>
      <c r="L1358" s="10">
        <v>0.25</v>
      </c>
      <c r="M1358" s="13">
        <f t="shared" si="163"/>
        <v>3.6201978076082076E-6</v>
      </c>
      <c r="O1358" s="4" t="s">
        <v>31</v>
      </c>
      <c r="P1358" s="4">
        <v>0</v>
      </c>
      <c r="Q1358" s="26" t="s">
        <v>226</v>
      </c>
      <c r="T1358" s="24">
        <v>6.9444444444444441E-3</v>
      </c>
      <c r="W1358" s="17">
        <f t="shared" si="164"/>
        <v>27</v>
      </c>
      <c r="Z1358" s="16">
        <v>3</v>
      </c>
      <c r="AA1358" s="16">
        <v>5.6369999999999996</v>
      </c>
      <c r="AB1358" s="16">
        <v>1</v>
      </c>
      <c r="AD1358" s="17">
        <v>27</v>
      </c>
      <c r="AE1358" s="57">
        <v>425.09056944000002</v>
      </c>
      <c r="AG1358" s="16">
        <v>3.0630000000000002</v>
      </c>
      <c r="AH1358" s="17">
        <v>3.06</v>
      </c>
    </row>
    <row r="1359" spans="1:35" x14ac:dyDescent="0.35">
      <c r="A1359" s="4" t="s">
        <v>227</v>
      </c>
      <c r="B1359" s="36" t="s">
        <v>273</v>
      </c>
      <c r="C1359" s="4" t="s">
        <v>228</v>
      </c>
      <c r="D1359" s="19">
        <v>-80.620587999999998</v>
      </c>
      <c r="E1359" s="19">
        <v>25.861049000000001</v>
      </c>
      <c r="F1359" s="27">
        <v>7882</v>
      </c>
      <c r="G1359" s="20">
        <v>581</v>
      </c>
      <c r="H1359" s="21">
        <v>1.846558612799009</v>
      </c>
      <c r="I1359" s="4" t="s">
        <v>28</v>
      </c>
      <c r="J1359" s="4" t="s">
        <v>29</v>
      </c>
      <c r="L1359" s="10">
        <f>3.14*(1.1/2)^2</f>
        <v>0.94985000000000019</v>
      </c>
      <c r="M1359" s="13">
        <f t="shared" si="163"/>
        <v>1.2050875412331897E-4</v>
      </c>
      <c r="O1359" s="4" t="s">
        <v>31</v>
      </c>
      <c r="P1359" s="4">
        <v>0</v>
      </c>
      <c r="R1359" s="23">
        <v>40849</v>
      </c>
      <c r="S1359" s="23">
        <v>40851</v>
      </c>
      <c r="T1359" s="24">
        <v>8.3333333333333329E-2</v>
      </c>
      <c r="W1359" s="17">
        <v>24.2</v>
      </c>
      <c r="Z1359" s="16">
        <v>5.3</v>
      </c>
      <c r="AA1359" s="16">
        <v>4.4000000000000004</v>
      </c>
      <c r="AB1359" s="16">
        <v>1</v>
      </c>
      <c r="AD1359" s="17">
        <f t="shared" ref="AD1359:AD1379" si="165">W1359</f>
        <v>24.2</v>
      </c>
      <c r="AE1359" s="57">
        <v>774.58997421311994</v>
      </c>
      <c r="AG1359" s="25">
        <v>0.52</v>
      </c>
      <c r="AH1359" s="17">
        <v>0.52</v>
      </c>
    </row>
    <row r="1360" spans="1:35" x14ac:dyDescent="0.35">
      <c r="A1360" s="4" t="s">
        <v>227</v>
      </c>
      <c r="B1360" s="36" t="s">
        <v>273</v>
      </c>
      <c r="C1360" s="4" t="s">
        <v>228</v>
      </c>
      <c r="D1360" s="19">
        <v>-80.620587999999998</v>
      </c>
      <c r="E1360" s="19">
        <v>25.861049000000001</v>
      </c>
      <c r="F1360" s="27">
        <v>7882</v>
      </c>
      <c r="G1360" s="20">
        <v>581</v>
      </c>
      <c r="H1360" s="21">
        <v>1.846558612799009</v>
      </c>
      <c r="I1360" s="4" t="s">
        <v>28</v>
      </c>
      <c r="J1360" s="4" t="s">
        <v>29</v>
      </c>
      <c r="L1360" s="10">
        <f>3.14*(1.1/2)^2</f>
        <v>0.94985000000000019</v>
      </c>
      <c r="M1360" s="13">
        <f t="shared" si="163"/>
        <v>1.2050875412331897E-4</v>
      </c>
      <c r="O1360" s="4" t="s">
        <v>31</v>
      </c>
      <c r="P1360" s="4">
        <v>0</v>
      </c>
      <c r="R1360" s="23">
        <v>40849</v>
      </c>
      <c r="S1360" s="23">
        <v>40851</v>
      </c>
      <c r="T1360" s="24">
        <v>8.3333333333333329E-2</v>
      </c>
      <c r="W1360" s="17">
        <v>24.4</v>
      </c>
      <c r="Z1360" s="16">
        <v>5.3</v>
      </c>
      <c r="AA1360" s="16">
        <v>4.4000000000000004</v>
      </c>
      <c r="AB1360" s="16">
        <v>1</v>
      </c>
      <c r="AD1360" s="17">
        <f t="shared" si="165"/>
        <v>24.4</v>
      </c>
      <c r="AE1360" s="57">
        <v>767.07719859711995</v>
      </c>
      <c r="AG1360" s="25">
        <v>0.52</v>
      </c>
      <c r="AH1360" s="17">
        <v>0.52</v>
      </c>
    </row>
    <row r="1361" spans="1:36" x14ac:dyDescent="0.35">
      <c r="A1361" s="4" t="s">
        <v>227</v>
      </c>
      <c r="B1361" s="36" t="s">
        <v>273</v>
      </c>
      <c r="C1361" s="4" t="s">
        <v>108</v>
      </c>
      <c r="D1361" s="19">
        <v>-80.610372999999996</v>
      </c>
      <c r="E1361" s="19">
        <v>25.869275999999999</v>
      </c>
      <c r="F1361" s="27">
        <v>24127</v>
      </c>
      <c r="G1361" s="20">
        <v>1200</v>
      </c>
      <c r="H1361" s="21">
        <v>2.1798909292459401</v>
      </c>
      <c r="I1361" s="4" t="s">
        <v>28</v>
      </c>
      <c r="J1361" s="4" t="s">
        <v>29</v>
      </c>
      <c r="L1361" s="10">
        <f>3.14*(3/2)^2</f>
        <v>7.0650000000000004</v>
      </c>
      <c r="M1361" s="13">
        <f t="shared" si="163"/>
        <v>2.9282546524640447E-4</v>
      </c>
      <c r="O1361" s="4" t="s">
        <v>52</v>
      </c>
      <c r="P1361" s="4">
        <v>30000</v>
      </c>
      <c r="R1361" s="23">
        <v>41956</v>
      </c>
      <c r="S1361" s="23">
        <v>41960</v>
      </c>
      <c r="T1361" s="24">
        <v>0.16666666666666666</v>
      </c>
      <c r="W1361" s="17">
        <v>22.6</v>
      </c>
      <c r="Z1361" s="16">
        <v>10</v>
      </c>
      <c r="AA1361" s="16">
        <v>3.3</v>
      </c>
      <c r="AB1361" s="16">
        <v>1</v>
      </c>
      <c r="AD1361" s="17">
        <f t="shared" si="165"/>
        <v>22.6</v>
      </c>
      <c r="AE1361" s="57">
        <v>837.65469206271996</v>
      </c>
      <c r="AG1361" s="25">
        <v>0.61</v>
      </c>
      <c r="AH1361" s="17">
        <v>0.61</v>
      </c>
    </row>
    <row r="1362" spans="1:36" x14ac:dyDescent="0.35">
      <c r="A1362" s="4" t="s">
        <v>232</v>
      </c>
      <c r="B1362" s="36" t="s">
        <v>111</v>
      </c>
      <c r="C1362" s="4" t="s">
        <v>231</v>
      </c>
      <c r="D1362" s="19">
        <v>146.19999999999999</v>
      </c>
      <c r="E1362" s="19">
        <v>-34.5</v>
      </c>
      <c r="F1362" s="27">
        <f t="shared" ref="F1362:F1379" si="166">100*300</f>
        <v>30000</v>
      </c>
      <c r="G1362" s="20">
        <f t="shared" ref="G1362:G1379" si="167">300*2+100*2</f>
        <v>800</v>
      </c>
      <c r="H1362" s="21">
        <v>1.3032704249021492</v>
      </c>
      <c r="I1362" s="4" t="s">
        <v>116</v>
      </c>
      <c r="J1362" s="4" t="s">
        <v>51</v>
      </c>
      <c r="L1362" s="10">
        <f t="shared" ref="L1362:L1379" si="168">3.14*(100*1.1)/2*(100*1.1)/4</f>
        <v>4749.2500000000009</v>
      </c>
      <c r="M1362" s="13">
        <f t="shared" si="163"/>
        <v>0.15830833333333336</v>
      </c>
      <c r="O1362" s="4" t="s">
        <v>31</v>
      </c>
      <c r="P1362" s="4">
        <v>0</v>
      </c>
      <c r="R1362" s="23"/>
      <c r="S1362" s="23"/>
      <c r="T1362" s="24">
        <v>4.1666666666666664E-2</v>
      </c>
      <c r="W1362" s="17">
        <v>23.3</v>
      </c>
      <c r="X1362" s="10">
        <v>6.2229904926534102E-2</v>
      </c>
      <c r="Z1362" s="16">
        <v>1.1000000000000001</v>
      </c>
      <c r="AA1362" s="16">
        <f t="shared" ref="AA1362:AA1379" si="169">X1362/SQRT(0.0013)*(1+((0.0013^0.5)/0.4)*LN(10/1.1))</f>
        <v>2.0693432936775915</v>
      </c>
      <c r="AB1362" s="16">
        <v>1</v>
      </c>
      <c r="AC1362" s="17">
        <v>3.2500059231571035</v>
      </c>
      <c r="AD1362" s="17">
        <f t="shared" si="165"/>
        <v>23.3</v>
      </c>
      <c r="AE1362" s="57">
        <v>509.43427190096401</v>
      </c>
      <c r="AF1362" s="17">
        <f t="shared" ref="AF1362:AF1393" si="170">IF(AA1362&gt;3.7,-0.5,-0.67)</f>
        <v>-0.67</v>
      </c>
      <c r="AH1362" s="17">
        <v>2.9125345737519002</v>
      </c>
      <c r="AI1362" s="4" t="s">
        <v>277</v>
      </c>
      <c r="AJ1362" s="4" t="s">
        <v>276</v>
      </c>
    </row>
    <row r="1363" spans="1:36" x14ac:dyDescent="0.35">
      <c r="A1363" s="4" t="s">
        <v>232</v>
      </c>
      <c r="B1363" s="36" t="s">
        <v>111</v>
      </c>
      <c r="C1363" s="4" t="s">
        <v>231</v>
      </c>
      <c r="D1363" s="19">
        <v>146.19999999999999</v>
      </c>
      <c r="E1363" s="19">
        <v>-34.5</v>
      </c>
      <c r="F1363" s="27">
        <f t="shared" si="166"/>
        <v>30000</v>
      </c>
      <c r="G1363" s="20">
        <f t="shared" si="167"/>
        <v>800</v>
      </c>
      <c r="H1363" s="21">
        <v>1.3032704249021492</v>
      </c>
      <c r="I1363" s="4" t="s">
        <v>116</v>
      </c>
      <c r="J1363" s="4" t="s">
        <v>51</v>
      </c>
      <c r="L1363" s="10">
        <f t="shared" si="168"/>
        <v>4749.2500000000009</v>
      </c>
      <c r="M1363" s="13">
        <f t="shared" si="163"/>
        <v>0.15830833333333336</v>
      </c>
      <c r="O1363" s="4" t="s">
        <v>31</v>
      </c>
      <c r="P1363" s="4">
        <v>0</v>
      </c>
      <c r="T1363" s="24">
        <v>4.1666666666666664E-2</v>
      </c>
      <c r="W1363" s="17">
        <v>23.3</v>
      </c>
      <c r="X1363" s="10">
        <v>6.5452525003086695E-2</v>
      </c>
      <c r="Z1363" s="16">
        <v>1.1000000000000001</v>
      </c>
      <c r="AA1363" s="16">
        <f t="shared" si="169"/>
        <v>2.176505714243036</v>
      </c>
      <c r="AB1363" s="16">
        <v>1</v>
      </c>
      <c r="AC1363" s="17">
        <v>2.2603095984057529</v>
      </c>
      <c r="AD1363" s="17">
        <f t="shared" si="165"/>
        <v>23.3</v>
      </c>
      <c r="AE1363" s="57">
        <v>509.43427190096401</v>
      </c>
      <c r="AF1363" s="17">
        <f t="shared" si="170"/>
        <v>-0.67</v>
      </c>
      <c r="AH1363" s="17">
        <v>2.0253317343628598</v>
      </c>
      <c r="AI1363" s="4" t="s">
        <v>277</v>
      </c>
      <c r="AJ1363" s="4" t="s">
        <v>276</v>
      </c>
    </row>
    <row r="1364" spans="1:36" x14ac:dyDescent="0.35">
      <c r="A1364" s="4" t="s">
        <v>232</v>
      </c>
      <c r="B1364" s="36" t="s">
        <v>111</v>
      </c>
      <c r="C1364" s="4" t="s">
        <v>231</v>
      </c>
      <c r="D1364" s="19">
        <v>146.19999999999999</v>
      </c>
      <c r="E1364" s="19">
        <v>-34.5</v>
      </c>
      <c r="F1364" s="27">
        <f t="shared" si="166"/>
        <v>30000</v>
      </c>
      <c r="G1364" s="20">
        <f t="shared" si="167"/>
        <v>800</v>
      </c>
      <c r="H1364" s="21">
        <v>1.3032704249021492</v>
      </c>
      <c r="I1364" s="4" t="s">
        <v>116</v>
      </c>
      <c r="J1364" s="4" t="s">
        <v>51</v>
      </c>
      <c r="L1364" s="10">
        <f t="shared" si="168"/>
        <v>4749.2500000000009</v>
      </c>
      <c r="M1364" s="13">
        <f t="shared" si="163"/>
        <v>0.15830833333333336</v>
      </c>
      <c r="O1364" s="4" t="s">
        <v>31</v>
      </c>
      <c r="P1364" s="4">
        <v>0</v>
      </c>
      <c r="T1364" s="24">
        <v>4.1666666666666664E-2</v>
      </c>
      <c r="W1364" s="17">
        <v>23.3</v>
      </c>
      <c r="X1364" s="10">
        <v>7.3064575873564602E-2</v>
      </c>
      <c r="Z1364" s="16">
        <v>1.1000000000000001</v>
      </c>
      <c r="AA1364" s="16">
        <f t="shared" si="169"/>
        <v>2.4296307421303864</v>
      </c>
      <c r="AB1364" s="16">
        <v>1</v>
      </c>
      <c r="AC1364" s="17">
        <v>1.7629389377367441</v>
      </c>
      <c r="AD1364" s="17">
        <f t="shared" si="165"/>
        <v>23.3</v>
      </c>
      <c r="AE1364" s="57">
        <v>509.43427190096401</v>
      </c>
      <c r="AF1364" s="17">
        <f t="shared" si="170"/>
        <v>-0.67</v>
      </c>
      <c r="AH1364" s="17">
        <v>1.57724949224718</v>
      </c>
      <c r="AI1364" s="4" t="s">
        <v>277</v>
      </c>
      <c r="AJ1364" s="4" t="s">
        <v>276</v>
      </c>
    </row>
    <row r="1365" spans="1:36" x14ac:dyDescent="0.35">
      <c r="A1365" s="4" t="s">
        <v>232</v>
      </c>
      <c r="B1365" s="36" t="s">
        <v>111</v>
      </c>
      <c r="C1365" s="4" t="s">
        <v>231</v>
      </c>
      <c r="D1365" s="19">
        <v>146.19999999999999</v>
      </c>
      <c r="E1365" s="19">
        <v>-34.5</v>
      </c>
      <c r="F1365" s="20">
        <f t="shared" si="166"/>
        <v>30000</v>
      </c>
      <c r="G1365" s="20">
        <f t="shared" si="167"/>
        <v>800</v>
      </c>
      <c r="H1365" s="21">
        <v>1.3032704249021492</v>
      </c>
      <c r="I1365" s="4" t="s">
        <v>116</v>
      </c>
      <c r="J1365" s="4" t="s">
        <v>51</v>
      </c>
      <c r="L1365" s="10">
        <f t="shared" si="168"/>
        <v>4749.2500000000009</v>
      </c>
      <c r="M1365" s="13">
        <f t="shared" si="163"/>
        <v>0.15830833333333336</v>
      </c>
      <c r="O1365" s="4" t="s">
        <v>31</v>
      </c>
      <c r="P1365" s="4">
        <v>0</v>
      </c>
      <c r="T1365" s="24">
        <v>4.1666666666666664E-2</v>
      </c>
      <c r="W1365" s="17">
        <v>23.3</v>
      </c>
      <c r="X1365" s="10">
        <v>9.7104580812445898E-2</v>
      </c>
      <c r="Z1365" s="16">
        <v>1.1000000000000001</v>
      </c>
      <c r="AA1365" s="16">
        <f t="shared" si="169"/>
        <v>3.2290377645094073</v>
      </c>
      <c r="AB1365" s="16">
        <v>1</v>
      </c>
      <c r="AC1365" s="17">
        <v>1.5851825307733147</v>
      </c>
      <c r="AD1365" s="17">
        <f t="shared" si="165"/>
        <v>23.3</v>
      </c>
      <c r="AE1365" s="57">
        <v>509.43427190096401</v>
      </c>
      <c r="AF1365" s="17">
        <f t="shared" si="170"/>
        <v>-0.67</v>
      </c>
      <c r="AH1365" s="17">
        <v>1.42490152992785</v>
      </c>
      <c r="AI1365" s="4" t="s">
        <v>277</v>
      </c>
      <c r="AJ1365" s="4" t="s">
        <v>276</v>
      </c>
    </row>
    <row r="1366" spans="1:36" x14ac:dyDescent="0.35">
      <c r="A1366" s="4" t="s">
        <v>232</v>
      </c>
      <c r="B1366" s="36" t="s">
        <v>111</v>
      </c>
      <c r="C1366" s="4" t="s">
        <v>231</v>
      </c>
      <c r="D1366" s="19">
        <v>146.19999999999999</v>
      </c>
      <c r="E1366" s="19">
        <v>-34.5</v>
      </c>
      <c r="F1366" s="20">
        <f t="shared" si="166"/>
        <v>30000</v>
      </c>
      <c r="G1366" s="20">
        <f t="shared" si="167"/>
        <v>800</v>
      </c>
      <c r="H1366" s="21">
        <v>1.3032704249021492</v>
      </c>
      <c r="I1366" s="4" t="s">
        <v>116</v>
      </c>
      <c r="J1366" s="4" t="s">
        <v>51</v>
      </c>
      <c r="L1366" s="10">
        <f t="shared" si="168"/>
        <v>4749.2500000000009</v>
      </c>
      <c r="M1366" s="13">
        <f t="shared" si="163"/>
        <v>0.15830833333333336</v>
      </c>
      <c r="O1366" s="4" t="s">
        <v>31</v>
      </c>
      <c r="P1366" s="4">
        <v>0</v>
      </c>
      <c r="T1366" s="24">
        <v>4.1666666666666664E-2</v>
      </c>
      <c r="W1366" s="17">
        <v>23.3</v>
      </c>
      <c r="X1366" s="10">
        <v>9.0659340659340601E-2</v>
      </c>
      <c r="Z1366" s="16">
        <v>1.1000000000000001</v>
      </c>
      <c r="AA1366" s="16">
        <f t="shared" si="169"/>
        <v>3.0147129233785148</v>
      </c>
      <c r="AB1366" s="16">
        <v>1</v>
      </c>
      <c r="AC1366" s="17">
        <v>3.5611394566000518</v>
      </c>
      <c r="AD1366" s="17">
        <f t="shared" si="165"/>
        <v>23.3</v>
      </c>
      <c r="AE1366" s="57">
        <v>509.43427190096401</v>
      </c>
      <c r="AF1366" s="17">
        <f t="shared" si="170"/>
        <v>-0.67</v>
      </c>
      <c r="AH1366" s="17">
        <v>3.19034556386362</v>
      </c>
      <c r="AI1366" s="4" t="s">
        <v>277</v>
      </c>
      <c r="AJ1366" s="4" t="s">
        <v>276</v>
      </c>
    </row>
    <row r="1367" spans="1:36" x14ac:dyDescent="0.35">
      <c r="A1367" s="4" t="s">
        <v>232</v>
      </c>
      <c r="B1367" s="36" t="s">
        <v>111</v>
      </c>
      <c r="C1367" s="4" t="s">
        <v>231</v>
      </c>
      <c r="D1367" s="19">
        <v>146.19999999999999</v>
      </c>
      <c r="E1367" s="19">
        <v>-34.5</v>
      </c>
      <c r="F1367" s="20">
        <f t="shared" si="166"/>
        <v>30000</v>
      </c>
      <c r="G1367" s="20">
        <f t="shared" si="167"/>
        <v>800</v>
      </c>
      <c r="H1367" s="21">
        <v>1.3032704249021492</v>
      </c>
      <c r="I1367" s="4" t="s">
        <v>116</v>
      </c>
      <c r="J1367" s="4" t="s">
        <v>51</v>
      </c>
      <c r="L1367" s="10">
        <f t="shared" si="168"/>
        <v>4749.2500000000009</v>
      </c>
      <c r="M1367" s="13">
        <f t="shared" si="163"/>
        <v>0.15830833333333336</v>
      </c>
      <c r="O1367" s="4" t="s">
        <v>31</v>
      </c>
      <c r="P1367" s="4">
        <v>0</v>
      </c>
      <c r="T1367" s="24">
        <v>4.1666666666666664E-2</v>
      </c>
      <c r="W1367" s="17">
        <v>23.3</v>
      </c>
      <c r="X1367" s="10">
        <v>9.3437461414989403E-2</v>
      </c>
      <c r="Z1367" s="16">
        <v>1.1000000000000001</v>
      </c>
      <c r="AA1367" s="16">
        <f t="shared" si="169"/>
        <v>3.1070943204176915</v>
      </c>
      <c r="AB1367" s="16">
        <v>1</v>
      </c>
      <c r="AC1367" s="17">
        <v>4.5480412778000305</v>
      </c>
      <c r="AD1367" s="17">
        <f t="shared" si="165"/>
        <v>23.3</v>
      </c>
      <c r="AE1367" s="57">
        <v>509.43427190096401</v>
      </c>
      <c r="AF1367" s="17">
        <f t="shared" si="170"/>
        <v>-0.67</v>
      </c>
      <c r="AH1367" s="17">
        <v>4.0775484032526599</v>
      </c>
      <c r="AI1367" s="4" t="s">
        <v>277</v>
      </c>
      <c r="AJ1367" s="4" t="s">
        <v>276</v>
      </c>
    </row>
    <row r="1368" spans="1:36" x14ac:dyDescent="0.35">
      <c r="A1368" s="4" t="s">
        <v>232</v>
      </c>
      <c r="B1368" s="36" t="s">
        <v>111</v>
      </c>
      <c r="C1368" s="4" t="s">
        <v>231</v>
      </c>
      <c r="D1368" s="19">
        <v>146.19999999999999</v>
      </c>
      <c r="E1368" s="19">
        <v>-34.5</v>
      </c>
      <c r="F1368" s="20">
        <f t="shared" si="166"/>
        <v>30000</v>
      </c>
      <c r="G1368" s="20">
        <f t="shared" si="167"/>
        <v>800</v>
      </c>
      <c r="H1368" s="21">
        <v>1.3032704249021492</v>
      </c>
      <c r="I1368" s="4" t="s">
        <v>116</v>
      </c>
      <c r="J1368" s="4" t="s">
        <v>51</v>
      </c>
      <c r="L1368" s="10">
        <f t="shared" si="168"/>
        <v>4749.2500000000009</v>
      </c>
      <c r="M1368" s="13">
        <f t="shared" si="163"/>
        <v>0.15830833333333336</v>
      </c>
      <c r="O1368" s="4" t="s">
        <v>31</v>
      </c>
      <c r="P1368" s="4">
        <v>0</v>
      </c>
      <c r="T1368" s="24">
        <v>4.1666666666666664E-2</v>
      </c>
      <c r="W1368" s="17">
        <v>23.3</v>
      </c>
      <c r="X1368" s="10">
        <v>7.6935424126435198E-2</v>
      </c>
      <c r="Z1368" s="16">
        <v>1.1000000000000001</v>
      </c>
      <c r="AA1368" s="16">
        <f t="shared" si="169"/>
        <v>2.5583488220049708</v>
      </c>
      <c r="AB1368" s="16">
        <v>1</v>
      </c>
      <c r="AC1368" s="17">
        <v>4.5595623715809444</v>
      </c>
      <c r="AD1368" s="17">
        <f t="shared" si="165"/>
        <v>23.3</v>
      </c>
      <c r="AE1368" s="57">
        <v>509.43427190096401</v>
      </c>
      <c r="AF1368" s="17">
        <f t="shared" si="170"/>
        <v>-0.67</v>
      </c>
      <c r="AH1368" s="17">
        <v>4.0865100480949703</v>
      </c>
      <c r="AI1368" s="4" t="s">
        <v>277</v>
      </c>
      <c r="AJ1368" s="4" t="s">
        <v>276</v>
      </c>
    </row>
    <row r="1369" spans="1:36" x14ac:dyDescent="0.35">
      <c r="A1369" s="4" t="s">
        <v>232</v>
      </c>
      <c r="B1369" s="36" t="s">
        <v>111</v>
      </c>
      <c r="C1369" s="4" t="s">
        <v>231</v>
      </c>
      <c r="D1369" s="19">
        <v>146.19999999999999</v>
      </c>
      <c r="E1369" s="19">
        <v>-34.5</v>
      </c>
      <c r="F1369" s="20">
        <f t="shared" si="166"/>
        <v>30000</v>
      </c>
      <c r="G1369" s="20">
        <f t="shared" si="167"/>
        <v>800</v>
      </c>
      <c r="H1369" s="21">
        <v>1.3032704249021492</v>
      </c>
      <c r="I1369" s="4" t="s">
        <v>116</v>
      </c>
      <c r="J1369" s="4" t="s">
        <v>51</v>
      </c>
      <c r="L1369" s="10">
        <f t="shared" si="168"/>
        <v>4749.2500000000009</v>
      </c>
      <c r="M1369" s="13">
        <f t="shared" si="163"/>
        <v>0.15830833333333336</v>
      </c>
      <c r="O1369" s="4" t="s">
        <v>31</v>
      </c>
      <c r="P1369" s="4">
        <v>0</v>
      </c>
      <c r="T1369" s="24">
        <v>4.1666666666666664E-2</v>
      </c>
      <c r="W1369" s="17">
        <v>23.3</v>
      </c>
      <c r="X1369" s="10">
        <v>0.107087294727744</v>
      </c>
      <c r="Z1369" s="16">
        <v>1.1000000000000001</v>
      </c>
      <c r="AA1369" s="16">
        <f t="shared" si="169"/>
        <v>3.5609949178701852</v>
      </c>
      <c r="AB1369" s="16">
        <v>1</v>
      </c>
      <c r="AC1369" s="17">
        <v>3.8800717307266201</v>
      </c>
      <c r="AD1369" s="17">
        <f t="shared" si="165"/>
        <v>23.3</v>
      </c>
      <c r="AE1369" s="57">
        <v>509.43427190096401</v>
      </c>
      <c r="AF1369" s="17">
        <f t="shared" si="170"/>
        <v>-0.67</v>
      </c>
      <c r="AH1369" s="17">
        <v>3.4771181988176498</v>
      </c>
      <c r="AI1369" s="4" t="s">
        <v>277</v>
      </c>
      <c r="AJ1369" s="4" t="s">
        <v>276</v>
      </c>
    </row>
    <row r="1370" spans="1:36" x14ac:dyDescent="0.35">
      <c r="A1370" s="4" t="s">
        <v>232</v>
      </c>
      <c r="B1370" s="36" t="s">
        <v>111</v>
      </c>
      <c r="C1370" s="4" t="s">
        <v>231</v>
      </c>
      <c r="D1370" s="19">
        <v>146.19999999999999</v>
      </c>
      <c r="E1370" s="19">
        <v>-34.5</v>
      </c>
      <c r="F1370" s="20">
        <f t="shared" si="166"/>
        <v>30000</v>
      </c>
      <c r="G1370" s="20">
        <f t="shared" si="167"/>
        <v>800</v>
      </c>
      <c r="H1370" s="21">
        <v>1.3032704249021492</v>
      </c>
      <c r="I1370" s="4" t="s">
        <v>116</v>
      </c>
      <c r="J1370" s="4" t="s">
        <v>51</v>
      </c>
      <c r="L1370" s="10">
        <f t="shared" si="168"/>
        <v>4749.2500000000009</v>
      </c>
      <c r="M1370" s="13">
        <f t="shared" si="163"/>
        <v>0.15830833333333336</v>
      </c>
      <c r="O1370" s="4" t="s">
        <v>31</v>
      </c>
      <c r="P1370" s="4">
        <v>0</v>
      </c>
      <c r="T1370" s="24">
        <v>4.1666666666666664E-2</v>
      </c>
      <c r="W1370" s="17">
        <v>23.3</v>
      </c>
      <c r="X1370" s="10">
        <v>0.113199160390171</v>
      </c>
      <c r="Z1370" s="16">
        <v>1.1000000000000001</v>
      </c>
      <c r="AA1370" s="16">
        <f t="shared" si="169"/>
        <v>3.7642339913563618</v>
      </c>
      <c r="AB1370" s="16">
        <v>1</v>
      </c>
      <c r="AC1370" s="17">
        <v>3.3826888801066883</v>
      </c>
      <c r="AD1370" s="17">
        <f t="shared" si="165"/>
        <v>23.3</v>
      </c>
      <c r="AE1370" s="57">
        <v>509.43427190096401</v>
      </c>
      <c r="AF1370" s="17">
        <f t="shared" si="170"/>
        <v>-0.5</v>
      </c>
      <c r="AH1370" s="17">
        <v>3.1144771888460299</v>
      </c>
      <c r="AI1370" s="4" t="s">
        <v>277</v>
      </c>
      <c r="AJ1370" s="4" t="s">
        <v>276</v>
      </c>
    </row>
    <row r="1371" spans="1:36" x14ac:dyDescent="0.35">
      <c r="A1371" s="4" t="s">
        <v>232</v>
      </c>
      <c r="B1371" s="36" t="s">
        <v>111</v>
      </c>
      <c r="C1371" s="4" t="s">
        <v>231</v>
      </c>
      <c r="D1371" s="19">
        <v>146.19999999999999</v>
      </c>
      <c r="E1371" s="19">
        <v>-34.5</v>
      </c>
      <c r="F1371" s="20">
        <f t="shared" si="166"/>
        <v>30000</v>
      </c>
      <c r="G1371" s="20">
        <f t="shared" si="167"/>
        <v>800</v>
      </c>
      <c r="H1371" s="21">
        <v>1.3032704249021492</v>
      </c>
      <c r="I1371" s="4" t="s">
        <v>116</v>
      </c>
      <c r="J1371" s="4" t="s">
        <v>51</v>
      </c>
      <c r="L1371" s="10">
        <f t="shared" si="168"/>
        <v>4749.2500000000009</v>
      </c>
      <c r="M1371" s="13">
        <f t="shared" si="163"/>
        <v>0.15830833333333336</v>
      </c>
      <c r="O1371" s="4" t="s">
        <v>31</v>
      </c>
      <c r="P1371" s="4">
        <v>0</v>
      </c>
      <c r="T1371" s="24">
        <v>4.1666666666666664E-2</v>
      </c>
      <c r="W1371" s="17">
        <v>23.3</v>
      </c>
      <c r="X1371" s="10">
        <v>0.123700456846524</v>
      </c>
      <c r="Z1371" s="16">
        <v>1.1000000000000001</v>
      </c>
      <c r="AA1371" s="16">
        <f t="shared" si="169"/>
        <v>4.113435672164468</v>
      </c>
      <c r="AB1371" s="16">
        <v>1</v>
      </c>
      <c r="AC1371" s="17">
        <v>3.3763877445949881</v>
      </c>
      <c r="AD1371" s="17">
        <f t="shared" si="165"/>
        <v>23.3</v>
      </c>
      <c r="AE1371" s="57">
        <v>509.43427190096401</v>
      </c>
      <c r="AF1371" s="17">
        <f t="shared" si="170"/>
        <v>-0.5</v>
      </c>
      <c r="AH1371" s="17">
        <v>3.1144771888460299</v>
      </c>
      <c r="AI1371" s="4" t="s">
        <v>277</v>
      </c>
      <c r="AJ1371" s="4" t="s">
        <v>276</v>
      </c>
    </row>
    <row r="1372" spans="1:36" x14ac:dyDescent="0.35">
      <c r="A1372" s="4" t="s">
        <v>232</v>
      </c>
      <c r="B1372" s="36" t="s">
        <v>111</v>
      </c>
      <c r="C1372" s="4" t="s">
        <v>231</v>
      </c>
      <c r="D1372" s="19">
        <v>146.19999999999999</v>
      </c>
      <c r="E1372" s="19">
        <v>-34.5</v>
      </c>
      <c r="F1372" s="20">
        <f t="shared" si="166"/>
        <v>30000</v>
      </c>
      <c r="G1372" s="20">
        <f t="shared" si="167"/>
        <v>800</v>
      </c>
      <c r="H1372" s="21">
        <v>1.3032704249021492</v>
      </c>
      <c r="I1372" s="4" t="s">
        <v>116</v>
      </c>
      <c r="J1372" s="4" t="s">
        <v>51</v>
      </c>
      <c r="L1372" s="10">
        <f t="shared" si="168"/>
        <v>4749.2500000000009</v>
      </c>
      <c r="M1372" s="13">
        <f t="shared" si="163"/>
        <v>0.15830833333333336</v>
      </c>
      <c r="O1372" s="4" t="s">
        <v>31</v>
      </c>
      <c r="P1372" s="4">
        <v>0</v>
      </c>
      <c r="T1372" s="24">
        <v>4.1666666666666664E-2</v>
      </c>
      <c r="W1372" s="17">
        <v>23.3</v>
      </c>
      <c r="X1372" s="10">
        <v>0.12497839239412201</v>
      </c>
      <c r="Z1372" s="16">
        <v>1.1000000000000001</v>
      </c>
      <c r="AA1372" s="16">
        <f t="shared" si="169"/>
        <v>4.1559311148024749</v>
      </c>
      <c r="AB1372" s="16">
        <v>1</v>
      </c>
      <c r="AC1372" s="17">
        <v>4.3627197363213632</v>
      </c>
      <c r="AD1372" s="17">
        <f t="shared" si="165"/>
        <v>23.3</v>
      </c>
      <c r="AE1372" s="57">
        <v>509.43427190096401</v>
      </c>
      <c r="AF1372" s="17">
        <f t="shared" si="170"/>
        <v>-0.5</v>
      </c>
      <c r="AH1372" s="17">
        <v>4.0174912850203297</v>
      </c>
      <c r="AI1372" s="4" t="s">
        <v>277</v>
      </c>
      <c r="AJ1372" s="4" t="s">
        <v>276</v>
      </c>
    </row>
    <row r="1373" spans="1:36" x14ac:dyDescent="0.35">
      <c r="A1373" s="4" t="s">
        <v>232</v>
      </c>
      <c r="B1373" s="36" t="s">
        <v>111</v>
      </c>
      <c r="C1373" s="4" t="s">
        <v>231</v>
      </c>
      <c r="D1373" s="19">
        <v>146.19999999999999</v>
      </c>
      <c r="E1373" s="19">
        <v>-34.5</v>
      </c>
      <c r="F1373" s="20">
        <f t="shared" si="166"/>
        <v>30000</v>
      </c>
      <c r="G1373" s="20">
        <f t="shared" si="167"/>
        <v>800</v>
      </c>
      <c r="H1373" s="21">
        <v>1.3032704249021492</v>
      </c>
      <c r="I1373" s="4" t="s">
        <v>116</v>
      </c>
      <c r="J1373" s="4" t="s">
        <v>51</v>
      </c>
      <c r="L1373" s="10">
        <f t="shared" si="168"/>
        <v>4749.2500000000009</v>
      </c>
      <c r="M1373" s="13">
        <f t="shared" si="163"/>
        <v>0.15830833333333336</v>
      </c>
      <c r="O1373" s="4" t="s">
        <v>31</v>
      </c>
      <c r="P1373" s="4">
        <v>0</v>
      </c>
      <c r="T1373" s="24">
        <v>4.1666666666666664E-2</v>
      </c>
      <c r="W1373" s="17">
        <v>23.3</v>
      </c>
      <c r="X1373" s="10">
        <v>0.12688603531300099</v>
      </c>
      <c r="Z1373" s="16">
        <v>1.1000000000000001</v>
      </c>
      <c r="AA1373" s="16">
        <f t="shared" si="169"/>
        <v>4.2193663407693807</v>
      </c>
      <c r="AB1373" s="16">
        <v>1</v>
      </c>
      <c r="AC1373" s="17">
        <v>2.5530237172211039</v>
      </c>
      <c r="AD1373" s="17">
        <f t="shared" si="165"/>
        <v>23.3</v>
      </c>
      <c r="AE1373" s="57">
        <v>509.43427190096401</v>
      </c>
      <c r="AF1373" s="17">
        <f t="shared" si="170"/>
        <v>-0.5</v>
      </c>
      <c r="AH1373" s="17">
        <v>2.3496795359637201</v>
      </c>
      <c r="AI1373" s="4" t="s">
        <v>277</v>
      </c>
      <c r="AJ1373" s="4" t="s">
        <v>276</v>
      </c>
    </row>
    <row r="1374" spans="1:36" x14ac:dyDescent="0.35">
      <c r="A1374" s="4" t="s">
        <v>232</v>
      </c>
      <c r="B1374" s="36" t="s">
        <v>111</v>
      </c>
      <c r="C1374" s="4" t="s">
        <v>231</v>
      </c>
      <c r="D1374" s="19">
        <v>146.19999999999999</v>
      </c>
      <c r="E1374" s="19">
        <v>-34.5</v>
      </c>
      <c r="F1374" s="20">
        <f t="shared" si="166"/>
        <v>30000</v>
      </c>
      <c r="G1374" s="20">
        <f t="shared" si="167"/>
        <v>800</v>
      </c>
      <c r="H1374" s="21">
        <v>1.3032704249021492</v>
      </c>
      <c r="I1374" s="4" t="s">
        <v>116</v>
      </c>
      <c r="J1374" s="4" t="s">
        <v>51</v>
      </c>
      <c r="L1374" s="10">
        <f t="shared" si="168"/>
        <v>4749.2500000000009</v>
      </c>
      <c r="M1374" s="13">
        <f t="shared" si="163"/>
        <v>0.15830833333333336</v>
      </c>
      <c r="O1374" s="4" t="s">
        <v>31</v>
      </c>
      <c r="P1374" s="4">
        <v>0</v>
      </c>
      <c r="T1374" s="24">
        <v>4.1666666666666664E-2</v>
      </c>
      <c r="W1374" s="17">
        <v>23.3</v>
      </c>
      <c r="X1374" s="10">
        <v>0.168817137918261</v>
      </c>
      <c r="Z1374" s="16">
        <v>1.1000000000000001</v>
      </c>
      <c r="AA1374" s="16">
        <f t="shared" si="169"/>
        <v>5.6137095600807134</v>
      </c>
      <c r="AB1374" s="16">
        <v>1</v>
      </c>
      <c r="AC1374" s="17">
        <v>2.8573997643242972</v>
      </c>
      <c r="AD1374" s="17">
        <f t="shared" si="165"/>
        <v>23.3</v>
      </c>
      <c r="AE1374" s="57">
        <v>509.43427190096401</v>
      </c>
      <c r="AF1374" s="17">
        <f t="shared" si="170"/>
        <v>-0.5</v>
      </c>
      <c r="AH1374" s="17">
        <v>2.6353268521004898</v>
      </c>
      <c r="AI1374" s="4" t="s">
        <v>277</v>
      </c>
      <c r="AJ1374" s="4" t="s">
        <v>276</v>
      </c>
    </row>
    <row r="1375" spans="1:36" x14ac:dyDescent="0.35">
      <c r="A1375" s="4" t="s">
        <v>232</v>
      </c>
      <c r="B1375" s="36" t="s">
        <v>111</v>
      </c>
      <c r="C1375" s="4" t="s">
        <v>231</v>
      </c>
      <c r="D1375" s="19">
        <v>146.19999999999999</v>
      </c>
      <c r="E1375" s="19">
        <v>-34.5</v>
      </c>
      <c r="F1375" s="20">
        <f t="shared" si="166"/>
        <v>30000</v>
      </c>
      <c r="G1375" s="20">
        <f t="shared" si="167"/>
        <v>800</v>
      </c>
      <c r="H1375" s="21">
        <v>1.3032704249021492</v>
      </c>
      <c r="I1375" s="4" t="s">
        <v>116</v>
      </c>
      <c r="J1375" s="4" t="s">
        <v>51</v>
      </c>
      <c r="L1375" s="10">
        <f t="shared" si="168"/>
        <v>4749.2500000000009</v>
      </c>
      <c r="M1375" s="13">
        <f t="shared" si="163"/>
        <v>0.15830833333333336</v>
      </c>
      <c r="O1375" s="4" t="s">
        <v>31</v>
      </c>
      <c r="P1375" s="4">
        <v>0</v>
      </c>
      <c r="T1375" s="24">
        <v>4.1666666666666664E-2</v>
      </c>
      <c r="W1375" s="17">
        <v>23.3</v>
      </c>
      <c r="X1375" s="10">
        <v>0.18194838868996099</v>
      </c>
      <c r="Z1375" s="16">
        <v>1.1000000000000001</v>
      </c>
      <c r="AA1375" s="16">
        <f t="shared" si="169"/>
        <v>6.0503656300858895</v>
      </c>
      <c r="AB1375" s="16">
        <v>1</v>
      </c>
      <c r="AC1375" s="17">
        <v>4.4924680281821994</v>
      </c>
      <c r="AD1375" s="17">
        <f t="shared" si="165"/>
        <v>23.3</v>
      </c>
      <c r="AE1375" s="57">
        <v>509.43427190096401</v>
      </c>
      <c r="AF1375" s="17">
        <f t="shared" si="170"/>
        <v>-0.5</v>
      </c>
      <c r="AH1375" s="17">
        <v>4.1372788692067104</v>
      </c>
      <c r="AI1375" s="4" t="s">
        <v>277</v>
      </c>
      <c r="AJ1375" s="4" t="s">
        <v>276</v>
      </c>
    </row>
    <row r="1376" spans="1:36" x14ac:dyDescent="0.35">
      <c r="A1376" s="4" t="s">
        <v>232</v>
      </c>
      <c r="B1376" s="36" t="s">
        <v>111</v>
      </c>
      <c r="C1376" s="4" t="s">
        <v>231</v>
      </c>
      <c r="D1376" s="19">
        <v>146.19999999999999</v>
      </c>
      <c r="E1376" s="19">
        <v>-34.5</v>
      </c>
      <c r="F1376" s="20">
        <f t="shared" si="166"/>
        <v>30000</v>
      </c>
      <c r="G1376" s="20">
        <f t="shared" si="167"/>
        <v>800</v>
      </c>
      <c r="H1376" s="21">
        <v>1.3032704249021492</v>
      </c>
      <c r="I1376" s="4" t="s">
        <v>116</v>
      </c>
      <c r="J1376" s="4" t="s">
        <v>51</v>
      </c>
      <c r="L1376" s="10">
        <f t="shared" si="168"/>
        <v>4749.2500000000009</v>
      </c>
      <c r="M1376" s="13">
        <f t="shared" si="163"/>
        <v>0.15830833333333336</v>
      </c>
      <c r="O1376" s="4" t="s">
        <v>31</v>
      </c>
      <c r="P1376" s="4">
        <v>0</v>
      </c>
      <c r="T1376" s="24">
        <v>4.1666666666666664E-2</v>
      </c>
      <c r="W1376" s="17">
        <v>23.3</v>
      </c>
      <c r="X1376" s="10">
        <v>0.178762810223484</v>
      </c>
      <c r="Z1376" s="16">
        <v>1.1000000000000001</v>
      </c>
      <c r="AA1376" s="16">
        <f t="shared" si="169"/>
        <v>5.9444349614809768</v>
      </c>
      <c r="AB1376" s="16">
        <v>1</v>
      </c>
      <c r="AC1376" s="17">
        <v>5.3167899968056949</v>
      </c>
      <c r="AD1376" s="17">
        <f t="shared" si="165"/>
        <v>23.3</v>
      </c>
      <c r="AE1376" s="57">
        <v>509.43427190096401</v>
      </c>
      <c r="AF1376" s="17">
        <f t="shared" si="170"/>
        <v>-0.5</v>
      </c>
      <c r="AH1376" s="17">
        <v>4.9020765220890201</v>
      </c>
      <c r="AI1376" s="4" t="s">
        <v>277</v>
      </c>
      <c r="AJ1376" s="4" t="s">
        <v>276</v>
      </c>
    </row>
    <row r="1377" spans="1:36" x14ac:dyDescent="0.35">
      <c r="A1377" s="4" t="s">
        <v>232</v>
      </c>
      <c r="B1377" s="36" t="s">
        <v>111</v>
      </c>
      <c r="C1377" s="4" t="s">
        <v>231</v>
      </c>
      <c r="D1377" s="19">
        <v>146.19999999999999</v>
      </c>
      <c r="E1377" s="19">
        <v>-34.5</v>
      </c>
      <c r="F1377" s="20">
        <f t="shared" si="166"/>
        <v>30000</v>
      </c>
      <c r="G1377" s="20">
        <f t="shared" si="167"/>
        <v>800</v>
      </c>
      <c r="H1377" s="21">
        <v>1.3032704249021492</v>
      </c>
      <c r="I1377" s="4" t="s">
        <v>116</v>
      </c>
      <c r="J1377" s="4" t="s">
        <v>51</v>
      </c>
      <c r="L1377" s="10">
        <f t="shared" si="168"/>
        <v>4749.2500000000009</v>
      </c>
      <c r="M1377" s="13">
        <f t="shared" si="163"/>
        <v>0.15830833333333336</v>
      </c>
      <c r="O1377" s="4" t="s">
        <v>31</v>
      </c>
      <c r="P1377" s="4">
        <v>0</v>
      </c>
      <c r="T1377" s="24">
        <v>4.1666666666666664E-2</v>
      </c>
      <c r="W1377" s="17">
        <v>23.3</v>
      </c>
      <c r="X1377" s="10">
        <v>0.18626373626373599</v>
      </c>
      <c r="Z1377" s="16">
        <v>1.1000000000000001</v>
      </c>
      <c r="AA1377" s="16">
        <f t="shared" si="169"/>
        <v>6.1938647334867607</v>
      </c>
      <c r="AB1377" s="16">
        <v>1</v>
      </c>
      <c r="AC1377" s="17">
        <v>5.312175757462362</v>
      </c>
      <c r="AD1377" s="17">
        <f t="shared" si="165"/>
        <v>23.3</v>
      </c>
      <c r="AE1377" s="57">
        <v>509.43427190096401</v>
      </c>
      <c r="AF1377" s="17">
        <f t="shared" si="170"/>
        <v>-0.5</v>
      </c>
      <c r="AH1377" s="17">
        <v>4.8928620925362196</v>
      </c>
      <c r="AI1377" s="4" t="s">
        <v>277</v>
      </c>
      <c r="AJ1377" s="4" t="s">
        <v>276</v>
      </c>
    </row>
    <row r="1378" spans="1:36" x14ac:dyDescent="0.35">
      <c r="A1378" s="4" t="s">
        <v>232</v>
      </c>
      <c r="B1378" s="36" t="s">
        <v>111</v>
      </c>
      <c r="C1378" s="4" t="s">
        <v>231</v>
      </c>
      <c r="D1378" s="19">
        <v>146.19999999999999</v>
      </c>
      <c r="E1378" s="19">
        <v>-34.5</v>
      </c>
      <c r="F1378" s="20">
        <f t="shared" si="166"/>
        <v>30000</v>
      </c>
      <c r="G1378" s="20">
        <f t="shared" si="167"/>
        <v>800</v>
      </c>
      <c r="H1378" s="21">
        <v>1.3032704249021492</v>
      </c>
      <c r="I1378" s="4" t="s">
        <v>116</v>
      </c>
      <c r="J1378" s="4" t="s">
        <v>51</v>
      </c>
      <c r="L1378" s="10">
        <f t="shared" si="168"/>
        <v>4749.2500000000009</v>
      </c>
      <c r="M1378" s="13">
        <f t="shared" si="163"/>
        <v>0.15830833333333336</v>
      </c>
      <c r="O1378" s="4" t="s">
        <v>31</v>
      </c>
      <c r="P1378" s="4">
        <v>0</v>
      </c>
      <c r="T1378" s="24">
        <v>4.1666666666666664E-2</v>
      </c>
      <c r="W1378" s="17">
        <v>23.3</v>
      </c>
      <c r="X1378" s="10">
        <v>0.218971477960241</v>
      </c>
      <c r="Z1378" s="16">
        <v>1.1000000000000001</v>
      </c>
      <c r="AA1378" s="16">
        <f t="shared" si="169"/>
        <v>7.2815017146279954</v>
      </c>
      <c r="AB1378" s="16">
        <v>1</v>
      </c>
      <c r="AC1378" s="17">
        <v>6.6084861015107084</v>
      </c>
      <c r="AD1378" s="17">
        <f t="shared" si="165"/>
        <v>23.3</v>
      </c>
      <c r="AE1378" s="57">
        <v>509.43427190096401</v>
      </c>
      <c r="AF1378" s="17">
        <f t="shared" si="170"/>
        <v>-0.5</v>
      </c>
      <c r="AH1378" s="17">
        <v>6.0907379344000798</v>
      </c>
      <c r="AI1378" s="4" t="s">
        <v>277</v>
      </c>
      <c r="AJ1378" s="4" t="s">
        <v>276</v>
      </c>
    </row>
    <row r="1379" spans="1:36" x14ac:dyDescent="0.35">
      <c r="A1379" s="4" t="s">
        <v>232</v>
      </c>
      <c r="B1379" s="36" t="s">
        <v>111</v>
      </c>
      <c r="C1379" s="4" t="s">
        <v>231</v>
      </c>
      <c r="D1379" s="19">
        <v>146.19999999999999</v>
      </c>
      <c r="E1379" s="19">
        <v>-34.5</v>
      </c>
      <c r="F1379" s="20">
        <f t="shared" si="166"/>
        <v>30000</v>
      </c>
      <c r="G1379" s="20">
        <f t="shared" si="167"/>
        <v>800</v>
      </c>
      <c r="H1379" s="21">
        <v>1.3032704249021492</v>
      </c>
      <c r="I1379" s="4" t="s">
        <v>116</v>
      </c>
      <c r="J1379" s="4" t="s">
        <v>51</v>
      </c>
      <c r="L1379" s="10">
        <f t="shared" si="168"/>
        <v>4749.2500000000009</v>
      </c>
      <c r="M1379" s="13">
        <f t="shared" si="163"/>
        <v>0.15830833333333336</v>
      </c>
      <c r="O1379" s="4" t="s">
        <v>31</v>
      </c>
      <c r="P1379" s="4">
        <v>0</v>
      </c>
      <c r="T1379" s="24">
        <v>4.1666666666666664E-2</v>
      </c>
      <c r="W1379" s="17">
        <v>23.3</v>
      </c>
      <c r="X1379" s="10">
        <v>0.26082849734535102</v>
      </c>
      <c r="Z1379" s="16">
        <v>1.1000000000000001</v>
      </c>
      <c r="AA1379" s="16">
        <f t="shared" si="169"/>
        <v>8.6733814300183063</v>
      </c>
      <c r="AB1379" s="16">
        <v>1</v>
      </c>
      <c r="AC1379" s="17">
        <v>7.240819160561669</v>
      </c>
      <c r="AD1379" s="17">
        <f t="shared" si="165"/>
        <v>23.3</v>
      </c>
      <c r="AE1379" s="57">
        <v>509.43427190096401</v>
      </c>
      <c r="AF1379" s="17">
        <f t="shared" si="170"/>
        <v>-0.5</v>
      </c>
      <c r="AH1379" s="17">
        <v>6.6712469962264098</v>
      </c>
      <c r="AI1379" s="4" t="s">
        <v>277</v>
      </c>
      <c r="AJ1379" s="4" t="s">
        <v>276</v>
      </c>
    </row>
    <row r="1380" spans="1:36" x14ac:dyDescent="0.35">
      <c r="A1380" s="4" t="s">
        <v>233</v>
      </c>
      <c r="B1380" s="36" t="s">
        <v>111</v>
      </c>
      <c r="C1380" s="4" t="s">
        <v>235</v>
      </c>
      <c r="D1380" s="19">
        <f t="shared" ref="D1380:D1402" si="171">-87-41/60</f>
        <v>-87.683333333333337</v>
      </c>
      <c r="E1380" s="19">
        <f t="shared" ref="E1380:E1402" si="172">14+26/60</f>
        <v>14.433333333333334</v>
      </c>
      <c r="F1380" s="20">
        <v>1000</v>
      </c>
      <c r="G1380" s="20">
        <f t="shared" ref="G1380:G1402" si="173">SQRT(1000)*4</f>
        <v>126.49110640673517</v>
      </c>
      <c r="H1380" s="21">
        <v>1.1286652959662007</v>
      </c>
      <c r="I1380" s="4" t="s">
        <v>242</v>
      </c>
      <c r="J1380" s="4" t="s">
        <v>206</v>
      </c>
      <c r="K1380" s="22" t="s">
        <v>236</v>
      </c>
      <c r="L1380" s="20">
        <v>1000</v>
      </c>
      <c r="M1380" s="13">
        <f t="shared" ref="M1380:M1418" si="174">L1380/F1380</f>
        <v>1</v>
      </c>
      <c r="O1380" s="4" t="s">
        <v>31</v>
      </c>
      <c r="P1380" s="4">
        <v>0</v>
      </c>
      <c r="R1380" s="32">
        <v>32898.791666666664</v>
      </c>
      <c r="S1380" s="32">
        <v>32900.333333333336</v>
      </c>
      <c r="T1380" s="24">
        <v>0.16666666666666666</v>
      </c>
      <c r="U1380" s="17">
        <v>25</v>
      </c>
      <c r="V1380" s="17">
        <v>23</v>
      </c>
      <c r="W1380" s="17">
        <v>24</v>
      </c>
      <c r="Y1380" s="16">
        <v>1.1449367088607501</v>
      </c>
      <c r="Z1380" s="16">
        <v>3</v>
      </c>
      <c r="AA1380" s="16">
        <f t="shared" ref="AA1380:AA1381" si="175">Y1380*(1+((0.0013^0.5)/0.4)*LN(10/Z1380))</f>
        <v>1.2691905553100014</v>
      </c>
      <c r="AB1380" s="16">
        <v>1</v>
      </c>
      <c r="AC1380" s="17">
        <v>0.26490516796226127</v>
      </c>
      <c r="AD1380" s="17">
        <v>20</v>
      </c>
      <c r="AE1380" s="57">
        <v>418.73131391999999</v>
      </c>
      <c r="AF1380" s="17">
        <f t="shared" si="170"/>
        <v>-0.67</v>
      </c>
      <c r="AH1380" s="17">
        <v>0.233251815341977</v>
      </c>
    </row>
    <row r="1381" spans="1:36" x14ac:dyDescent="0.35">
      <c r="A1381" s="4" t="s">
        <v>233</v>
      </c>
      <c r="B1381" s="36" t="s">
        <v>111</v>
      </c>
      <c r="C1381" s="4" t="s">
        <v>235</v>
      </c>
      <c r="D1381" s="19">
        <f t="shared" si="171"/>
        <v>-87.683333333333337</v>
      </c>
      <c r="E1381" s="19">
        <f t="shared" si="172"/>
        <v>14.433333333333334</v>
      </c>
      <c r="F1381" s="20">
        <v>1000</v>
      </c>
      <c r="G1381" s="20">
        <f t="shared" si="173"/>
        <v>126.49110640673517</v>
      </c>
      <c r="H1381" s="21">
        <v>1.1286652959662007</v>
      </c>
      <c r="I1381" s="4" t="s">
        <v>242</v>
      </c>
      <c r="J1381" s="4" t="s">
        <v>206</v>
      </c>
      <c r="K1381" s="22" t="s">
        <v>236</v>
      </c>
      <c r="L1381" s="20">
        <v>1000</v>
      </c>
      <c r="M1381" s="13">
        <f t="shared" si="174"/>
        <v>1</v>
      </c>
      <c r="O1381" s="4" t="s">
        <v>31</v>
      </c>
      <c r="P1381" s="4">
        <v>0</v>
      </c>
      <c r="R1381" s="32">
        <v>32898.791666666664</v>
      </c>
      <c r="S1381" s="32">
        <v>32900.333333333336</v>
      </c>
      <c r="T1381" s="24">
        <v>0.16666666666666666</v>
      </c>
      <c r="U1381" s="17">
        <v>25</v>
      </c>
      <c r="V1381" s="17">
        <v>23</v>
      </c>
      <c r="W1381" s="17">
        <v>24</v>
      </c>
      <c r="Y1381" s="16">
        <v>1.2392405063291101</v>
      </c>
      <c r="Z1381" s="16">
        <v>3</v>
      </c>
      <c r="AA1381" s="16">
        <f t="shared" si="175"/>
        <v>1.3737286386384719</v>
      </c>
      <c r="AB1381" s="16">
        <v>1</v>
      </c>
      <c r="AC1381" s="17">
        <v>1.2990558664675522</v>
      </c>
      <c r="AD1381" s="17">
        <v>20</v>
      </c>
      <c r="AE1381" s="57">
        <v>418.73131391999999</v>
      </c>
      <c r="AF1381" s="17">
        <f t="shared" si="170"/>
        <v>-0.67</v>
      </c>
      <c r="AH1381" s="17">
        <v>1.1662590767098799</v>
      </c>
    </row>
    <row r="1382" spans="1:36" x14ac:dyDescent="0.35">
      <c r="A1382" s="4" t="s">
        <v>233</v>
      </c>
      <c r="B1382" s="36" t="s">
        <v>111</v>
      </c>
      <c r="C1382" s="4" t="s">
        <v>235</v>
      </c>
      <c r="D1382" s="19">
        <f t="shared" si="171"/>
        <v>-87.683333333333337</v>
      </c>
      <c r="E1382" s="19">
        <f t="shared" si="172"/>
        <v>14.433333333333334</v>
      </c>
      <c r="F1382" s="20">
        <v>1000</v>
      </c>
      <c r="G1382" s="20">
        <f t="shared" si="173"/>
        <v>126.49110640673517</v>
      </c>
      <c r="H1382" s="21">
        <v>1.1286652959662007</v>
      </c>
      <c r="I1382" s="4" t="s">
        <v>242</v>
      </c>
      <c r="J1382" s="4" t="s">
        <v>206</v>
      </c>
      <c r="K1382" s="22" t="s">
        <v>236</v>
      </c>
      <c r="L1382" s="20">
        <v>1000</v>
      </c>
      <c r="M1382" s="13">
        <f t="shared" si="174"/>
        <v>1</v>
      </c>
      <c r="O1382" s="4" t="s">
        <v>31</v>
      </c>
      <c r="P1382" s="4">
        <v>0</v>
      </c>
      <c r="R1382" s="32">
        <v>32898.791666666664</v>
      </c>
      <c r="S1382" s="32">
        <v>32900.333333333336</v>
      </c>
      <c r="T1382" s="24">
        <v>0.16666666666666666</v>
      </c>
      <c r="U1382" s="17">
        <v>25</v>
      </c>
      <c r="V1382" s="17">
        <v>23</v>
      </c>
      <c r="W1382" s="17">
        <v>24</v>
      </c>
      <c r="Y1382" s="16">
        <v>1.43595727848101</v>
      </c>
      <c r="Z1382" s="16">
        <v>3</v>
      </c>
      <c r="AA1382" s="16">
        <f t="shared" ref="AA1382:AA1413" si="176">Y1382*(1+((0.0013^0.5)/0.4)*LN(10/Z1382))</f>
        <v>1.5917940280648375</v>
      </c>
      <c r="AB1382" s="16">
        <v>1</v>
      </c>
      <c r="AC1382" s="17">
        <v>1.7113728664535943</v>
      </c>
      <c r="AD1382" s="17">
        <v>20</v>
      </c>
      <c r="AE1382" s="57">
        <v>418.73131391999999</v>
      </c>
      <c r="AF1382" s="17">
        <f t="shared" si="170"/>
        <v>-0.67</v>
      </c>
      <c r="AH1382" s="17">
        <v>1.5340792470568501</v>
      </c>
    </row>
    <row r="1383" spans="1:36" x14ac:dyDescent="0.35">
      <c r="A1383" s="4" t="s">
        <v>233</v>
      </c>
      <c r="B1383" s="36" t="s">
        <v>111</v>
      </c>
      <c r="C1383" s="4" t="s">
        <v>235</v>
      </c>
      <c r="D1383" s="19">
        <f t="shared" si="171"/>
        <v>-87.683333333333337</v>
      </c>
      <c r="E1383" s="19">
        <f t="shared" si="172"/>
        <v>14.433333333333334</v>
      </c>
      <c r="F1383" s="20">
        <v>1000</v>
      </c>
      <c r="G1383" s="20">
        <f t="shared" si="173"/>
        <v>126.49110640673517</v>
      </c>
      <c r="H1383" s="21">
        <v>1.1286652959662007</v>
      </c>
      <c r="I1383" s="4" t="s">
        <v>242</v>
      </c>
      <c r="J1383" s="4" t="s">
        <v>206</v>
      </c>
      <c r="K1383" s="22" t="s">
        <v>236</v>
      </c>
      <c r="L1383" s="20">
        <v>1000</v>
      </c>
      <c r="M1383" s="13">
        <f t="shared" si="174"/>
        <v>1</v>
      </c>
      <c r="O1383" s="4" t="s">
        <v>31</v>
      </c>
      <c r="P1383" s="4">
        <v>0</v>
      </c>
      <c r="R1383" s="32">
        <v>32898.791666666664</v>
      </c>
      <c r="S1383" s="32">
        <v>32900.333333333336</v>
      </c>
      <c r="T1383" s="24">
        <v>0.16666666666666666</v>
      </c>
      <c r="U1383" s="17">
        <v>25</v>
      </c>
      <c r="V1383" s="17">
        <v>23</v>
      </c>
      <c r="W1383" s="17">
        <v>24</v>
      </c>
      <c r="Y1383" s="16">
        <v>1.51681170886075</v>
      </c>
      <c r="Z1383" s="16">
        <v>3</v>
      </c>
      <c r="AA1383" s="16">
        <f t="shared" si="176"/>
        <v>1.681423156556181</v>
      </c>
      <c r="AB1383" s="16">
        <v>1</v>
      </c>
      <c r="AC1383" s="17">
        <v>0.40961299596667256</v>
      </c>
      <c r="AD1383" s="17">
        <v>20</v>
      </c>
      <c r="AE1383" s="57">
        <v>418.73131391999999</v>
      </c>
      <c r="AF1383" s="17">
        <f t="shared" si="170"/>
        <v>-0.67</v>
      </c>
      <c r="AH1383" s="17">
        <v>0.36782017034696302</v>
      </c>
    </row>
    <row r="1384" spans="1:36" x14ac:dyDescent="0.35">
      <c r="A1384" s="4" t="s">
        <v>233</v>
      </c>
      <c r="B1384" s="36" t="s">
        <v>111</v>
      </c>
      <c r="C1384" s="4" t="s">
        <v>235</v>
      </c>
      <c r="D1384" s="19">
        <f t="shared" si="171"/>
        <v>-87.683333333333337</v>
      </c>
      <c r="E1384" s="19">
        <f t="shared" si="172"/>
        <v>14.433333333333334</v>
      </c>
      <c r="F1384" s="20">
        <v>1000</v>
      </c>
      <c r="G1384" s="20">
        <f t="shared" si="173"/>
        <v>126.49110640673517</v>
      </c>
      <c r="H1384" s="21">
        <v>1.1286652959662007</v>
      </c>
      <c r="I1384" s="4" t="s">
        <v>242</v>
      </c>
      <c r="J1384" s="4" t="s">
        <v>206</v>
      </c>
      <c r="K1384" s="22" t="s">
        <v>236</v>
      </c>
      <c r="L1384" s="20">
        <v>1000</v>
      </c>
      <c r="M1384" s="13">
        <f t="shared" si="174"/>
        <v>1</v>
      </c>
      <c r="O1384" s="4" t="s">
        <v>31</v>
      </c>
      <c r="P1384" s="4">
        <v>0</v>
      </c>
      <c r="R1384" s="32">
        <v>32898.791666666664</v>
      </c>
      <c r="S1384" s="32">
        <v>32900.333333333336</v>
      </c>
      <c r="T1384" s="24">
        <v>0.16666666666666666</v>
      </c>
      <c r="U1384" s="17">
        <v>25</v>
      </c>
      <c r="V1384" s="17">
        <v>23</v>
      </c>
      <c r="W1384" s="17">
        <v>24</v>
      </c>
      <c r="Y1384" s="16">
        <v>2.1477848101265802</v>
      </c>
      <c r="Z1384" s="16">
        <v>3</v>
      </c>
      <c r="AA1384" s="16">
        <f t="shared" si="176"/>
        <v>2.3808723877526377</v>
      </c>
      <c r="AB1384" s="16">
        <v>1</v>
      </c>
      <c r="AC1384" s="17">
        <v>1.2913799840899889</v>
      </c>
      <c r="AD1384" s="17">
        <v>20</v>
      </c>
      <c r="AE1384" s="57">
        <v>418.73131391999999</v>
      </c>
      <c r="AF1384" s="17">
        <f t="shared" si="170"/>
        <v>-0.67</v>
      </c>
      <c r="AH1384" s="17">
        <v>1.1572878530428801</v>
      </c>
    </row>
    <row r="1385" spans="1:36" x14ac:dyDescent="0.35">
      <c r="A1385" s="4" t="s">
        <v>233</v>
      </c>
      <c r="B1385" s="36" t="s">
        <v>111</v>
      </c>
      <c r="C1385" s="4" t="s">
        <v>235</v>
      </c>
      <c r="D1385" s="19">
        <f t="shared" si="171"/>
        <v>-87.683333333333337</v>
      </c>
      <c r="E1385" s="19">
        <f t="shared" si="172"/>
        <v>14.433333333333334</v>
      </c>
      <c r="F1385" s="20">
        <v>1000</v>
      </c>
      <c r="G1385" s="20">
        <f t="shared" si="173"/>
        <v>126.49110640673517</v>
      </c>
      <c r="H1385" s="21">
        <v>1.1286652959662007</v>
      </c>
      <c r="I1385" s="4" t="s">
        <v>242</v>
      </c>
      <c r="J1385" s="4" t="s">
        <v>206</v>
      </c>
      <c r="K1385" s="22" t="s">
        <v>236</v>
      </c>
      <c r="L1385" s="20">
        <v>1000</v>
      </c>
      <c r="M1385" s="13">
        <f t="shared" si="174"/>
        <v>1</v>
      </c>
      <c r="O1385" s="4" t="s">
        <v>31</v>
      </c>
      <c r="P1385" s="4">
        <v>0</v>
      </c>
      <c r="R1385" s="32">
        <v>32898.791666666664</v>
      </c>
      <c r="S1385" s="32">
        <v>32900.333333333336</v>
      </c>
      <c r="T1385" s="24">
        <v>0.16666666666666666</v>
      </c>
      <c r="U1385" s="17">
        <v>25</v>
      </c>
      <c r="V1385" s="17">
        <v>23</v>
      </c>
      <c r="W1385" s="17">
        <v>24</v>
      </c>
      <c r="Y1385" s="16">
        <v>2.2094541139240498</v>
      </c>
      <c r="Z1385" s="16">
        <v>3</v>
      </c>
      <c r="AA1385" s="16">
        <f t="shared" si="176"/>
        <v>2.4492343306675197</v>
      </c>
      <c r="AB1385" s="16">
        <v>1</v>
      </c>
      <c r="AC1385" s="17">
        <v>1.083869482087281</v>
      </c>
      <c r="AD1385" s="17">
        <v>20</v>
      </c>
      <c r="AE1385" s="57">
        <v>418.73131391999999</v>
      </c>
      <c r="AF1385" s="17">
        <f t="shared" si="170"/>
        <v>-0.67</v>
      </c>
      <c r="AH1385" s="17">
        <v>0.96889215603590295</v>
      </c>
    </row>
    <row r="1386" spans="1:36" x14ac:dyDescent="0.35">
      <c r="A1386" s="4" t="s">
        <v>233</v>
      </c>
      <c r="B1386" s="36" t="s">
        <v>111</v>
      </c>
      <c r="C1386" s="4" t="s">
        <v>235</v>
      </c>
      <c r="D1386" s="19">
        <f t="shared" si="171"/>
        <v>-87.683333333333337</v>
      </c>
      <c r="E1386" s="19">
        <f t="shared" si="172"/>
        <v>14.433333333333334</v>
      </c>
      <c r="F1386" s="20">
        <v>1000</v>
      </c>
      <c r="G1386" s="20">
        <f t="shared" si="173"/>
        <v>126.49110640673517</v>
      </c>
      <c r="H1386" s="21">
        <v>1.1286652959662007</v>
      </c>
      <c r="I1386" s="4" t="s">
        <v>242</v>
      </c>
      <c r="J1386" s="4" t="s">
        <v>206</v>
      </c>
      <c r="K1386" s="22" t="s">
        <v>236</v>
      </c>
      <c r="L1386" s="20">
        <v>1000</v>
      </c>
      <c r="M1386" s="13">
        <f t="shared" si="174"/>
        <v>1</v>
      </c>
      <c r="O1386" s="4" t="s">
        <v>31</v>
      </c>
      <c r="P1386" s="4">
        <v>0</v>
      </c>
      <c r="R1386" s="32">
        <v>32898.791666666664</v>
      </c>
      <c r="S1386" s="32">
        <v>32900.333333333336</v>
      </c>
      <c r="T1386" s="24">
        <v>0.16666666666666666</v>
      </c>
      <c r="U1386" s="17">
        <v>25</v>
      </c>
      <c r="V1386" s="17">
        <v>23</v>
      </c>
      <c r="W1386" s="17">
        <v>24</v>
      </c>
      <c r="Y1386" s="16">
        <v>2.2843749999999998</v>
      </c>
      <c r="Z1386" s="16">
        <v>3</v>
      </c>
      <c r="AA1386" s="16">
        <f t="shared" si="176"/>
        <v>2.5322859790836745</v>
      </c>
      <c r="AB1386" s="16">
        <v>1</v>
      </c>
      <c r="AC1386" s="17">
        <v>3.0644215873724696</v>
      </c>
      <c r="AD1386" s="17">
        <v>20</v>
      </c>
      <c r="AE1386" s="57">
        <v>418.73131391999999</v>
      </c>
      <c r="AF1386" s="17">
        <f t="shared" si="170"/>
        <v>-0.67</v>
      </c>
      <c r="AH1386" s="17">
        <v>2.74519444210173</v>
      </c>
    </row>
    <row r="1387" spans="1:36" x14ac:dyDescent="0.35">
      <c r="A1387" s="4" t="s">
        <v>233</v>
      </c>
      <c r="B1387" s="36" t="s">
        <v>111</v>
      </c>
      <c r="C1387" s="4" t="s">
        <v>235</v>
      </c>
      <c r="D1387" s="19">
        <f t="shared" si="171"/>
        <v>-87.683333333333337</v>
      </c>
      <c r="E1387" s="19">
        <f t="shared" si="172"/>
        <v>14.433333333333334</v>
      </c>
      <c r="F1387" s="20">
        <v>1000</v>
      </c>
      <c r="G1387" s="20">
        <f t="shared" si="173"/>
        <v>126.49110640673517</v>
      </c>
      <c r="H1387" s="21">
        <v>1.1286652959662007</v>
      </c>
      <c r="I1387" s="4" t="s">
        <v>242</v>
      </c>
      <c r="J1387" s="4" t="s">
        <v>206</v>
      </c>
      <c r="K1387" s="22" t="s">
        <v>236</v>
      </c>
      <c r="L1387" s="20">
        <v>1000</v>
      </c>
      <c r="M1387" s="13">
        <f t="shared" si="174"/>
        <v>1</v>
      </c>
      <c r="O1387" s="4" t="s">
        <v>31</v>
      </c>
      <c r="P1387" s="4">
        <v>0</v>
      </c>
      <c r="R1387" s="32">
        <v>32898.791666666664</v>
      </c>
      <c r="S1387" s="32">
        <v>32900.333333333336</v>
      </c>
      <c r="T1387" s="24">
        <v>0.16666666666666666</v>
      </c>
      <c r="U1387" s="17">
        <v>25</v>
      </c>
      <c r="V1387" s="17">
        <v>23</v>
      </c>
      <c r="W1387" s="17">
        <v>24</v>
      </c>
      <c r="Y1387" s="16">
        <v>3.12084651898734</v>
      </c>
      <c r="Z1387" s="16">
        <v>3</v>
      </c>
      <c r="AA1387" s="16">
        <f t="shared" si="176"/>
        <v>3.4595352702177768</v>
      </c>
      <c r="AB1387" s="16">
        <v>1</v>
      </c>
      <c r="AC1387" s="17">
        <v>3.2052042482519845</v>
      </c>
      <c r="AD1387" s="17">
        <v>20</v>
      </c>
      <c r="AE1387" s="57">
        <v>418.73131391999999</v>
      </c>
      <c r="AF1387" s="17">
        <f t="shared" si="170"/>
        <v>-0.67</v>
      </c>
      <c r="AH1387" s="17">
        <v>2.8797627971067099</v>
      </c>
    </row>
    <row r="1388" spans="1:36" x14ac:dyDescent="0.35">
      <c r="A1388" s="4" t="s">
        <v>233</v>
      </c>
      <c r="B1388" s="36" t="s">
        <v>111</v>
      </c>
      <c r="C1388" s="4" t="s">
        <v>235</v>
      </c>
      <c r="D1388" s="19">
        <f t="shared" si="171"/>
        <v>-87.683333333333337</v>
      </c>
      <c r="E1388" s="19">
        <f t="shared" si="172"/>
        <v>14.433333333333334</v>
      </c>
      <c r="F1388" s="20">
        <v>1000</v>
      </c>
      <c r="G1388" s="20">
        <f t="shared" si="173"/>
        <v>126.49110640673517</v>
      </c>
      <c r="H1388" s="21">
        <v>1.1286652959662007</v>
      </c>
      <c r="I1388" s="4" t="s">
        <v>242</v>
      </c>
      <c r="J1388" s="4" t="s">
        <v>206</v>
      </c>
      <c r="K1388" s="22" t="s">
        <v>236</v>
      </c>
      <c r="L1388" s="20">
        <v>1000</v>
      </c>
      <c r="M1388" s="13">
        <f t="shared" si="174"/>
        <v>1</v>
      </c>
      <c r="O1388" s="4" t="s">
        <v>31</v>
      </c>
      <c r="P1388" s="4">
        <v>0</v>
      </c>
      <c r="R1388" s="32">
        <v>32898.791666666664</v>
      </c>
      <c r="S1388" s="32">
        <v>32900.333333333336</v>
      </c>
      <c r="T1388" s="24">
        <v>0.16666666666666666</v>
      </c>
      <c r="U1388" s="17">
        <v>25</v>
      </c>
      <c r="V1388" s="17">
        <v>23</v>
      </c>
      <c r="W1388" s="17">
        <v>24</v>
      </c>
      <c r="Y1388" s="16">
        <v>3.4523338607594898</v>
      </c>
      <c r="Z1388" s="16">
        <v>3</v>
      </c>
      <c r="AA1388" s="16">
        <f t="shared" si="176"/>
        <v>3.8269971570854464</v>
      </c>
      <c r="AB1388" s="16">
        <v>1</v>
      </c>
      <c r="AC1388" s="17">
        <v>4.0303616038407277</v>
      </c>
      <c r="AD1388" s="17">
        <v>20</v>
      </c>
      <c r="AE1388" s="57">
        <v>418.73131391999999</v>
      </c>
      <c r="AF1388" s="17">
        <f t="shared" si="170"/>
        <v>-0.5</v>
      </c>
      <c r="AH1388" s="17">
        <v>3.71637676383867</v>
      </c>
    </row>
    <row r="1389" spans="1:36" x14ac:dyDescent="0.35">
      <c r="A1389" s="4" t="s">
        <v>233</v>
      </c>
      <c r="B1389" s="36" t="s">
        <v>111</v>
      </c>
      <c r="C1389" s="4" t="s">
        <v>235</v>
      </c>
      <c r="D1389" s="19">
        <f t="shared" si="171"/>
        <v>-87.683333333333337</v>
      </c>
      <c r="E1389" s="19">
        <f t="shared" si="172"/>
        <v>14.433333333333334</v>
      </c>
      <c r="F1389" s="20">
        <v>1000</v>
      </c>
      <c r="G1389" s="20">
        <f t="shared" si="173"/>
        <v>126.49110640673517</v>
      </c>
      <c r="H1389" s="21">
        <v>1.1286652959662007</v>
      </c>
      <c r="I1389" s="4" t="s">
        <v>242</v>
      </c>
      <c r="J1389" s="4" t="s">
        <v>206</v>
      </c>
      <c r="K1389" s="22" t="s">
        <v>236</v>
      </c>
      <c r="L1389" s="20">
        <v>1000</v>
      </c>
      <c r="M1389" s="13">
        <f t="shared" si="174"/>
        <v>1</v>
      </c>
      <c r="O1389" s="4" t="s">
        <v>31</v>
      </c>
      <c r="P1389" s="4">
        <v>0</v>
      </c>
      <c r="R1389" s="32">
        <v>32898.791666666664</v>
      </c>
      <c r="S1389" s="32">
        <v>32900.333333333336</v>
      </c>
      <c r="T1389" s="24">
        <v>0.16666666666666666</v>
      </c>
      <c r="U1389" s="17">
        <v>25</v>
      </c>
      <c r="V1389" s="17">
        <v>23</v>
      </c>
      <c r="W1389" s="17">
        <v>24</v>
      </c>
      <c r="Y1389" s="16">
        <v>4.4152689873417703</v>
      </c>
      <c r="Z1389" s="16">
        <v>3</v>
      </c>
      <c r="AA1389" s="16">
        <f t="shared" si="176"/>
        <v>4.8944344735555845</v>
      </c>
      <c r="AB1389" s="16">
        <v>1</v>
      </c>
      <c r="AC1389" s="17">
        <v>6.0921210556431653</v>
      </c>
      <c r="AD1389" s="17">
        <v>20</v>
      </c>
      <c r="AE1389" s="57">
        <v>418.73131391999999</v>
      </c>
      <c r="AF1389" s="17">
        <f t="shared" si="170"/>
        <v>-0.5</v>
      </c>
      <c r="AH1389" s="17">
        <v>5.6160631493244404</v>
      </c>
    </row>
    <row r="1390" spans="1:36" x14ac:dyDescent="0.35">
      <c r="A1390" s="4" t="s">
        <v>233</v>
      </c>
      <c r="B1390" s="36" t="s">
        <v>111</v>
      </c>
      <c r="C1390" s="4" t="s">
        <v>235</v>
      </c>
      <c r="D1390" s="19">
        <f t="shared" si="171"/>
        <v>-87.683333333333337</v>
      </c>
      <c r="E1390" s="19">
        <f t="shared" si="172"/>
        <v>14.433333333333334</v>
      </c>
      <c r="F1390" s="20">
        <v>1000</v>
      </c>
      <c r="G1390" s="20">
        <f t="shared" si="173"/>
        <v>126.49110640673517</v>
      </c>
      <c r="H1390" s="21">
        <v>1.1286652959662007</v>
      </c>
      <c r="I1390" s="4" t="s">
        <v>242</v>
      </c>
      <c r="J1390" s="4" t="s">
        <v>206</v>
      </c>
      <c r="K1390" s="22" t="s">
        <v>236</v>
      </c>
      <c r="L1390" s="20">
        <v>1000</v>
      </c>
      <c r="M1390" s="13">
        <f t="shared" si="174"/>
        <v>1</v>
      </c>
      <c r="O1390" s="4" t="s">
        <v>31</v>
      </c>
      <c r="P1390" s="4">
        <v>0</v>
      </c>
      <c r="R1390" s="32">
        <v>32898.791666666664</v>
      </c>
      <c r="S1390" s="32">
        <v>32900.333333333336</v>
      </c>
      <c r="T1390" s="24">
        <v>0.16666666666666666</v>
      </c>
      <c r="U1390" s="17">
        <v>25</v>
      </c>
      <c r="V1390" s="17">
        <v>23</v>
      </c>
      <c r="W1390" s="17">
        <v>24</v>
      </c>
      <c r="Y1390" s="16">
        <v>4.2511075949367001</v>
      </c>
      <c r="Z1390" s="16">
        <v>3</v>
      </c>
      <c r="AA1390" s="16">
        <f t="shared" si="176"/>
        <v>4.7124575248084604</v>
      </c>
      <c r="AB1390" s="16">
        <v>1</v>
      </c>
      <c r="AC1390" s="17">
        <v>6.8623260714833956</v>
      </c>
      <c r="AD1390" s="17">
        <v>20</v>
      </c>
      <c r="AE1390" s="57">
        <v>418.73131391999999</v>
      </c>
      <c r="AF1390" s="17">
        <f t="shared" si="170"/>
        <v>-0.5</v>
      </c>
      <c r="AH1390" s="17">
        <v>6.32614009923903</v>
      </c>
    </row>
    <row r="1391" spans="1:36" x14ac:dyDescent="0.35">
      <c r="A1391" s="4" t="s">
        <v>233</v>
      </c>
      <c r="B1391" s="36" t="s">
        <v>111</v>
      </c>
      <c r="C1391" s="4" t="s">
        <v>234</v>
      </c>
      <c r="D1391" s="19">
        <f t="shared" si="171"/>
        <v>-87.683333333333337</v>
      </c>
      <c r="E1391" s="19">
        <f t="shared" si="172"/>
        <v>14.433333333333334</v>
      </c>
      <c r="F1391" s="20">
        <v>1000</v>
      </c>
      <c r="G1391" s="20">
        <f t="shared" si="173"/>
        <v>126.49110640673517</v>
      </c>
      <c r="H1391" s="21">
        <v>1.1286652959662007</v>
      </c>
      <c r="I1391" s="4" t="s">
        <v>242</v>
      </c>
      <c r="J1391" s="4" t="s">
        <v>206</v>
      </c>
      <c r="K1391" s="22" t="s">
        <v>236</v>
      </c>
      <c r="L1391" s="20">
        <v>1000</v>
      </c>
      <c r="M1391" s="13">
        <f t="shared" si="174"/>
        <v>1</v>
      </c>
      <c r="O1391" s="4" t="s">
        <v>31</v>
      </c>
      <c r="P1391" s="4">
        <v>0</v>
      </c>
      <c r="R1391" s="32">
        <v>32898.791666666664</v>
      </c>
      <c r="S1391" s="32">
        <v>32900.333333333336</v>
      </c>
      <c r="T1391" s="24">
        <v>0.16666666666666666</v>
      </c>
      <c r="U1391" s="17">
        <v>25</v>
      </c>
      <c r="V1391" s="17">
        <v>23</v>
      </c>
      <c r="W1391" s="17">
        <v>24</v>
      </c>
      <c r="Y1391" s="16">
        <v>1.42349683544303</v>
      </c>
      <c r="Z1391" s="16">
        <v>3</v>
      </c>
      <c r="AA1391" s="16">
        <f t="shared" si="176"/>
        <v>1.5779813199069179</v>
      </c>
      <c r="AB1391" s="16">
        <v>1</v>
      </c>
      <c r="AC1391" s="17">
        <v>0.11470210598300111</v>
      </c>
      <c r="AD1391" s="17">
        <v>20</v>
      </c>
      <c r="AE1391" s="57">
        <v>418.73131391999999</v>
      </c>
      <c r="AF1391" s="17">
        <f t="shared" si="170"/>
        <v>-0.67</v>
      </c>
      <c r="AH1391" s="17">
        <v>9.8683460336990103E-2</v>
      </c>
    </row>
    <row r="1392" spans="1:36" x14ac:dyDescent="0.35">
      <c r="A1392" s="4" t="s">
        <v>233</v>
      </c>
      <c r="B1392" s="36" t="s">
        <v>111</v>
      </c>
      <c r="C1392" s="4" t="s">
        <v>234</v>
      </c>
      <c r="D1392" s="19">
        <f t="shared" si="171"/>
        <v>-87.683333333333337</v>
      </c>
      <c r="E1392" s="19">
        <f t="shared" si="172"/>
        <v>14.433333333333334</v>
      </c>
      <c r="F1392" s="20">
        <v>1000</v>
      </c>
      <c r="G1392" s="20">
        <f t="shared" si="173"/>
        <v>126.49110640673517</v>
      </c>
      <c r="H1392" s="21">
        <v>1.1286652959662007</v>
      </c>
      <c r="I1392" s="4" t="s">
        <v>242</v>
      </c>
      <c r="J1392" s="4" t="s">
        <v>206</v>
      </c>
      <c r="K1392" s="22" t="s">
        <v>236</v>
      </c>
      <c r="L1392" s="20">
        <v>1000</v>
      </c>
      <c r="M1392" s="13">
        <f t="shared" si="174"/>
        <v>1</v>
      </c>
      <c r="O1392" s="4" t="s">
        <v>31</v>
      </c>
      <c r="P1392" s="4">
        <v>0</v>
      </c>
      <c r="R1392" s="32">
        <v>32898.791666666664</v>
      </c>
      <c r="S1392" s="32">
        <v>32900.333333333336</v>
      </c>
      <c r="T1392" s="24">
        <v>0.16666666666666666</v>
      </c>
      <c r="U1392" s="17">
        <v>25</v>
      </c>
      <c r="V1392" s="17">
        <v>23</v>
      </c>
      <c r="W1392" s="17">
        <v>24</v>
      </c>
      <c r="Y1392" s="16">
        <v>1.14592563291139</v>
      </c>
      <c r="Z1392" s="16">
        <v>3</v>
      </c>
      <c r="AA1392" s="16">
        <f t="shared" si="176"/>
        <v>1.2702868019892088</v>
      </c>
      <c r="AB1392" s="16">
        <v>1</v>
      </c>
      <c r="AC1392" s="17">
        <v>1.0041449764838875</v>
      </c>
      <c r="AD1392" s="17">
        <v>20</v>
      </c>
      <c r="AE1392" s="57">
        <v>418.73131391999999</v>
      </c>
      <c r="AF1392" s="17">
        <f t="shared" si="170"/>
        <v>-0.67</v>
      </c>
      <c r="AH1392" s="17">
        <v>0.89712236669990997</v>
      </c>
    </row>
    <row r="1393" spans="1:35" x14ac:dyDescent="0.35">
      <c r="A1393" s="4" t="s">
        <v>233</v>
      </c>
      <c r="B1393" s="36" t="s">
        <v>111</v>
      </c>
      <c r="C1393" s="4" t="s">
        <v>234</v>
      </c>
      <c r="D1393" s="19">
        <f t="shared" si="171"/>
        <v>-87.683333333333337</v>
      </c>
      <c r="E1393" s="19">
        <f t="shared" si="172"/>
        <v>14.433333333333334</v>
      </c>
      <c r="F1393" s="20">
        <v>1000</v>
      </c>
      <c r="G1393" s="20">
        <f t="shared" si="173"/>
        <v>126.49110640673517</v>
      </c>
      <c r="H1393" s="21">
        <v>1.1286652959662007</v>
      </c>
      <c r="I1393" s="4" t="s">
        <v>242</v>
      </c>
      <c r="J1393" s="4" t="s">
        <v>206</v>
      </c>
      <c r="K1393" s="22" t="s">
        <v>236</v>
      </c>
      <c r="L1393" s="20">
        <v>1000</v>
      </c>
      <c r="M1393" s="13">
        <f t="shared" si="174"/>
        <v>1</v>
      </c>
      <c r="O1393" s="4" t="s">
        <v>31</v>
      </c>
      <c r="P1393" s="4">
        <v>0</v>
      </c>
      <c r="R1393" s="32">
        <v>32898.791666666664</v>
      </c>
      <c r="S1393" s="32">
        <v>32900.333333333336</v>
      </c>
      <c r="T1393" s="24">
        <v>0.16666666666666666</v>
      </c>
      <c r="U1393" s="17">
        <v>25</v>
      </c>
      <c r="V1393" s="17">
        <v>23</v>
      </c>
      <c r="W1393" s="17">
        <v>24</v>
      </c>
      <c r="Y1393" s="16">
        <v>1.1567642405063201</v>
      </c>
      <c r="Z1393" s="16">
        <v>3</v>
      </c>
      <c r="AA1393" s="16">
        <f t="shared" si="176"/>
        <v>1.282301665593228</v>
      </c>
      <c r="AB1393" s="16">
        <v>1</v>
      </c>
      <c r="AC1393" s="17">
        <v>1.3884624509790187</v>
      </c>
      <c r="AD1393" s="17">
        <v>20</v>
      </c>
      <c r="AE1393" s="57">
        <v>418.73131391999999</v>
      </c>
      <c r="AF1393" s="17">
        <f t="shared" si="170"/>
        <v>-0.67</v>
      </c>
      <c r="AH1393" s="17">
        <v>1.2470000897128799</v>
      </c>
    </row>
    <row r="1394" spans="1:35" x14ac:dyDescent="0.35">
      <c r="A1394" s="4" t="s">
        <v>233</v>
      </c>
      <c r="B1394" s="36" t="s">
        <v>111</v>
      </c>
      <c r="C1394" s="4" t="s">
        <v>234</v>
      </c>
      <c r="D1394" s="19">
        <f t="shared" si="171"/>
        <v>-87.683333333333337</v>
      </c>
      <c r="E1394" s="19">
        <f t="shared" si="172"/>
        <v>14.433333333333334</v>
      </c>
      <c r="F1394" s="20">
        <v>1000</v>
      </c>
      <c r="G1394" s="20">
        <f t="shared" si="173"/>
        <v>126.49110640673517</v>
      </c>
      <c r="H1394" s="21">
        <v>1.1286652959662007</v>
      </c>
      <c r="I1394" s="4" t="s">
        <v>242</v>
      </c>
      <c r="J1394" s="4" t="s">
        <v>206</v>
      </c>
      <c r="K1394" s="22" t="s">
        <v>236</v>
      </c>
      <c r="L1394" s="20">
        <v>1000</v>
      </c>
      <c r="M1394" s="13">
        <f t="shared" si="174"/>
        <v>1</v>
      </c>
      <c r="O1394" s="4" t="s">
        <v>31</v>
      </c>
      <c r="P1394" s="4">
        <v>0</v>
      </c>
      <c r="R1394" s="32">
        <v>32898.791666666664</v>
      </c>
      <c r="S1394" s="32">
        <v>32900.333333333336</v>
      </c>
      <c r="T1394" s="24">
        <v>0.16666666666666666</v>
      </c>
      <c r="U1394" s="17">
        <v>25</v>
      </c>
      <c r="V1394" s="17">
        <v>23</v>
      </c>
      <c r="W1394" s="17">
        <v>24</v>
      </c>
      <c r="Y1394" s="16">
        <v>1.2396360759493601</v>
      </c>
      <c r="Z1394" s="16">
        <v>3</v>
      </c>
      <c r="AA1394" s="16">
        <f t="shared" si="176"/>
        <v>1.3741671373101481</v>
      </c>
      <c r="AB1394" s="16">
        <v>1</v>
      </c>
      <c r="AC1394" s="17">
        <v>1.5947517898762074</v>
      </c>
      <c r="AD1394" s="17">
        <v>20</v>
      </c>
      <c r="AE1394" s="57">
        <v>418.73131391999999</v>
      </c>
      <c r="AF1394" s="17">
        <f t="shared" ref="AF1394:AF1418" si="177">IF(AA1394&gt;3.7,-0.5,-0.67)</f>
        <v>-0.67</v>
      </c>
      <c r="AH1394" s="17">
        <v>1.42642456305286</v>
      </c>
    </row>
    <row r="1395" spans="1:35" x14ac:dyDescent="0.35">
      <c r="A1395" s="4" t="s">
        <v>233</v>
      </c>
      <c r="B1395" s="36" t="s">
        <v>111</v>
      </c>
      <c r="C1395" s="4" t="s">
        <v>234</v>
      </c>
      <c r="D1395" s="19">
        <f t="shared" si="171"/>
        <v>-87.683333333333337</v>
      </c>
      <c r="E1395" s="19">
        <f t="shared" si="172"/>
        <v>14.433333333333334</v>
      </c>
      <c r="F1395" s="20">
        <v>1000</v>
      </c>
      <c r="G1395" s="20">
        <f t="shared" si="173"/>
        <v>126.49110640673517</v>
      </c>
      <c r="H1395" s="21">
        <v>1.1286652959662007</v>
      </c>
      <c r="I1395" s="4" t="s">
        <v>242</v>
      </c>
      <c r="J1395" s="4" t="s">
        <v>206</v>
      </c>
      <c r="K1395" s="22" t="s">
        <v>236</v>
      </c>
      <c r="L1395" s="20">
        <v>1000</v>
      </c>
      <c r="M1395" s="13">
        <f t="shared" si="174"/>
        <v>1</v>
      </c>
      <c r="O1395" s="4" t="s">
        <v>31</v>
      </c>
      <c r="P1395" s="4">
        <v>0</v>
      </c>
      <c r="R1395" s="32">
        <v>32898.791666666664</v>
      </c>
      <c r="S1395" s="32">
        <v>32900.333333333336</v>
      </c>
      <c r="T1395" s="24">
        <v>0.16666666666666666</v>
      </c>
      <c r="U1395" s="17">
        <v>25</v>
      </c>
      <c r="V1395" s="17">
        <v>23</v>
      </c>
      <c r="W1395" s="17">
        <v>24</v>
      </c>
      <c r="Y1395" s="16">
        <v>1.44545094936708</v>
      </c>
      <c r="Z1395" s="16">
        <v>3</v>
      </c>
      <c r="AA1395" s="16">
        <f t="shared" si="176"/>
        <v>1.6023179961851461</v>
      </c>
      <c r="AB1395" s="16">
        <v>1</v>
      </c>
      <c r="AC1395" s="17">
        <v>1.0903242013593284</v>
      </c>
      <c r="AD1395" s="17">
        <v>20</v>
      </c>
      <c r="AE1395" s="57">
        <v>418.73131391999999</v>
      </c>
      <c r="AF1395" s="17">
        <f t="shared" si="177"/>
        <v>-0.67</v>
      </c>
      <c r="AH1395" s="17">
        <v>0.97786337970290205</v>
      </c>
    </row>
    <row r="1396" spans="1:35" x14ac:dyDescent="0.35">
      <c r="A1396" s="4" t="s">
        <v>233</v>
      </c>
      <c r="B1396" s="36" t="s">
        <v>111</v>
      </c>
      <c r="C1396" s="4" t="s">
        <v>234</v>
      </c>
      <c r="D1396" s="19">
        <f t="shared" si="171"/>
        <v>-87.683333333333337</v>
      </c>
      <c r="E1396" s="19">
        <f t="shared" si="172"/>
        <v>14.433333333333334</v>
      </c>
      <c r="F1396" s="20">
        <v>1000</v>
      </c>
      <c r="G1396" s="20">
        <f t="shared" si="173"/>
        <v>126.49110640673517</v>
      </c>
      <c r="H1396" s="21">
        <v>1.1286652959662007</v>
      </c>
      <c r="I1396" s="4" t="s">
        <v>242</v>
      </c>
      <c r="J1396" s="4" t="s">
        <v>206</v>
      </c>
      <c r="K1396" s="22" t="s">
        <v>236</v>
      </c>
      <c r="L1396" s="20">
        <v>1000</v>
      </c>
      <c r="M1396" s="13">
        <f t="shared" si="174"/>
        <v>1</v>
      </c>
      <c r="O1396" s="4" t="s">
        <v>31</v>
      </c>
      <c r="P1396" s="4">
        <v>0</v>
      </c>
      <c r="R1396" s="32">
        <v>32898.791666666664</v>
      </c>
      <c r="S1396" s="32">
        <v>32900.333333333336</v>
      </c>
      <c r="T1396" s="24">
        <v>0.16666666666666666</v>
      </c>
      <c r="U1396" s="17">
        <v>25</v>
      </c>
      <c r="V1396" s="17">
        <v>23</v>
      </c>
      <c r="W1396" s="17">
        <v>24</v>
      </c>
      <c r="Y1396" s="16">
        <v>2.1599287974683499</v>
      </c>
      <c r="Z1396" s="16">
        <v>3</v>
      </c>
      <c r="AA1396" s="16">
        <f t="shared" si="176"/>
        <v>2.3943342969732044</v>
      </c>
      <c r="AB1396" s="16">
        <v>1</v>
      </c>
      <c r="AC1396" s="17">
        <v>2.6514940058336607</v>
      </c>
      <c r="AD1396" s="17">
        <v>20</v>
      </c>
      <c r="AE1396" s="57">
        <v>418.73131391999999</v>
      </c>
      <c r="AF1396" s="17">
        <f t="shared" si="177"/>
        <v>-0.67</v>
      </c>
      <c r="AH1396" s="17">
        <v>2.3773742717547601</v>
      </c>
    </row>
    <row r="1397" spans="1:35" x14ac:dyDescent="0.35">
      <c r="A1397" s="4" t="s">
        <v>233</v>
      </c>
      <c r="B1397" s="36" t="s">
        <v>111</v>
      </c>
      <c r="C1397" s="4" t="s">
        <v>234</v>
      </c>
      <c r="D1397" s="19">
        <f t="shared" si="171"/>
        <v>-87.683333333333337</v>
      </c>
      <c r="E1397" s="19">
        <f t="shared" si="172"/>
        <v>14.433333333333334</v>
      </c>
      <c r="F1397" s="20">
        <v>1000</v>
      </c>
      <c r="G1397" s="20">
        <f t="shared" si="173"/>
        <v>126.49110640673517</v>
      </c>
      <c r="H1397" s="21">
        <v>1.1286652959662007</v>
      </c>
      <c r="I1397" s="4" t="s">
        <v>242</v>
      </c>
      <c r="J1397" s="4" t="s">
        <v>206</v>
      </c>
      <c r="K1397" s="22" t="s">
        <v>236</v>
      </c>
      <c r="L1397" s="20">
        <v>1000</v>
      </c>
      <c r="M1397" s="13">
        <f t="shared" si="174"/>
        <v>1</v>
      </c>
      <c r="O1397" s="4" t="s">
        <v>31</v>
      </c>
      <c r="P1397" s="4">
        <v>0</v>
      </c>
      <c r="R1397" s="32">
        <v>32898.791666666664</v>
      </c>
      <c r="S1397" s="32">
        <v>32900.333333333336</v>
      </c>
      <c r="T1397" s="24">
        <v>0.16666666666666666</v>
      </c>
      <c r="U1397" s="17">
        <v>25</v>
      </c>
      <c r="V1397" s="17">
        <v>23</v>
      </c>
      <c r="W1397" s="17">
        <v>24</v>
      </c>
      <c r="Y1397" s="16">
        <v>2.2111550632911299</v>
      </c>
      <c r="Z1397" s="16">
        <v>3</v>
      </c>
      <c r="AA1397" s="16">
        <f t="shared" si="176"/>
        <v>2.4511198749557335</v>
      </c>
      <c r="AB1397" s="16">
        <v>1</v>
      </c>
      <c r="AC1397" s="17">
        <v>2.3553619527444756</v>
      </c>
      <c r="AD1397" s="17">
        <v>20</v>
      </c>
      <c r="AE1397" s="57">
        <v>418.73131391999999</v>
      </c>
      <c r="AF1397" s="17">
        <f t="shared" si="177"/>
        <v>-0.67</v>
      </c>
      <c r="AH1397" s="17">
        <v>2.11720878541179</v>
      </c>
    </row>
    <row r="1398" spans="1:35" x14ac:dyDescent="0.35">
      <c r="A1398" s="4" t="s">
        <v>233</v>
      </c>
      <c r="B1398" s="36" t="s">
        <v>111</v>
      </c>
      <c r="C1398" s="4" t="s">
        <v>234</v>
      </c>
      <c r="D1398" s="19">
        <f t="shared" si="171"/>
        <v>-87.683333333333337</v>
      </c>
      <c r="E1398" s="19">
        <f t="shared" si="172"/>
        <v>14.433333333333334</v>
      </c>
      <c r="F1398" s="20">
        <v>1000</v>
      </c>
      <c r="G1398" s="20">
        <f t="shared" si="173"/>
        <v>126.49110640673517</v>
      </c>
      <c r="H1398" s="21">
        <v>1.1286652959662007</v>
      </c>
      <c r="I1398" s="4" t="s">
        <v>242</v>
      </c>
      <c r="J1398" s="4" t="s">
        <v>206</v>
      </c>
      <c r="K1398" s="22" t="s">
        <v>236</v>
      </c>
      <c r="L1398" s="20">
        <v>1000</v>
      </c>
      <c r="M1398" s="13">
        <f t="shared" si="174"/>
        <v>1</v>
      </c>
      <c r="O1398" s="4" t="s">
        <v>31</v>
      </c>
      <c r="P1398" s="4">
        <v>0</v>
      </c>
      <c r="R1398" s="32">
        <v>32898.791666666664</v>
      </c>
      <c r="S1398" s="32">
        <v>32900.333333333336</v>
      </c>
      <c r="T1398" s="24">
        <v>0.16666666666666666</v>
      </c>
      <c r="U1398" s="17">
        <v>25</v>
      </c>
      <c r="V1398" s="17">
        <v>23</v>
      </c>
      <c r="W1398" s="17">
        <v>24</v>
      </c>
      <c r="Y1398" s="16">
        <v>2.2939082278481</v>
      </c>
      <c r="Z1398" s="16">
        <v>3</v>
      </c>
      <c r="AA1398" s="16">
        <f t="shared" si="176"/>
        <v>2.5428537970711562</v>
      </c>
      <c r="AB1398" s="16">
        <v>1</v>
      </c>
      <c r="AC1398" s="17">
        <v>2.4729425146190627</v>
      </c>
      <c r="AD1398" s="17">
        <v>20</v>
      </c>
      <c r="AE1398" s="57">
        <v>418.73131391999999</v>
      </c>
      <c r="AF1398" s="17">
        <f t="shared" si="177"/>
        <v>-0.67</v>
      </c>
      <c r="AH1398" s="17">
        <v>2.2158922457487802</v>
      </c>
    </row>
    <row r="1399" spans="1:35" x14ac:dyDescent="0.35">
      <c r="A1399" s="4" t="s">
        <v>233</v>
      </c>
      <c r="B1399" s="36" t="s">
        <v>111</v>
      </c>
      <c r="C1399" s="4" t="s">
        <v>234</v>
      </c>
      <c r="D1399" s="19">
        <f t="shared" si="171"/>
        <v>-87.683333333333337</v>
      </c>
      <c r="E1399" s="19">
        <f t="shared" si="172"/>
        <v>14.433333333333334</v>
      </c>
      <c r="F1399" s="20">
        <v>1000</v>
      </c>
      <c r="G1399" s="20">
        <f t="shared" si="173"/>
        <v>126.49110640673517</v>
      </c>
      <c r="H1399" s="21">
        <v>1.1286652959662007</v>
      </c>
      <c r="I1399" s="4" t="s">
        <v>242</v>
      </c>
      <c r="J1399" s="4" t="s">
        <v>206</v>
      </c>
      <c r="K1399" s="22" t="s">
        <v>236</v>
      </c>
      <c r="L1399" s="20">
        <v>1000</v>
      </c>
      <c r="M1399" s="13">
        <f t="shared" si="174"/>
        <v>1</v>
      </c>
      <c r="O1399" s="4" t="s">
        <v>31</v>
      </c>
      <c r="P1399" s="4">
        <v>0</v>
      </c>
      <c r="R1399" s="32">
        <v>32898.791666666664</v>
      </c>
      <c r="S1399" s="32">
        <v>32900.333333333336</v>
      </c>
      <c r="T1399" s="24">
        <v>0.16666666666666666</v>
      </c>
      <c r="U1399" s="17">
        <v>25</v>
      </c>
      <c r="V1399" s="17">
        <v>23</v>
      </c>
      <c r="W1399" s="17">
        <v>24</v>
      </c>
      <c r="Y1399" s="16">
        <v>3.1223101265822701</v>
      </c>
      <c r="Z1399" s="16">
        <v>3</v>
      </c>
      <c r="AA1399" s="16">
        <f t="shared" si="176"/>
        <v>3.4611577153029849</v>
      </c>
      <c r="AB1399" s="16">
        <v>1</v>
      </c>
      <c r="AC1399" s="17">
        <v>4.2992791648639912</v>
      </c>
      <c r="AD1399" s="17">
        <v>20</v>
      </c>
      <c r="AE1399" s="57">
        <v>418.73131391999999</v>
      </c>
      <c r="AF1399" s="17">
        <f t="shared" si="177"/>
        <v>-0.67</v>
      </c>
      <c r="AH1399" s="17">
        <v>3.8576261768096098</v>
      </c>
    </row>
    <row r="1400" spans="1:35" x14ac:dyDescent="0.35">
      <c r="A1400" s="4" t="s">
        <v>233</v>
      </c>
      <c r="B1400" s="36" t="s">
        <v>111</v>
      </c>
      <c r="C1400" s="4" t="s">
        <v>234</v>
      </c>
      <c r="D1400" s="19">
        <f t="shared" si="171"/>
        <v>-87.683333333333337</v>
      </c>
      <c r="E1400" s="19">
        <f t="shared" si="172"/>
        <v>14.433333333333334</v>
      </c>
      <c r="F1400" s="20">
        <v>1000</v>
      </c>
      <c r="G1400" s="20">
        <f t="shared" si="173"/>
        <v>126.49110640673517</v>
      </c>
      <c r="H1400" s="21">
        <v>1.1286652959662007</v>
      </c>
      <c r="I1400" s="4" t="s">
        <v>242</v>
      </c>
      <c r="J1400" s="4" t="s">
        <v>206</v>
      </c>
      <c r="K1400" s="22" t="s">
        <v>236</v>
      </c>
      <c r="L1400" s="20">
        <v>1000</v>
      </c>
      <c r="M1400" s="13">
        <f t="shared" si="174"/>
        <v>1</v>
      </c>
      <c r="O1400" s="4" t="s">
        <v>31</v>
      </c>
      <c r="P1400" s="4">
        <v>0</v>
      </c>
      <c r="R1400" s="32">
        <v>32898.791666666664</v>
      </c>
      <c r="S1400" s="32">
        <v>32900.333333333336</v>
      </c>
      <c r="T1400" s="24">
        <v>0.16666666666666666</v>
      </c>
      <c r="U1400" s="17">
        <v>25</v>
      </c>
      <c r="V1400" s="17">
        <v>23</v>
      </c>
      <c r="W1400" s="17">
        <v>24</v>
      </c>
      <c r="Y1400" s="16">
        <v>3.54414556962025</v>
      </c>
      <c r="Z1400" s="16">
        <v>3</v>
      </c>
      <c r="AA1400" s="16">
        <f t="shared" si="176"/>
        <v>3.9287726987823288</v>
      </c>
      <c r="AB1400" s="16">
        <v>1</v>
      </c>
      <c r="AC1400" s="17">
        <v>3.2016279848715321</v>
      </c>
      <c r="AD1400" s="17">
        <v>20</v>
      </c>
      <c r="AE1400" s="57">
        <v>418.73131391999999</v>
      </c>
      <c r="AF1400" s="17">
        <f t="shared" si="177"/>
        <v>-0.5</v>
      </c>
      <c r="AH1400" s="17">
        <v>2.9509691425021698</v>
      </c>
    </row>
    <row r="1401" spans="1:35" x14ac:dyDescent="0.35">
      <c r="A1401" s="4" t="s">
        <v>233</v>
      </c>
      <c r="B1401" s="36" t="s">
        <v>111</v>
      </c>
      <c r="C1401" s="4" t="s">
        <v>234</v>
      </c>
      <c r="D1401" s="19">
        <f t="shared" si="171"/>
        <v>-87.683333333333337</v>
      </c>
      <c r="E1401" s="19">
        <f t="shared" si="172"/>
        <v>14.433333333333334</v>
      </c>
      <c r="F1401" s="20">
        <v>1000</v>
      </c>
      <c r="G1401" s="20">
        <f t="shared" si="173"/>
        <v>126.49110640673517</v>
      </c>
      <c r="H1401" s="21">
        <v>1.1286652959662007</v>
      </c>
      <c r="I1401" s="4" t="s">
        <v>242</v>
      </c>
      <c r="J1401" s="4" t="s">
        <v>206</v>
      </c>
      <c r="K1401" s="22" t="s">
        <v>236</v>
      </c>
      <c r="L1401" s="20">
        <v>1000</v>
      </c>
      <c r="M1401" s="13">
        <f t="shared" si="174"/>
        <v>1</v>
      </c>
      <c r="O1401" s="4" t="s">
        <v>31</v>
      </c>
      <c r="P1401" s="4">
        <v>0</v>
      </c>
      <c r="R1401" s="32">
        <v>32898.791666666664</v>
      </c>
      <c r="S1401" s="32">
        <v>32900.333333333336</v>
      </c>
      <c r="T1401" s="24">
        <v>0.16666666666666666</v>
      </c>
      <c r="U1401" s="17">
        <v>25</v>
      </c>
      <c r="V1401" s="17">
        <v>23</v>
      </c>
      <c r="W1401" s="17">
        <v>24</v>
      </c>
      <c r="Y1401" s="16">
        <v>4.2492879746835399</v>
      </c>
      <c r="Z1401" s="16">
        <v>3</v>
      </c>
      <c r="AA1401" s="16">
        <f t="shared" si="176"/>
        <v>4.7104404309187382</v>
      </c>
      <c r="AB1401" s="16">
        <v>1</v>
      </c>
      <c r="AC1401" s="17">
        <v>5.5021248238036051</v>
      </c>
      <c r="AD1401" s="17">
        <v>20</v>
      </c>
      <c r="AE1401" s="57">
        <v>418.73131391999999</v>
      </c>
      <c r="AF1401" s="17">
        <f t="shared" si="177"/>
        <v>-0.5</v>
      </c>
      <c r="AH1401" s="17">
        <v>5.0719782136756004</v>
      </c>
    </row>
    <row r="1402" spans="1:35" x14ac:dyDescent="0.35">
      <c r="A1402" s="4" t="s">
        <v>233</v>
      </c>
      <c r="B1402" s="36" t="s">
        <v>111</v>
      </c>
      <c r="C1402" s="4" t="s">
        <v>234</v>
      </c>
      <c r="D1402" s="19">
        <f t="shared" si="171"/>
        <v>-87.683333333333337</v>
      </c>
      <c r="E1402" s="19">
        <f t="shared" si="172"/>
        <v>14.433333333333334</v>
      </c>
      <c r="F1402" s="20">
        <v>1000</v>
      </c>
      <c r="G1402" s="20">
        <f t="shared" si="173"/>
        <v>126.49110640673517</v>
      </c>
      <c r="H1402" s="21">
        <v>1.1286652959662007</v>
      </c>
      <c r="I1402" s="4" t="s">
        <v>242</v>
      </c>
      <c r="J1402" s="4" t="s">
        <v>206</v>
      </c>
      <c r="K1402" s="22" t="s">
        <v>236</v>
      </c>
      <c r="L1402" s="20">
        <v>1000</v>
      </c>
      <c r="M1402" s="13">
        <f t="shared" si="174"/>
        <v>1</v>
      </c>
      <c r="O1402" s="4" t="s">
        <v>31</v>
      </c>
      <c r="P1402" s="4">
        <v>0</v>
      </c>
      <c r="R1402" s="32">
        <v>32898.791666666664</v>
      </c>
      <c r="S1402" s="32">
        <v>32900.333333333336</v>
      </c>
      <c r="T1402" s="24">
        <v>0.16666666666666666</v>
      </c>
      <c r="U1402" s="17">
        <v>25</v>
      </c>
      <c r="V1402" s="17">
        <v>23</v>
      </c>
      <c r="W1402" s="17">
        <v>24</v>
      </c>
      <c r="Y1402" s="16">
        <v>4.4163370253164498</v>
      </c>
      <c r="Z1402" s="16">
        <v>3</v>
      </c>
      <c r="AA1402" s="16">
        <f t="shared" si="176"/>
        <v>4.8956184199691162</v>
      </c>
      <c r="AB1402" s="16">
        <v>1</v>
      </c>
      <c r="AC1402" s="17">
        <v>6.8905000488465156</v>
      </c>
      <c r="AD1402" s="17">
        <v>20</v>
      </c>
      <c r="AE1402" s="57">
        <v>418.73131391999999</v>
      </c>
      <c r="AF1402" s="17">
        <f t="shared" si="177"/>
        <v>-0.5</v>
      </c>
      <c r="AH1402" s="17">
        <v>6.3538054349499804</v>
      </c>
    </row>
    <row r="1403" spans="1:35" x14ac:dyDescent="0.35">
      <c r="A1403" s="4" t="s">
        <v>229</v>
      </c>
      <c r="B1403" s="36" t="s">
        <v>111</v>
      </c>
      <c r="C1403" s="4" t="s">
        <v>230</v>
      </c>
      <c r="D1403" s="19">
        <f t="shared" ref="D1403:D1412" si="178">-76-(12+30/60)/60</f>
        <v>-76.208333333333329</v>
      </c>
      <c r="E1403" s="19">
        <f t="shared" ref="E1403:E1412" si="179">43+(5+20/60)/60</f>
        <v>43.088888888888889</v>
      </c>
      <c r="F1403" s="20">
        <v>11700000</v>
      </c>
      <c r="G1403" s="20">
        <v>18090</v>
      </c>
      <c r="H1403" s="21">
        <v>1.4765895635100181</v>
      </c>
      <c r="I1403" s="4" t="s">
        <v>242</v>
      </c>
      <c r="J1403" s="4" t="s">
        <v>206</v>
      </c>
      <c r="K1403" s="22" t="s">
        <v>239</v>
      </c>
      <c r="L1403" s="20">
        <v>11700000</v>
      </c>
      <c r="M1403" s="13">
        <f t="shared" si="174"/>
        <v>1</v>
      </c>
      <c r="O1403" s="4" t="s">
        <v>52</v>
      </c>
      <c r="P1403" s="4">
        <v>8000</v>
      </c>
      <c r="Q1403" s="26" t="s">
        <v>237</v>
      </c>
      <c r="R1403" s="32"/>
      <c r="S1403" s="32"/>
      <c r="T1403" s="41">
        <v>2</v>
      </c>
      <c r="W1403" s="4">
        <v>8.8000000000000007</v>
      </c>
      <c r="Y1403" s="16">
        <v>3.8247051114023498</v>
      </c>
      <c r="Z1403" s="16">
        <v>10</v>
      </c>
      <c r="AA1403" s="16">
        <f t="shared" si="176"/>
        <v>3.8247051114023498</v>
      </c>
      <c r="AB1403" s="16">
        <v>1</v>
      </c>
      <c r="AC1403" s="16">
        <v>1.2671765968869322</v>
      </c>
      <c r="AD1403" s="17">
        <f t="shared" ref="AD1403:AD1412" si="180">W1403</f>
        <v>8.8000000000000007</v>
      </c>
      <c r="AE1403" s="57">
        <v>959.32290164531196</v>
      </c>
      <c r="AF1403" s="17">
        <f t="shared" si="177"/>
        <v>-0.5</v>
      </c>
      <c r="AH1403" s="17">
        <v>1.6058704327475699</v>
      </c>
      <c r="AI1403" s="4" t="s">
        <v>278</v>
      </c>
    </row>
    <row r="1404" spans="1:35" x14ac:dyDescent="0.35">
      <c r="A1404" s="4" t="s">
        <v>229</v>
      </c>
      <c r="B1404" s="36" t="s">
        <v>111</v>
      </c>
      <c r="C1404" s="4" t="s">
        <v>230</v>
      </c>
      <c r="D1404" s="19">
        <f t="shared" si="178"/>
        <v>-76.208333333333329</v>
      </c>
      <c r="E1404" s="19">
        <f t="shared" si="179"/>
        <v>43.088888888888889</v>
      </c>
      <c r="F1404" s="20">
        <v>11700000</v>
      </c>
      <c r="G1404" s="20">
        <v>18090</v>
      </c>
      <c r="H1404" s="21">
        <v>1.4765895635100181</v>
      </c>
      <c r="I1404" s="4" t="s">
        <v>242</v>
      </c>
      <c r="J1404" s="4" t="s">
        <v>206</v>
      </c>
      <c r="K1404" s="22" t="s">
        <v>239</v>
      </c>
      <c r="L1404" s="20">
        <v>11700000</v>
      </c>
      <c r="M1404" s="13">
        <f t="shared" si="174"/>
        <v>1</v>
      </c>
      <c r="O1404" s="4" t="s">
        <v>52</v>
      </c>
      <c r="P1404" s="4">
        <v>8000</v>
      </c>
      <c r="Q1404" s="26" t="s">
        <v>237</v>
      </c>
      <c r="R1404" s="32"/>
      <c r="S1404" s="32"/>
      <c r="T1404" s="41">
        <v>3</v>
      </c>
      <c r="W1404" s="4">
        <v>8.8000000000000007</v>
      </c>
      <c r="Y1404" s="16">
        <v>5.2426277850589695</v>
      </c>
      <c r="Z1404" s="16">
        <v>10</v>
      </c>
      <c r="AA1404" s="16">
        <f t="shared" si="176"/>
        <v>5.2426277850589695</v>
      </c>
      <c r="AB1404" s="16">
        <v>1</v>
      </c>
      <c r="AC1404" s="16">
        <v>8.5188127090300583</v>
      </c>
      <c r="AD1404" s="17">
        <f t="shared" si="180"/>
        <v>8.8000000000000007</v>
      </c>
      <c r="AE1404" s="57">
        <v>959.32290164531196</v>
      </c>
      <c r="AF1404" s="17">
        <f t="shared" si="177"/>
        <v>-0.5</v>
      </c>
      <c r="AH1404" s="17">
        <v>10.7732410133932</v>
      </c>
      <c r="AI1404" s="4" t="s">
        <v>278</v>
      </c>
    </row>
    <row r="1405" spans="1:35" x14ac:dyDescent="0.35">
      <c r="A1405" s="4" t="s">
        <v>229</v>
      </c>
      <c r="B1405" s="36" t="s">
        <v>111</v>
      </c>
      <c r="C1405" s="4" t="s">
        <v>230</v>
      </c>
      <c r="D1405" s="19">
        <f t="shared" si="178"/>
        <v>-76.208333333333329</v>
      </c>
      <c r="E1405" s="19">
        <f t="shared" si="179"/>
        <v>43.088888888888889</v>
      </c>
      <c r="F1405" s="20">
        <v>11700000</v>
      </c>
      <c r="G1405" s="20">
        <v>18090</v>
      </c>
      <c r="H1405" s="21">
        <v>1.4765895635100181</v>
      </c>
      <c r="I1405" s="4" t="s">
        <v>242</v>
      </c>
      <c r="J1405" s="4" t="s">
        <v>206</v>
      </c>
      <c r="K1405" s="22" t="s">
        <v>239</v>
      </c>
      <c r="L1405" s="20">
        <v>11700000</v>
      </c>
      <c r="M1405" s="13">
        <f t="shared" si="174"/>
        <v>1</v>
      </c>
      <c r="O1405" s="4" t="s">
        <v>52</v>
      </c>
      <c r="P1405" s="4">
        <v>8000</v>
      </c>
      <c r="Q1405" s="26" t="s">
        <v>237</v>
      </c>
      <c r="T1405" s="41">
        <v>2</v>
      </c>
      <c r="W1405" s="4">
        <v>8.8000000000000007</v>
      </c>
      <c r="Y1405" s="16">
        <v>4.458224115334195</v>
      </c>
      <c r="Z1405" s="16">
        <v>10</v>
      </c>
      <c r="AA1405" s="16">
        <f t="shared" si="176"/>
        <v>4.458224115334195</v>
      </c>
      <c r="AB1405" s="16">
        <v>1</v>
      </c>
      <c r="AC1405" s="16">
        <v>3.3558959156786372</v>
      </c>
      <c r="AD1405" s="17">
        <f t="shared" si="180"/>
        <v>8.8000000000000007</v>
      </c>
      <c r="AE1405" s="57">
        <v>959.32290164531196</v>
      </c>
      <c r="AF1405" s="17">
        <f t="shared" si="177"/>
        <v>-0.5</v>
      </c>
      <c r="AH1405" s="17">
        <v>4.2486020897888501</v>
      </c>
      <c r="AI1405" s="4" t="s">
        <v>278</v>
      </c>
    </row>
    <row r="1406" spans="1:35" x14ac:dyDescent="0.35">
      <c r="A1406" s="4" t="s">
        <v>229</v>
      </c>
      <c r="B1406" s="36" t="s">
        <v>111</v>
      </c>
      <c r="C1406" s="4" t="s">
        <v>230</v>
      </c>
      <c r="D1406" s="19">
        <f t="shared" si="178"/>
        <v>-76.208333333333329</v>
      </c>
      <c r="E1406" s="19">
        <f t="shared" si="179"/>
        <v>43.088888888888889</v>
      </c>
      <c r="F1406" s="20">
        <v>11700000</v>
      </c>
      <c r="G1406" s="20">
        <v>18090</v>
      </c>
      <c r="H1406" s="21">
        <v>1.4765895635100181</v>
      </c>
      <c r="I1406" s="4" t="s">
        <v>242</v>
      </c>
      <c r="J1406" s="4" t="s">
        <v>206</v>
      </c>
      <c r="K1406" s="22" t="s">
        <v>239</v>
      </c>
      <c r="L1406" s="20">
        <v>11700000</v>
      </c>
      <c r="M1406" s="13">
        <f t="shared" si="174"/>
        <v>1</v>
      </c>
      <c r="O1406" s="4" t="s">
        <v>52</v>
      </c>
      <c r="P1406" s="4">
        <v>8000</v>
      </c>
      <c r="Q1406" s="26" t="s">
        <v>237</v>
      </c>
      <c r="T1406" s="41">
        <v>2</v>
      </c>
      <c r="W1406" s="4">
        <v>8.8000000000000007</v>
      </c>
      <c r="Y1406" s="16">
        <v>6.8104521625163699</v>
      </c>
      <c r="Z1406" s="16">
        <v>10</v>
      </c>
      <c r="AA1406" s="16">
        <f t="shared" si="176"/>
        <v>6.8104521625163699</v>
      </c>
      <c r="AB1406" s="16">
        <v>1</v>
      </c>
      <c r="AC1406" s="16">
        <v>12.304951690820987</v>
      </c>
      <c r="AD1406" s="17">
        <f t="shared" si="180"/>
        <v>8.8000000000000007</v>
      </c>
      <c r="AE1406" s="57">
        <v>959.32290164531196</v>
      </c>
      <c r="AF1406" s="17">
        <f t="shared" si="177"/>
        <v>-0.5</v>
      </c>
      <c r="AH1406" s="17">
        <v>15.552918364405601</v>
      </c>
      <c r="AI1406" s="4" t="s">
        <v>278</v>
      </c>
    </row>
    <row r="1407" spans="1:35" x14ac:dyDescent="0.35">
      <c r="A1407" s="4" t="s">
        <v>229</v>
      </c>
      <c r="B1407" s="36" t="s">
        <v>111</v>
      </c>
      <c r="C1407" s="4" t="s">
        <v>230</v>
      </c>
      <c r="D1407" s="19">
        <f t="shared" si="178"/>
        <v>-76.208333333333329</v>
      </c>
      <c r="E1407" s="19">
        <f t="shared" si="179"/>
        <v>43.088888888888889</v>
      </c>
      <c r="F1407" s="20">
        <v>11700000</v>
      </c>
      <c r="G1407" s="20">
        <v>18090</v>
      </c>
      <c r="H1407" s="21">
        <v>1.4765895635100181</v>
      </c>
      <c r="I1407" s="4" t="s">
        <v>242</v>
      </c>
      <c r="J1407" s="4" t="s">
        <v>206</v>
      </c>
      <c r="K1407" s="22" t="s">
        <v>239</v>
      </c>
      <c r="L1407" s="20">
        <v>11700000</v>
      </c>
      <c r="M1407" s="13">
        <f t="shared" si="174"/>
        <v>1</v>
      </c>
      <c r="O1407" s="4" t="s">
        <v>52</v>
      </c>
      <c r="P1407" s="4">
        <v>8000</v>
      </c>
      <c r="Q1407" s="26" t="s">
        <v>237</v>
      </c>
      <c r="T1407" s="41">
        <v>5</v>
      </c>
      <c r="W1407" s="4">
        <v>8.8000000000000007</v>
      </c>
      <c r="Y1407" s="16">
        <v>6.6020642201834772</v>
      </c>
      <c r="Z1407" s="16">
        <v>10</v>
      </c>
      <c r="AA1407" s="16">
        <f t="shared" si="176"/>
        <v>6.6020642201834772</v>
      </c>
      <c r="AB1407" s="16">
        <v>1</v>
      </c>
      <c r="AC1407" s="16">
        <v>31.564876076455025</v>
      </c>
      <c r="AD1407" s="17">
        <f t="shared" si="180"/>
        <v>8.8000000000000007</v>
      </c>
      <c r="AE1407" s="57">
        <v>959.32290164531196</v>
      </c>
      <c r="AF1407" s="17">
        <f t="shared" si="177"/>
        <v>-0.5</v>
      </c>
      <c r="AH1407" s="17">
        <v>39.906512486231001</v>
      </c>
      <c r="AI1407" s="4" t="s">
        <v>278</v>
      </c>
    </row>
    <row r="1408" spans="1:35" x14ac:dyDescent="0.35">
      <c r="A1408" s="4" t="s">
        <v>229</v>
      </c>
      <c r="B1408" s="36" t="s">
        <v>111</v>
      </c>
      <c r="C1408" s="4" t="s">
        <v>230</v>
      </c>
      <c r="D1408" s="19">
        <f t="shared" si="178"/>
        <v>-76.208333333333329</v>
      </c>
      <c r="E1408" s="19">
        <f t="shared" si="179"/>
        <v>43.088888888888889</v>
      </c>
      <c r="F1408" s="20">
        <v>11700000</v>
      </c>
      <c r="G1408" s="20">
        <v>18090</v>
      </c>
      <c r="H1408" s="21">
        <v>1.4765895635100181</v>
      </c>
      <c r="I1408" s="4" t="s">
        <v>242</v>
      </c>
      <c r="J1408" s="4" t="s">
        <v>206</v>
      </c>
      <c r="K1408" s="22" t="s">
        <v>239</v>
      </c>
      <c r="L1408" s="20">
        <v>11700000</v>
      </c>
      <c r="M1408" s="13">
        <f t="shared" si="174"/>
        <v>1</v>
      </c>
      <c r="O1408" s="4" t="s">
        <v>52</v>
      </c>
      <c r="P1408" s="4">
        <v>8000</v>
      </c>
      <c r="Q1408" s="26" t="s">
        <v>238</v>
      </c>
      <c r="T1408" s="42">
        <v>4</v>
      </c>
      <c r="W1408" s="4">
        <v>10.199999999999999</v>
      </c>
      <c r="Y1408" s="16">
        <v>3.5769012753896954</v>
      </c>
      <c r="Z1408" s="16">
        <v>10</v>
      </c>
      <c r="AA1408" s="16">
        <f t="shared" si="176"/>
        <v>3.5769012753896954</v>
      </c>
      <c r="AB1408" s="16">
        <v>1</v>
      </c>
      <c r="AC1408" s="16">
        <v>0.67990523968794658</v>
      </c>
      <c r="AD1408" s="17">
        <f t="shared" si="180"/>
        <v>10.199999999999999</v>
      </c>
      <c r="AE1408" s="57">
        <v>878.85508816387198</v>
      </c>
      <c r="AF1408" s="17">
        <f t="shared" si="177"/>
        <v>-0.67</v>
      </c>
      <c r="AH1408" s="17">
        <v>0.87815695807538297</v>
      </c>
      <c r="AI1408" s="4" t="s">
        <v>278</v>
      </c>
    </row>
    <row r="1409" spans="1:36" x14ac:dyDescent="0.35">
      <c r="A1409" s="4" t="s">
        <v>229</v>
      </c>
      <c r="B1409" s="36" t="s">
        <v>111</v>
      </c>
      <c r="C1409" s="4" t="s">
        <v>230</v>
      </c>
      <c r="D1409" s="19">
        <f t="shared" si="178"/>
        <v>-76.208333333333329</v>
      </c>
      <c r="E1409" s="19">
        <f t="shared" si="179"/>
        <v>43.088888888888889</v>
      </c>
      <c r="F1409" s="20">
        <v>11700000</v>
      </c>
      <c r="G1409" s="20">
        <v>18090</v>
      </c>
      <c r="H1409" s="21">
        <v>1.4765895635100181</v>
      </c>
      <c r="I1409" s="4" t="s">
        <v>242</v>
      </c>
      <c r="J1409" s="4" t="s">
        <v>206</v>
      </c>
      <c r="K1409" s="22" t="s">
        <v>239</v>
      </c>
      <c r="L1409" s="20">
        <v>11700000</v>
      </c>
      <c r="M1409" s="13">
        <f t="shared" si="174"/>
        <v>1</v>
      </c>
      <c r="O1409" s="4" t="s">
        <v>52</v>
      </c>
      <c r="P1409" s="4">
        <v>8000</v>
      </c>
      <c r="Q1409" s="26" t="s">
        <v>238</v>
      </c>
      <c r="T1409" s="42">
        <v>3</v>
      </c>
      <c r="W1409" s="4">
        <v>10.199999999999999</v>
      </c>
      <c r="Y1409" s="16">
        <v>4.3996693434104799</v>
      </c>
      <c r="Z1409" s="16">
        <v>10</v>
      </c>
      <c r="AA1409" s="16">
        <f t="shared" si="176"/>
        <v>4.3996693434104799</v>
      </c>
      <c r="AB1409" s="16">
        <v>1</v>
      </c>
      <c r="AC1409" s="16">
        <v>9.6422924901185993</v>
      </c>
      <c r="AD1409" s="17">
        <f t="shared" si="180"/>
        <v>10.199999999999999</v>
      </c>
      <c r="AE1409" s="57">
        <v>878.85508816387198</v>
      </c>
      <c r="AF1409" s="17">
        <f t="shared" si="177"/>
        <v>-0.5</v>
      </c>
      <c r="AH1409" s="17">
        <v>11.667022742259</v>
      </c>
      <c r="AI1409" s="4" t="s">
        <v>278</v>
      </c>
    </row>
    <row r="1410" spans="1:36" x14ac:dyDescent="0.35">
      <c r="A1410" s="4" t="s">
        <v>229</v>
      </c>
      <c r="B1410" s="36" t="s">
        <v>111</v>
      </c>
      <c r="C1410" s="4" t="s">
        <v>230</v>
      </c>
      <c r="D1410" s="19">
        <f t="shared" si="178"/>
        <v>-76.208333333333329</v>
      </c>
      <c r="E1410" s="19">
        <f t="shared" si="179"/>
        <v>43.088888888888889</v>
      </c>
      <c r="F1410" s="20">
        <v>11700000</v>
      </c>
      <c r="G1410" s="20">
        <v>18090</v>
      </c>
      <c r="H1410" s="21">
        <v>1.4765895635100181</v>
      </c>
      <c r="I1410" s="4" t="s">
        <v>242</v>
      </c>
      <c r="J1410" s="4" t="s">
        <v>206</v>
      </c>
      <c r="K1410" s="22" t="s">
        <v>239</v>
      </c>
      <c r="L1410" s="20">
        <v>11700000</v>
      </c>
      <c r="M1410" s="13">
        <f t="shared" si="174"/>
        <v>1</v>
      </c>
      <c r="O1410" s="4" t="s">
        <v>52</v>
      </c>
      <c r="P1410" s="4">
        <v>8000</v>
      </c>
      <c r="Q1410" s="26" t="s">
        <v>238</v>
      </c>
      <c r="T1410" s="42">
        <v>10</v>
      </c>
      <c r="W1410" s="4">
        <v>10.199999999999999</v>
      </c>
      <c r="Y1410" s="16">
        <v>3.8390174775625803</v>
      </c>
      <c r="Z1410" s="16">
        <v>10</v>
      </c>
      <c r="AA1410" s="16">
        <f t="shared" si="176"/>
        <v>3.8390174775625803</v>
      </c>
      <c r="AB1410" s="16">
        <v>1</v>
      </c>
      <c r="AC1410" s="16">
        <v>0.77989130434777143</v>
      </c>
      <c r="AD1410" s="17">
        <f t="shared" si="180"/>
        <v>10.199999999999999</v>
      </c>
      <c r="AE1410" s="57">
        <v>878.85508816387198</v>
      </c>
      <c r="AF1410" s="17">
        <f t="shared" si="177"/>
        <v>-0.5</v>
      </c>
      <c r="AH1410" s="17">
        <v>0.94401221358527299</v>
      </c>
      <c r="AI1410" s="4" t="s">
        <v>278</v>
      </c>
    </row>
    <row r="1411" spans="1:36" x14ac:dyDescent="0.35">
      <c r="A1411" s="4" t="s">
        <v>229</v>
      </c>
      <c r="B1411" s="36" t="s">
        <v>111</v>
      </c>
      <c r="C1411" s="4" t="s">
        <v>230</v>
      </c>
      <c r="D1411" s="19">
        <f t="shared" si="178"/>
        <v>-76.208333333333329</v>
      </c>
      <c r="E1411" s="19">
        <f t="shared" si="179"/>
        <v>43.088888888888889</v>
      </c>
      <c r="F1411" s="20">
        <v>11700000</v>
      </c>
      <c r="G1411" s="20">
        <v>18090</v>
      </c>
      <c r="H1411" s="21">
        <v>1.4765895635100181</v>
      </c>
      <c r="I1411" s="4" t="s">
        <v>242</v>
      </c>
      <c r="J1411" s="4" t="s">
        <v>206</v>
      </c>
      <c r="K1411" s="22" t="s">
        <v>239</v>
      </c>
      <c r="L1411" s="20">
        <v>11700000</v>
      </c>
      <c r="M1411" s="13">
        <f t="shared" si="174"/>
        <v>1</v>
      </c>
      <c r="O1411" s="4" t="s">
        <v>52</v>
      </c>
      <c r="P1411" s="4">
        <v>8000</v>
      </c>
      <c r="Q1411" s="26" t="s">
        <v>238</v>
      </c>
      <c r="T1411" s="42">
        <v>6</v>
      </c>
      <c r="W1411" s="4">
        <v>10.199999999999999</v>
      </c>
      <c r="Y1411" s="16">
        <v>7.1017949929144928</v>
      </c>
      <c r="Z1411" s="16">
        <v>10</v>
      </c>
      <c r="AA1411" s="16">
        <f t="shared" si="176"/>
        <v>7.1017949929144928</v>
      </c>
      <c r="AB1411" s="16">
        <v>1</v>
      </c>
      <c r="AC1411" s="16">
        <v>28.377097635392527</v>
      </c>
      <c r="AD1411" s="17">
        <f t="shared" si="180"/>
        <v>10.199999999999999</v>
      </c>
      <c r="AE1411" s="57">
        <v>878.85508816387198</v>
      </c>
      <c r="AF1411" s="17">
        <f t="shared" si="177"/>
        <v>-0.5</v>
      </c>
      <c r="AH1411" s="17">
        <v>34.3475213096795</v>
      </c>
      <c r="AI1411" s="4" t="s">
        <v>278</v>
      </c>
    </row>
    <row r="1412" spans="1:36" x14ac:dyDescent="0.35">
      <c r="A1412" s="4" t="s">
        <v>229</v>
      </c>
      <c r="B1412" s="36" t="s">
        <v>111</v>
      </c>
      <c r="C1412" s="4" t="s">
        <v>230</v>
      </c>
      <c r="D1412" s="19">
        <f t="shared" si="178"/>
        <v>-76.208333333333329</v>
      </c>
      <c r="E1412" s="19">
        <f t="shared" si="179"/>
        <v>43.088888888888889</v>
      </c>
      <c r="F1412" s="20">
        <v>11700000</v>
      </c>
      <c r="G1412" s="20">
        <v>18090</v>
      </c>
      <c r="H1412" s="21">
        <v>1.4765895635100181</v>
      </c>
      <c r="I1412" s="4" t="s">
        <v>242</v>
      </c>
      <c r="J1412" s="4" t="s">
        <v>206</v>
      </c>
      <c r="K1412" s="22" t="s">
        <v>239</v>
      </c>
      <c r="L1412" s="20">
        <v>11700000</v>
      </c>
      <c r="M1412" s="13">
        <f t="shared" si="174"/>
        <v>1</v>
      </c>
      <c r="O1412" s="4" t="s">
        <v>52</v>
      </c>
      <c r="P1412" s="4">
        <v>8000</v>
      </c>
      <c r="Q1412" s="26" t="s">
        <v>238</v>
      </c>
      <c r="T1412" s="42">
        <v>7</v>
      </c>
      <c r="W1412" s="4">
        <v>10.199999999999999</v>
      </c>
      <c r="Y1412" s="16">
        <v>4.1535596194075106</v>
      </c>
      <c r="Z1412" s="16">
        <v>10</v>
      </c>
      <c r="AA1412" s="16">
        <f t="shared" si="176"/>
        <v>4.1535596194075106</v>
      </c>
      <c r="AB1412" s="16">
        <v>1</v>
      </c>
      <c r="AC1412" s="16">
        <v>3.1819565217391266</v>
      </c>
      <c r="AD1412" s="17">
        <f t="shared" si="180"/>
        <v>10.199999999999999</v>
      </c>
      <c r="AE1412" s="57">
        <v>878.85508816387198</v>
      </c>
      <c r="AF1412" s="17">
        <f t="shared" si="177"/>
        <v>-0.5</v>
      </c>
      <c r="AH1412" s="17">
        <v>3.8486651784630301</v>
      </c>
      <c r="AI1412" s="4" t="s">
        <v>278</v>
      </c>
    </row>
    <row r="1413" spans="1:36" x14ac:dyDescent="0.35">
      <c r="A1413" s="4" t="s">
        <v>295</v>
      </c>
      <c r="B1413" s="36" t="s">
        <v>111</v>
      </c>
      <c r="C1413" s="4" t="s">
        <v>240</v>
      </c>
      <c r="D1413" s="19">
        <f t="shared" ref="D1413:D1418" si="181">-84-0.25</f>
        <v>-84.25</v>
      </c>
      <c r="E1413" s="19">
        <f t="shared" ref="E1413:E1418" si="182">30+7/60</f>
        <v>30.116666666666667</v>
      </c>
      <c r="F1413" s="20">
        <f t="shared" ref="F1413:F1418" si="183">3.14*70^2</f>
        <v>15386</v>
      </c>
      <c r="G1413" s="20">
        <f t="shared" ref="G1413:G1418" si="184">2*3.14*70</f>
        <v>439.6</v>
      </c>
      <c r="H1413" s="21">
        <v>1</v>
      </c>
      <c r="I1413" s="4" t="s">
        <v>31</v>
      </c>
      <c r="J1413" s="4" t="s">
        <v>53</v>
      </c>
      <c r="K1413" s="22" t="s">
        <v>241</v>
      </c>
      <c r="L1413" s="10">
        <f t="shared" ref="L1413:L1418" si="185">0.14/0.25</f>
        <v>0.56000000000000005</v>
      </c>
      <c r="M1413" s="13">
        <f t="shared" si="174"/>
        <v>3.6396724294813472E-5</v>
      </c>
      <c r="O1413" s="4" t="s">
        <v>31</v>
      </c>
      <c r="P1413" s="4">
        <v>0</v>
      </c>
      <c r="T1413" s="24">
        <v>3.472222222222222E-3</v>
      </c>
      <c r="W1413" s="17">
        <f t="shared" ref="W1413:W1418" si="186">AVERAGE(20.2,17.4,18.7,17.4,18.8,25.8,16,20.5)</f>
        <v>19.349999999999998</v>
      </c>
      <c r="Y1413" s="16">
        <v>0</v>
      </c>
      <c r="Z1413" s="16">
        <v>0.02</v>
      </c>
      <c r="AA1413" s="16">
        <f t="shared" si="176"/>
        <v>0</v>
      </c>
      <c r="AB1413" s="16">
        <v>1</v>
      </c>
      <c r="AC1413" s="16">
        <v>1.74377281725142</v>
      </c>
      <c r="AD1413" s="17">
        <v>20</v>
      </c>
      <c r="AE1413" s="57">
        <v>636.64024417240603</v>
      </c>
      <c r="AF1413" s="17">
        <f t="shared" si="177"/>
        <v>-0.67</v>
      </c>
      <c r="AH1413" s="17">
        <v>1.77214530973216</v>
      </c>
      <c r="AI1413" s="4" t="s">
        <v>279</v>
      </c>
      <c r="AJ1413" s="4" t="s">
        <v>280</v>
      </c>
    </row>
    <row r="1414" spans="1:36" x14ac:dyDescent="0.35">
      <c r="A1414" s="4" t="s">
        <v>295</v>
      </c>
      <c r="B1414" s="36" t="s">
        <v>111</v>
      </c>
      <c r="C1414" s="4" t="s">
        <v>240</v>
      </c>
      <c r="D1414" s="19">
        <f t="shared" si="181"/>
        <v>-84.25</v>
      </c>
      <c r="E1414" s="19">
        <f t="shared" si="182"/>
        <v>30.116666666666667</v>
      </c>
      <c r="F1414" s="20">
        <f t="shared" si="183"/>
        <v>15386</v>
      </c>
      <c r="G1414" s="20">
        <f t="shared" si="184"/>
        <v>439.6</v>
      </c>
      <c r="H1414" s="21">
        <v>1</v>
      </c>
      <c r="I1414" s="4" t="s">
        <v>31</v>
      </c>
      <c r="J1414" s="4" t="s">
        <v>53</v>
      </c>
      <c r="K1414" s="22" t="s">
        <v>241</v>
      </c>
      <c r="L1414" s="10">
        <f t="shared" si="185"/>
        <v>0.56000000000000005</v>
      </c>
      <c r="M1414" s="13">
        <f t="shared" si="174"/>
        <v>3.6396724294813472E-5</v>
      </c>
      <c r="O1414" s="4" t="s">
        <v>31</v>
      </c>
      <c r="P1414" s="4">
        <v>0</v>
      </c>
      <c r="T1414" s="24">
        <v>3.472222222222222E-3</v>
      </c>
      <c r="W1414" s="17">
        <f t="shared" si="186"/>
        <v>19.349999999999998</v>
      </c>
      <c r="Y1414" s="16">
        <v>0.39371112913817802</v>
      </c>
      <c r="Z1414" s="16">
        <v>0.02</v>
      </c>
      <c r="AA1414" s="16">
        <f t="shared" ref="AA1414:AA1418" si="187">Y1414*(1+((0.0013^0.5)/0.4)*LN(10/Z1414))</f>
        <v>0.61425912860089948</v>
      </c>
      <c r="AB1414" s="16">
        <v>1</v>
      </c>
      <c r="AC1414" s="16">
        <v>1.9702082815572</v>
      </c>
      <c r="AD1414" s="17">
        <v>20</v>
      </c>
      <c r="AE1414" s="57">
        <v>636.64024417240603</v>
      </c>
      <c r="AF1414" s="17">
        <f t="shared" si="177"/>
        <v>-0.67</v>
      </c>
      <c r="AH1414" s="17">
        <v>2.0063944023979001</v>
      </c>
      <c r="AI1414" s="4" t="s">
        <v>279</v>
      </c>
      <c r="AJ1414" s="4" t="s">
        <v>280</v>
      </c>
    </row>
    <row r="1415" spans="1:36" x14ac:dyDescent="0.35">
      <c r="A1415" s="4" t="s">
        <v>295</v>
      </c>
      <c r="B1415" s="36" t="s">
        <v>111</v>
      </c>
      <c r="C1415" s="4" t="s">
        <v>240</v>
      </c>
      <c r="D1415" s="19">
        <f t="shared" si="181"/>
        <v>-84.25</v>
      </c>
      <c r="E1415" s="19">
        <f t="shared" si="182"/>
        <v>30.116666666666667</v>
      </c>
      <c r="F1415" s="20">
        <f t="shared" si="183"/>
        <v>15386</v>
      </c>
      <c r="G1415" s="20">
        <f t="shared" si="184"/>
        <v>439.6</v>
      </c>
      <c r="H1415" s="21">
        <v>1</v>
      </c>
      <c r="I1415" s="4" t="s">
        <v>31</v>
      </c>
      <c r="J1415" s="4" t="s">
        <v>53</v>
      </c>
      <c r="K1415" s="22" t="s">
        <v>241</v>
      </c>
      <c r="L1415" s="10">
        <f t="shared" si="185"/>
        <v>0.56000000000000005</v>
      </c>
      <c r="M1415" s="13">
        <f t="shared" si="174"/>
        <v>3.6396724294813472E-5</v>
      </c>
      <c r="O1415" s="4" t="s">
        <v>31</v>
      </c>
      <c r="P1415" s="4">
        <v>0</v>
      </c>
      <c r="T1415" s="24">
        <v>3.472222222222222E-3</v>
      </c>
      <c r="W1415" s="17">
        <f t="shared" si="186"/>
        <v>19.349999999999998</v>
      </c>
      <c r="Y1415" s="16">
        <v>1.40425696295437</v>
      </c>
      <c r="Z1415" s="16">
        <v>0.02</v>
      </c>
      <c r="AA1415" s="16">
        <f t="shared" si="187"/>
        <v>2.1908897020113547</v>
      </c>
      <c r="AB1415" s="16">
        <v>1</v>
      </c>
      <c r="AC1415" s="16">
        <v>3.16899773397108</v>
      </c>
      <c r="AD1415" s="17">
        <v>20</v>
      </c>
      <c r="AE1415" s="57">
        <v>636.64024417240603</v>
      </c>
      <c r="AF1415" s="17">
        <f t="shared" si="177"/>
        <v>-0.67</v>
      </c>
      <c r="AH1415" s="17">
        <v>3.2285635815235301</v>
      </c>
      <c r="AI1415" s="4" t="s">
        <v>279</v>
      </c>
      <c r="AJ1415" s="4" t="s">
        <v>280</v>
      </c>
    </row>
    <row r="1416" spans="1:36" x14ac:dyDescent="0.35">
      <c r="A1416" s="4" t="s">
        <v>295</v>
      </c>
      <c r="B1416" s="36" t="s">
        <v>111</v>
      </c>
      <c r="C1416" s="4" t="s">
        <v>240</v>
      </c>
      <c r="D1416" s="19">
        <f t="shared" si="181"/>
        <v>-84.25</v>
      </c>
      <c r="E1416" s="19">
        <f t="shared" si="182"/>
        <v>30.116666666666667</v>
      </c>
      <c r="F1416" s="20">
        <f t="shared" si="183"/>
        <v>15386</v>
      </c>
      <c r="G1416" s="20">
        <f t="shared" si="184"/>
        <v>439.6</v>
      </c>
      <c r="H1416" s="21">
        <v>1</v>
      </c>
      <c r="I1416" s="4" t="s">
        <v>31</v>
      </c>
      <c r="J1416" s="4" t="s">
        <v>53</v>
      </c>
      <c r="K1416" s="22" t="s">
        <v>241</v>
      </c>
      <c r="L1416" s="10">
        <f t="shared" si="185"/>
        <v>0.56000000000000005</v>
      </c>
      <c r="M1416" s="13">
        <f t="shared" si="174"/>
        <v>3.6396724294813472E-5</v>
      </c>
      <c r="O1416" s="4" t="s">
        <v>31</v>
      </c>
      <c r="P1416" s="4">
        <v>0</v>
      </c>
      <c r="T1416" s="24">
        <v>3.472222222222222E-3</v>
      </c>
      <c r="W1416" s="17">
        <f t="shared" si="186"/>
        <v>19.349999999999998</v>
      </c>
      <c r="Y1416" s="16">
        <v>2.2873256847065999</v>
      </c>
      <c r="Z1416" s="16">
        <v>0.02</v>
      </c>
      <c r="AA1416" s="16">
        <f t="shared" si="187"/>
        <v>3.5686333911613279</v>
      </c>
      <c r="AB1416" s="16">
        <v>1</v>
      </c>
      <c r="AC1416" s="16">
        <v>6.1056831945560699</v>
      </c>
      <c r="AD1416" s="17">
        <v>20</v>
      </c>
      <c r="AE1416" s="57">
        <v>636.64024417240603</v>
      </c>
      <c r="AF1416" s="17">
        <f t="shared" si="177"/>
        <v>-0.67</v>
      </c>
      <c r="AH1416" s="17">
        <v>6.2228780703813102</v>
      </c>
      <c r="AI1416" s="4" t="s">
        <v>279</v>
      </c>
      <c r="AJ1416" s="4" t="s">
        <v>280</v>
      </c>
    </row>
    <row r="1417" spans="1:36" x14ac:dyDescent="0.35">
      <c r="A1417" s="4" t="s">
        <v>295</v>
      </c>
      <c r="B1417" s="36" t="s">
        <v>111</v>
      </c>
      <c r="C1417" s="4" t="s">
        <v>240</v>
      </c>
      <c r="D1417" s="19">
        <f t="shared" si="181"/>
        <v>-84.25</v>
      </c>
      <c r="E1417" s="19">
        <f t="shared" si="182"/>
        <v>30.116666666666667</v>
      </c>
      <c r="F1417" s="20">
        <f t="shared" si="183"/>
        <v>15386</v>
      </c>
      <c r="G1417" s="20">
        <f t="shared" si="184"/>
        <v>439.6</v>
      </c>
      <c r="H1417" s="21">
        <v>1</v>
      </c>
      <c r="I1417" s="4" t="s">
        <v>31</v>
      </c>
      <c r="J1417" s="4" t="s">
        <v>53</v>
      </c>
      <c r="K1417" s="22" t="s">
        <v>241</v>
      </c>
      <c r="L1417" s="10">
        <f t="shared" si="185"/>
        <v>0.56000000000000005</v>
      </c>
      <c r="M1417" s="13">
        <f t="shared" si="174"/>
        <v>3.6396724294813472E-5</v>
      </c>
      <c r="O1417" s="4" t="s">
        <v>31</v>
      </c>
      <c r="P1417" s="4">
        <v>0</v>
      </c>
      <c r="T1417" s="24">
        <v>3.472222222222222E-3</v>
      </c>
      <c r="W1417" s="17">
        <f t="shared" si="186"/>
        <v>19.349999999999998</v>
      </c>
      <c r="Y1417" s="16">
        <v>2.9108046509831098</v>
      </c>
      <c r="Z1417" s="16">
        <v>0.02</v>
      </c>
      <c r="AA1417" s="16">
        <f t="shared" si="187"/>
        <v>4.5413710614535683</v>
      </c>
      <c r="AB1417" s="16">
        <v>1</v>
      </c>
      <c r="AC1417" s="16">
        <v>9.8548903400855092</v>
      </c>
      <c r="AD1417" s="17">
        <v>20</v>
      </c>
      <c r="AE1417" s="57">
        <v>636.64024417240603</v>
      </c>
      <c r="AF1417" s="17">
        <f t="shared" si="177"/>
        <v>-0.5</v>
      </c>
      <c r="AH1417" s="17">
        <v>9.9854841588511203</v>
      </c>
      <c r="AI1417" s="4" t="s">
        <v>279</v>
      </c>
      <c r="AJ1417" s="4" t="s">
        <v>280</v>
      </c>
    </row>
    <row r="1418" spans="1:36" x14ac:dyDescent="0.35">
      <c r="A1418" s="4" t="s">
        <v>295</v>
      </c>
      <c r="B1418" s="36" t="s">
        <v>111</v>
      </c>
      <c r="C1418" s="4" t="s">
        <v>240</v>
      </c>
      <c r="D1418" s="19">
        <f t="shared" si="181"/>
        <v>-84.25</v>
      </c>
      <c r="E1418" s="19">
        <f t="shared" si="182"/>
        <v>30.116666666666667</v>
      </c>
      <c r="F1418" s="20">
        <f t="shared" si="183"/>
        <v>15386</v>
      </c>
      <c r="G1418" s="20">
        <f t="shared" si="184"/>
        <v>439.6</v>
      </c>
      <c r="H1418" s="21">
        <v>1</v>
      </c>
      <c r="I1418" s="4" t="s">
        <v>31</v>
      </c>
      <c r="J1418" s="4" t="s">
        <v>53</v>
      </c>
      <c r="K1418" s="22" t="s">
        <v>241</v>
      </c>
      <c r="L1418" s="10">
        <f t="shared" si="185"/>
        <v>0.56000000000000005</v>
      </c>
      <c r="M1418" s="13">
        <f t="shared" si="174"/>
        <v>3.6396724294813472E-5</v>
      </c>
      <c r="O1418" s="4" t="s">
        <v>31</v>
      </c>
      <c r="P1418" s="4">
        <v>0</v>
      </c>
      <c r="T1418" s="24">
        <v>3.472222222222222E-3</v>
      </c>
      <c r="W1418" s="17">
        <f t="shared" si="186"/>
        <v>19.349999999999998</v>
      </c>
      <c r="Y1418" s="16">
        <v>3.4820566307412899</v>
      </c>
      <c r="Z1418" s="16">
        <v>0.02</v>
      </c>
      <c r="AA1418" s="16">
        <f t="shared" si="187"/>
        <v>5.432625377951811</v>
      </c>
      <c r="AB1418" s="16">
        <v>1</v>
      </c>
      <c r="AC1418" s="16">
        <v>14.811886326881</v>
      </c>
      <c r="AD1418" s="17">
        <v>20</v>
      </c>
      <c r="AE1418" s="57">
        <v>636.64024417240603</v>
      </c>
      <c r="AF1418" s="17">
        <f t="shared" si="177"/>
        <v>-0.5</v>
      </c>
      <c r="AH1418" s="17">
        <v>15.0137076540696</v>
      </c>
      <c r="AI1418" s="4" t="s">
        <v>279</v>
      </c>
      <c r="AJ1418" s="4" t="s">
        <v>280</v>
      </c>
    </row>
    <row r="1419" spans="1:36" x14ac:dyDescent="0.35">
      <c r="A1419" s="4" t="s">
        <v>126</v>
      </c>
      <c r="B1419" s="36" t="s">
        <v>264</v>
      </c>
      <c r="C1419" s="4" t="s">
        <v>127</v>
      </c>
      <c r="D1419" s="19">
        <v>17.333333333333332</v>
      </c>
      <c r="E1419" s="19">
        <v>60.15</v>
      </c>
      <c r="F1419" s="20">
        <v>38000000</v>
      </c>
      <c r="G1419" s="20">
        <v>35673</v>
      </c>
      <c r="H1419" s="21">
        <v>1.76</v>
      </c>
      <c r="I1419" s="4" t="s">
        <v>116</v>
      </c>
      <c r="J1419" s="4" t="s">
        <v>51</v>
      </c>
      <c r="K1419" s="22" t="s">
        <v>128</v>
      </c>
      <c r="L1419" s="10">
        <f t="shared" ref="L1419:L1446" si="188">3.14*(500-100)/2*(500-100)/4</f>
        <v>62800</v>
      </c>
      <c r="M1419" s="13">
        <f t="shared" ref="M1419:M1482" si="189">L1419/F1419</f>
        <v>1.6526315789473685E-3</v>
      </c>
      <c r="N1419" s="4" t="s">
        <v>249</v>
      </c>
      <c r="O1419" s="4" t="s">
        <v>31</v>
      </c>
      <c r="P1419" s="4">
        <v>0</v>
      </c>
      <c r="Q1419" s="26">
        <v>2012</v>
      </c>
      <c r="T1419" s="24">
        <v>2.0833333333333332E-2</v>
      </c>
      <c r="Z1419" s="16">
        <v>4.7</v>
      </c>
      <c r="AA1419" s="16">
        <v>0.25</v>
      </c>
      <c r="AB1419" s="16">
        <v>1</v>
      </c>
      <c r="AE1419" s="57" t="s">
        <v>75</v>
      </c>
      <c r="AH1419" s="17" t="s">
        <v>75</v>
      </c>
    </row>
    <row r="1420" spans="1:36" x14ac:dyDescent="0.35">
      <c r="A1420" s="4" t="s">
        <v>126</v>
      </c>
      <c r="B1420" s="36" t="s">
        <v>264</v>
      </c>
      <c r="C1420" s="4" t="s">
        <v>127</v>
      </c>
      <c r="D1420" s="19">
        <v>17.333333333333332</v>
      </c>
      <c r="E1420" s="19">
        <v>60.15</v>
      </c>
      <c r="F1420" s="20">
        <v>38000000</v>
      </c>
      <c r="G1420" s="20">
        <v>35673</v>
      </c>
      <c r="H1420" s="21">
        <v>1.76</v>
      </c>
      <c r="I1420" s="4" t="s">
        <v>116</v>
      </c>
      <c r="J1420" s="4" t="s">
        <v>51</v>
      </c>
      <c r="K1420" s="22" t="s">
        <v>128</v>
      </c>
      <c r="L1420" s="10">
        <f t="shared" si="188"/>
        <v>62800</v>
      </c>
      <c r="M1420" s="13">
        <f t="shared" si="189"/>
        <v>1.6526315789473685E-3</v>
      </c>
      <c r="N1420" s="4" t="s">
        <v>249</v>
      </c>
      <c r="O1420" s="4" t="s">
        <v>31</v>
      </c>
      <c r="P1420" s="4">
        <v>0</v>
      </c>
      <c r="Q1420" s="26">
        <v>2012</v>
      </c>
      <c r="T1420" s="24">
        <v>2.0833333333333332E-2</v>
      </c>
      <c r="Z1420" s="16">
        <v>4.7</v>
      </c>
      <c r="AA1420" s="16">
        <v>0.75</v>
      </c>
      <c r="AB1420" s="16">
        <v>1</v>
      </c>
      <c r="AE1420" s="57" t="s">
        <v>75</v>
      </c>
      <c r="AH1420" s="17" t="s">
        <v>75</v>
      </c>
    </row>
    <row r="1421" spans="1:36" x14ac:dyDescent="0.35">
      <c r="A1421" s="4" t="s">
        <v>126</v>
      </c>
      <c r="B1421" s="36" t="s">
        <v>264</v>
      </c>
      <c r="C1421" s="4" t="s">
        <v>127</v>
      </c>
      <c r="D1421" s="19">
        <v>17.333333333333332</v>
      </c>
      <c r="E1421" s="19">
        <v>60.15</v>
      </c>
      <c r="F1421" s="20">
        <v>38000000</v>
      </c>
      <c r="G1421" s="20">
        <v>35673</v>
      </c>
      <c r="H1421" s="21">
        <v>1.76</v>
      </c>
      <c r="I1421" s="4" t="s">
        <v>116</v>
      </c>
      <c r="J1421" s="4" t="s">
        <v>51</v>
      </c>
      <c r="K1421" s="22" t="s">
        <v>128</v>
      </c>
      <c r="L1421" s="10">
        <f t="shared" si="188"/>
        <v>62800</v>
      </c>
      <c r="M1421" s="13">
        <f t="shared" si="189"/>
        <v>1.6526315789473685E-3</v>
      </c>
      <c r="N1421" s="4" t="s">
        <v>249</v>
      </c>
      <c r="O1421" s="4" t="s">
        <v>31</v>
      </c>
      <c r="P1421" s="4">
        <v>0</v>
      </c>
      <c r="Q1421" s="26">
        <v>2012</v>
      </c>
      <c r="T1421" s="24">
        <v>2.0833333333333332E-2</v>
      </c>
      <c r="Z1421" s="16">
        <v>4.7</v>
      </c>
      <c r="AA1421" s="16">
        <v>1.25</v>
      </c>
      <c r="AB1421" s="16">
        <v>1</v>
      </c>
      <c r="AE1421" s="57" t="s">
        <v>75</v>
      </c>
      <c r="AH1421" s="17">
        <v>8.3800000000000008</v>
      </c>
    </row>
    <row r="1422" spans="1:36" x14ac:dyDescent="0.35">
      <c r="A1422" s="4" t="s">
        <v>126</v>
      </c>
      <c r="B1422" s="36" t="s">
        <v>264</v>
      </c>
      <c r="C1422" s="4" t="s">
        <v>127</v>
      </c>
      <c r="D1422" s="19">
        <v>17.333333333333332</v>
      </c>
      <c r="E1422" s="19">
        <v>60.15</v>
      </c>
      <c r="F1422" s="20">
        <v>38000000</v>
      </c>
      <c r="G1422" s="20">
        <v>35673</v>
      </c>
      <c r="H1422" s="21">
        <v>1.76</v>
      </c>
      <c r="I1422" s="4" t="s">
        <v>116</v>
      </c>
      <c r="J1422" s="4" t="s">
        <v>51</v>
      </c>
      <c r="K1422" s="22" t="s">
        <v>128</v>
      </c>
      <c r="L1422" s="10">
        <f t="shared" si="188"/>
        <v>62800</v>
      </c>
      <c r="M1422" s="13">
        <f t="shared" si="189"/>
        <v>1.6526315789473685E-3</v>
      </c>
      <c r="N1422" s="4" t="s">
        <v>249</v>
      </c>
      <c r="O1422" s="4" t="s">
        <v>31</v>
      </c>
      <c r="P1422" s="4">
        <v>0</v>
      </c>
      <c r="Q1422" s="26">
        <v>2012</v>
      </c>
      <c r="T1422" s="24">
        <v>2.0833333333333332E-2</v>
      </c>
      <c r="Z1422" s="16">
        <v>4.7</v>
      </c>
      <c r="AA1422" s="16">
        <v>1.75</v>
      </c>
      <c r="AB1422" s="16">
        <v>1</v>
      </c>
      <c r="AE1422" s="57" t="s">
        <v>75</v>
      </c>
      <c r="AH1422" s="17">
        <v>6.99</v>
      </c>
    </row>
    <row r="1423" spans="1:36" x14ac:dyDescent="0.35">
      <c r="A1423" s="4" t="s">
        <v>126</v>
      </c>
      <c r="B1423" s="36" t="s">
        <v>264</v>
      </c>
      <c r="C1423" s="4" t="s">
        <v>127</v>
      </c>
      <c r="D1423" s="19">
        <v>17.333333333333332</v>
      </c>
      <c r="E1423" s="19">
        <v>60.15</v>
      </c>
      <c r="F1423" s="20">
        <v>38000000</v>
      </c>
      <c r="G1423" s="20">
        <v>35673</v>
      </c>
      <c r="H1423" s="21">
        <v>1.76</v>
      </c>
      <c r="I1423" s="4" t="s">
        <v>116</v>
      </c>
      <c r="J1423" s="4" t="s">
        <v>51</v>
      </c>
      <c r="K1423" s="22" t="s">
        <v>128</v>
      </c>
      <c r="L1423" s="10">
        <f t="shared" si="188"/>
        <v>62800</v>
      </c>
      <c r="M1423" s="13">
        <f t="shared" si="189"/>
        <v>1.6526315789473685E-3</v>
      </c>
      <c r="N1423" s="4" t="s">
        <v>249</v>
      </c>
      <c r="O1423" s="4" t="s">
        <v>31</v>
      </c>
      <c r="P1423" s="4">
        <v>0</v>
      </c>
      <c r="Q1423" s="26">
        <v>2012</v>
      </c>
      <c r="T1423" s="24">
        <v>2.0833333333333332E-2</v>
      </c>
      <c r="Z1423" s="16">
        <v>4.7</v>
      </c>
      <c r="AA1423" s="16">
        <v>2.25</v>
      </c>
      <c r="AB1423" s="16">
        <v>1</v>
      </c>
      <c r="AE1423" s="57" t="s">
        <v>75</v>
      </c>
      <c r="AH1423" s="17">
        <v>9.32</v>
      </c>
    </row>
    <row r="1424" spans="1:36" x14ac:dyDescent="0.35">
      <c r="A1424" s="4" t="s">
        <v>126</v>
      </c>
      <c r="B1424" s="36" t="s">
        <v>264</v>
      </c>
      <c r="C1424" s="4" t="s">
        <v>127</v>
      </c>
      <c r="D1424" s="19">
        <v>17.333333333333332</v>
      </c>
      <c r="E1424" s="19">
        <v>60.15</v>
      </c>
      <c r="F1424" s="20">
        <v>38000000</v>
      </c>
      <c r="G1424" s="20">
        <v>35673</v>
      </c>
      <c r="H1424" s="21">
        <v>1.76</v>
      </c>
      <c r="I1424" s="4" t="s">
        <v>116</v>
      </c>
      <c r="J1424" s="4" t="s">
        <v>51</v>
      </c>
      <c r="K1424" s="22" t="s">
        <v>128</v>
      </c>
      <c r="L1424" s="10">
        <f t="shared" si="188"/>
        <v>62800</v>
      </c>
      <c r="M1424" s="13">
        <f t="shared" si="189"/>
        <v>1.6526315789473685E-3</v>
      </c>
      <c r="N1424" s="4" t="s">
        <v>249</v>
      </c>
      <c r="O1424" s="4" t="s">
        <v>31</v>
      </c>
      <c r="P1424" s="4">
        <v>0</v>
      </c>
      <c r="Q1424" s="26">
        <v>2012</v>
      </c>
      <c r="T1424" s="24">
        <v>2.0833333333333332E-2</v>
      </c>
      <c r="Z1424" s="16">
        <v>4.7</v>
      </c>
      <c r="AA1424" s="16">
        <v>2.75</v>
      </c>
      <c r="AB1424" s="16">
        <v>1</v>
      </c>
      <c r="AE1424" s="57" t="s">
        <v>75</v>
      </c>
      <c r="AH1424" s="17">
        <v>12.58</v>
      </c>
    </row>
    <row r="1425" spans="1:34" x14ac:dyDescent="0.35">
      <c r="A1425" s="4" t="s">
        <v>126</v>
      </c>
      <c r="B1425" s="36" t="s">
        <v>264</v>
      </c>
      <c r="C1425" s="4" t="s">
        <v>127</v>
      </c>
      <c r="D1425" s="19">
        <v>17.333333333333332</v>
      </c>
      <c r="E1425" s="19">
        <v>60.15</v>
      </c>
      <c r="F1425" s="20">
        <v>38000000</v>
      </c>
      <c r="G1425" s="20">
        <v>35673</v>
      </c>
      <c r="H1425" s="21">
        <v>1.76</v>
      </c>
      <c r="I1425" s="4" t="s">
        <v>116</v>
      </c>
      <c r="J1425" s="4" t="s">
        <v>51</v>
      </c>
      <c r="K1425" s="22" t="s">
        <v>128</v>
      </c>
      <c r="L1425" s="10">
        <f t="shared" si="188"/>
        <v>62800</v>
      </c>
      <c r="M1425" s="13">
        <f t="shared" si="189"/>
        <v>1.6526315789473685E-3</v>
      </c>
      <c r="N1425" s="4" t="s">
        <v>249</v>
      </c>
      <c r="O1425" s="4" t="s">
        <v>31</v>
      </c>
      <c r="P1425" s="4">
        <v>0</v>
      </c>
      <c r="Q1425" s="26">
        <v>2012</v>
      </c>
      <c r="T1425" s="24">
        <v>2.0833333333333332E-2</v>
      </c>
      <c r="Z1425" s="16">
        <v>4.7</v>
      </c>
      <c r="AA1425" s="16">
        <v>3.25</v>
      </c>
      <c r="AB1425" s="16">
        <v>1</v>
      </c>
      <c r="AE1425" s="57" t="s">
        <v>75</v>
      </c>
      <c r="AH1425" s="17">
        <v>11.14</v>
      </c>
    </row>
    <row r="1426" spans="1:34" x14ac:dyDescent="0.35">
      <c r="A1426" s="4" t="s">
        <v>126</v>
      </c>
      <c r="B1426" s="36" t="s">
        <v>264</v>
      </c>
      <c r="C1426" s="4" t="s">
        <v>127</v>
      </c>
      <c r="D1426" s="19">
        <v>17.333333333333332</v>
      </c>
      <c r="E1426" s="19">
        <v>60.15</v>
      </c>
      <c r="F1426" s="20">
        <v>38000000</v>
      </c>
      <c r="G1426" s="20">
        <v>35673</v>
      </c>
      <c r="H1426" s="21">
        <v>1.76</v>
      </c>
      <c r="I1426" s="4" t="s">
        <v>116</v>
      </c>
      <c r="J1426" s="4" t="s">
        <v>51</v>
      </c>
      <c r="K1426" s="22" t="s">
        <v>128</v>
      </c>
      <c r="L1426" s="10">
        <f t="shared" si="188"/>
        <v>62800</v>
      </c>
      <c r="M1426" s="13">
        <f t="shared" si="189"/>
        <v>1.6526315789473685E-3</v>
      </c>
      <c r="N1426" s="4" t="s">
        <v>249</v>
      </c>
      <c r="O1426" s="4" t="s">
        <v>31</v>
      </c>
      <c r="P1426" s="4">
        <v>0</v>
      </c>
      <c r="Q1426" s="26">
        <v>2012</v>
      </c>
      <c r="T1426" s="24">
        <v>2.0833333333333332E-2</v>
      </c>
      <c r="Z1426" s="16">
        <v>4.7</v>
      </c>
      <c r="AA1426" s="16">
        <v>3.75</v>
      </c>
      <c r="AB1426" s="16">
        <v>1</v>
      </c>
      <c r="AE1426" s="57" t="s">
        <v>75</v>
      </c>
      <c r="AH1426" s="17">
        <v>9.33</v>
      </c>
    </row>
    <row r="1427" spans="1:34" x14ac:dyDescent="0.35">
      <c r="A1427" s="4" t="s">
        <v>126</v>
      </c>
      <c r="B1427" s="36" t="s">
        <v>264</v>
      </c>
      <c r="C1427" s="4" t="s">
        <v>127</v>
      </c>
      <c r="D1427" s="19">
        <v>17.333333333333332</v>
      </c>
      <c r="E1427" s="19">
        <v>60.15</v>
      </c>
      <c r="F1427" s="20">
        <v>38000000</v>
      </c>
      <c r="G1427" s="20">
        <v>35673</v>
      </c>
      <c r="H1427" s="21">
        <v>1.76</v>
      </c>
      <c r="I1427" s="4" t="s">
        <v>116</v>
      </c>
      <c r="J1427" s="4" t="s">
        <v>51</v>
      </c>
      <c r="K1427" s="22" t="s">
        <v>128</v>
      </c>
      <c r="L1427" s="10">
        <f t="shared" si="188"/>
        <v>62800</v>
      </c>
      <c r="M1427" s="13">
        <f t="shared" si="189"/>
        <v>1.6526315789473685E-3</v>
      </c>
      <c r="N1427" s="4" t="s">
        <v>249</v>
      </c>
      <c r="O1427" s="4" t="s">
        <v>31</v>
      </c>
      <c r="P1427" s="4">
        <v>0</v>
      </c>
      <c r="Q1427" s="26">
        <v>2012</v>
      </c>
      <c r="T1427" s="24">
        <v>2.0833333333333332E-2</v>
      </c>
      <c r="Z1427" s="16">
        <v>4.7</v>
      </c>
      <c r="AA1427" s="16">
        <v>4.25</v>
      </c>
      <c r="AB1427" s="16">
        <v>1</v>
      </c>
      <c r="AE1427" s="57" t="s">
        <v>75</v>
      </c>
      <c r="AH1427" s="17">
        <v>13.36</v>
      </c>
    </row>
    <row r="1428" spans="1:34" x14ac:dyDescent="0.35">
      <c r="A1428" s="4" t="s">
        <v>126</v>
      </c>
      <c r="B1428" s="36" t="s">
        <v>264</v>
      </c>
      <c r="C1428" s="4" t="s">
        <v>127</v>
      </c>
      <c r="D1428" s="19">
        <v>17.333333333333332</v>
      </c>
      <c r="E1428" s="19">
        <v>60.15</v>
      </c>
      <c r="F1428" s="20">
        <v>38000000</v>
      </c>
      <c r="G1428" s="20">
        <v>35673</v>
      </c>
      <c r="H1428" s="21">
        <v>1.76</v>
      </c>
      <c r="I1428" s="4" t="s">
        <v>116</v>
      </c>
      <c r="J1428" s="4" t="s">
        <v>51</v>
      </c>
      <c r="K1428" s="22" t="s">
        <v>128</v>
      </c>
      <c r="L1428" s="10">
        <f t="shared" si="188"/>
        <v>62800</v>
      </c>
      <c r="M1428" s="13">
        <f t="shared" si="189"/>
        <v>1.6526315789473685E-3</v>
      </c>
      <c r="N1428" s="4" t="s">
        <v>249</v>
      </c>
      <c r="O1428" s="4" t="s">
        <v>31</v>
      </c>
      <c r="P1428" s="4">
        <v>0</v>
      </c>
      <c r="Q1428" s="26">
        <v>2012</v>
      </c>
      <c r="T1428" s="24">
        <v>2.0833333333333332E-2</v>
      </c>
      <c r="Z1428" s="16">
        <v>4.7</v>
      </c>
      <c r="AA1428" s="16">
        <v>4.75</v>
      </c>
      <c r="AB1428" s="16">
        <v>1</v>
      </c>
      <c r="AE1428" s="57" t="s">
        <v>75</v>
      </c>
      <c r="AH1428" s="17">
        <v>10.3</v>
      </c>
    </row>
    <row r="1429" spans="1:34" x14ac:dyDescent="0.35">
      <c r="A1429" s="4" t="s">
        <v>126</v>
      </c>
      <c r="B1429" s="36" t="s">
        <v>264</v>
      </c>
      <c r="C1429" s="4" t="s">
        <v>127</v>
      </c>
      <c r="D1429" s="19">
        <v>17.333333333333332</v>
      </c>
      <c r="E1429" s="19">
        <v>60.15</v>
      </c>
      <c r="F1429" s="20">
        <v>38000000</v>
      </c>
      <c r="G1429" s="20">
        <v>35673</v>
      </c>
      <c r="H1429" s="21">
        <v>1.76</v>
      </c>
      <c r="I1429" s="4" t="s">
        <v>116</v>
      </c>
      <c r="J1429" s="4" t="s">
        <v>51</v>
      </c>
      <c r="K1429" s="22" t="s">
        <v>128</v>
      </c>
      <c r="L1429" s="10">
        <f t="shared" si="188"/>
        <v>62800</v>
      </c>
      <c r="M1429" s="13">
        <f t="shared" si="189"/>
        <v>1.6526315789473685E-3</v>
      </c>
      <c r="N1429" s="4" t="s">
        <v>249</v>
      </c>
      <c r="O1429" s="4" t="s">
        <v>31</v>
      </c>
      <c r="P1429" s="4">
        <v>0</v>
      </c>
      <c r="Q1429" s="26">
        <v>2012</v>
      </c>
      <c r="T1429" s="24">
        <v>2.0833333333333332E-2</v>
      </c>
      <c r="Z1429" s="16">
        <v>4.7</v>
      </c>
      <c r="AA1429" s="16">
        <v>5.25</v>
      </c>
      <c r="AB1429" s="16">
        <v>1</v>
      </c>
      <c r="AE1429" s="57" t="s">
        <v>75</v>
      </c>
      <c r="AH1429" s="17">
        <v>9.06</v>
      </c>
    </row>
    <row r="1430" spans="1:34" x14ac:dyDescent="0.35">
      <c r="A1430" s="4" t="s">
        <v>126</v>
      </c>
      <c r="B1430" s="36" t="s">
        <v>264</v>
      </c>
      <c r="C1430" s="4" t="s">
        <v>127</v>
      </c>
      <c r="D1430" s="19">
        <v>17.333333333333332</v>
      </c>
      <c r="E1430" s="19">
        <v>60.15</v>
      </c>
      <c r="F1430" s="20">
        <v>38000000</v>
      </c>
      <c r="G1430" s="20">
        <v>35673</v>
      </c>
      <c r="H1430" s="21">
        <v>1.76</v>
      </c>
      <c r="I1430" s="4" t="s">
        <v>116</v>
      </c>
      <c r="J1430" s="4" t="s">
        <v>51</v>
      </c>
      <c r="K1430" s="22" t="s">
        <v>128</v>
      </c>
      <c r="L1430" s="10">
        <f t="shared" si="188"/>
        <v>62800</v>
      </c>
      <c r="M1430" s="13">
        <f t="shared" si="189"/>
        <v>1.6526315789473685E-3</v>
      </c>
      <c r="N1430" s="4" t="s">
        <v>249</v>
      </c>
      <c r="O1430" s="4" t="s">
        <v>31</v>
      </c>
      <c r="P1430" s="4">
        <v>0</v>
      </c>
      <c r="Q1430" s="26">
        <v>2012</v>
      </c>
      <c r="T1430" s="24">
        <v>2.0833333333333332E-2</v>
      </c>
      <c r="Z1430" s="16">
        <v>4.7</v>
      </c>
      <c r="AA1430" s="16">
        <v>5.75</v>
      </c>
      <c r="AB1430" s="16">
        <v>1</v>
      </c>
      <c r="AE1430" s="57" t="s">
        <v>75</v>
      </c>
      <c r="AH1430" s="17">
        <v>8.8800000000000008</v>
      </c>
    </row>
    <row r="1431" spans="1:34" x14ac:dyDescent="0.35">
      <c r="A1431" s="4" t="s">
        <v>126</v>
      </c>
      <c r="B1431" s="36" t="s">
        <v>264</v>
      </c>
      <c r="C1431" s="4" t="s">
        <v>127</v>
      </c>
      <c r="D1431" s="19">
        <v>17.333333333333332</v>
      </c>
      <c r="E1431" s="19">
        <v>60.15</v>
      </c>
      <c r="F1431" s="20">
        <v>38000000</v>
      </c>
      <c r="G1431" s="20">
        <v>35673</v>
      </c>
      <c r="H1431" s="21">
        <v>1.76</v>
      </c>
      <c r="I1431" s="4" t="s">
        <v>116</v>
      </c>
      <c r="J1431" s="4" t="s">
        <v>51</v>
      </c>
      <c r="K1431" s="22" t="s">
        <v>128</v>
      </c>
      <c r="L1431" s="10">
        <f t="shared" si="188"/>
        <v>62800</v>
      </c>
      <c r="M1431" s="13">
        <f t="shared" si="189"/>
        <v>1.6526315789473685E-3</v>
      </c>
      <c r="N1431" s="4" t="s">
        <v>249</v>
      </c>
      <c r="O1431" s="4" t="s">
        <v>31</v>
      </c>
      <c r="P1431" s="4">
        <v>0</v>
      </c>
      <c r="Q1431" s="26">
        <v>2012</v>
      </c>
      <c r="T1431" s="24">
        <v>2.0833333333333332E-2</v>
      </c>
      <c r="Z1431" s="16">
        <v>4.7</v>
      </c>
      <c r="AA1431" s="16">
        <v>6.25</v>
      </c>
      <c r="AB1431" s="16">
        <v>1</v>
      </c>
      <c r="AE1431" s="57" t="s">
        <v>75</v>
      </c>
      <c r="AH1431" s="17">
        <v>11.23</v>
      </c>
    </row>
    <row r="1432" spans="1:34" x14ac:dyDescent="0.35">
      <c r="A1432" s="4" t="s">
        <v>126</v>
      </c>
      <c r="B1432" s="36" t="s">
        <v>264</v>
      </c>
      <c r="C1432" s="4" t="s">
        <v>127</v>
      </c>
      <c r="D1432" s="19">
        <v>17.333333333333332</v>
      </c>
      <c r="E1432" s="19">
        <v>60.15</v>
      </c>
      <c r="F1432" s="20">
        <v>38000000</v>
      </c>
      <c r="G1432" s="20">
        <v>35673</v>
      </c>
      <c r="H1432" s="21">
        <v>1.76</v>
      </c>
      <c r="I1432" s="4" t="s">
        <v>116</v>
      </c>
      <c r="J1432" s="4" t="s">
        <v>51</v>
      </c>
      <c r="K1432" s="22" t="s">
        <v>128</v>
      </c>
      <c r="L1432" s="10">
        <f t="shared" si="188"/>
        <v>62800</v>
      </c>
      <c r="M1432" s="13">
        <f t="shared" si="189"/>
        <v>1.6526315789473685E-3</v>
      </c>
      <c r="N1432" s="4" t="s">
        <v>249</v>
      </c>
      <c r="O1432" s="4" t="s">
        <v>31</v>
      </c>
      <c r="P1432" s="4">
        <v>0</v>
      </c>
      <c r="Q1432" s="26">
        <v>2012</v>
      </c>
      <c r="T1432" s="24">
        <v>2.0833333333333332E-2</v>
      </c>
      <c r="Z1432" s="16">
        <v>4.7</v>
      </c>
      <c r="AA1432" s="16">
        <v>6.75</v>
      </c>
      <c r="AB1432" s="16">
        <v>1</v>
      </c>
      <c r="AE1432" s="57" t="s">
        <v>75</v>
      </c>
      <c r="AH1432" s="17">
        <v>7.29</v>
      </c>
    </row>
    <row r="1433" spans="1:34" x14ac:dyDescent="0.35">
      <c r="A1433" s="4" t="s">
        <v>126</v>
      </c>
      <c r="B1433" s="36" t="s">
        <v>264</v>
      </c>
      <c r="C1433" s="4" t="s">
        <v>127</v>
      </c>
      <c r="D1433" s="19">
        <v>17.333333333333332</v>
      </c>
      <c r="E1433" s="19">
        <v>60.15</v>
      </c>
      <c r="F1433" s="20">
        <v>38000000</v>
      </c>
      <c r="G1433" s="20">
        <v>35673</v>
      </c>
      <c r="H1433" s="21">
        <v>1.76</v>
      </c>
      <c r="I1433" s="4" t="s">
        <v>116</v>
      </c>
      <c r="J1433" s="4" t="s">
        <v>51</v>
      </c>
      <c r="K1433" s="22" t="s">
        <v>128</v>
      </c>
      <c r="L1433" s="10">
        <f t="shared" si="188"/>
        <v>62800</v>
      </c>
      <c r="M1433" s="13">
        <f t="shared" si="189"/>
        <v>1.6526315789473685E-3</v>
      </c>
      <c r="N1433" s="4" t="s">
        <v>249</v>
      </c>
      <c r="O1433" s="4" t="s">
        <v>31</v>
      </c>
      <c r="P1433" s="4">
        <v>0</v>
      </c>
      <c r="Q1433" s="26">
        <v>2012</v>
      </c>
      <c r="T1433" s="24">
        <v>2.0833333333333332E-2</v>
      </c>
      <c r="Z1433" s="16">
        <v>4.7</v>
      </c>
      <c r="AA1433" s="16">
        <v>7.25</v>
      </c>
      <c r="AB1433" s="16">
        <v>1</v>
      </c>
      <c r="AE1433" s="57" t="s">
        <v>75</v>
      </c>
      <c r="AH1433" s="17">
        <v>7.49</v>
      </c>
    </row>
    <row r="1434" spans="1:34" x14ac:dyDescent="0.35">
      <c r="A1434" s="4" t="s">
        <v>126</v>
      </c>
      <c r="B1434" s="36" t="s">
        <v>264</v>
      </c>
      <c r="C1434" s="4" t="s">
        <v>127</v>
      </c>
      <c r="D1434" s="19">
        <v>17.333333333333332</v>
      </c>
      <c r="E1434" s="19">
        <v>60.15</v>
      </c>
      <c r="F1434" s="20">
        <v>38000000</v>
      </c>
      <c r="G1434" s="20">
        <v>35673</v>
      </c>
      <c r="H1434" s="21">
        <v>1.76</v>
      </c>
      <c r="I1434" s="4" t="s">
        <v>116</v>
      </c>
      <c r="J1434" s="4" t="s">
        <v>51</v>
      </c>
      <c r="K1434" s="22" t="s">
        <v>128</v>
      </c>
      <c r="L1434" s="10">
        <f t="shared" si="188"/>
        <v>62800</v>
      </c>
      <c r="M1434" s="13">
        <f t="shared" si="189"/>
        <v>1.6526315789473685E-3</v>
      </c>
      <c r="N1434" s="4" t="s">
        <v>249</v>
      </c>
      <c r="O1434" s="4" t="s">
        <v>31</v>
      </c>
      <c r="P1434" s="4">
        <v>0</v>
      </c>
      <c r="Q1434" s="26">
        <v>2012</v>
      </c>
      <c r="T1434" s="24">
        <v>2.0833333333333332E-2</v>
      </c>
      <c r="Z1434" s="16">
        <v>4.7</v>
      </c>
      <c r="AA1434" s="16">
        <v>7.75</v>
      </c>
      <c r="AB1434" s="16">
        <v>1</v>
      </c>
      <c r="AE1434" s="57" t="s">
        <v>75</v>
      </c>
      <c r="AH1434" s="17">
        <v>11.18</v>
      </c>
    </row>
    <row r="1435" spans="1:34" x14ac:dyDescent="0.35">
      <c r="A1435" s="4" t="s">
        <v>126</v>
      </c>
      <c r="B1435" s="36" t="s">
        <v>264</v>
      </c>
      <c r="C1435" s="4" t="s">
        <v>127</v>
      </c>
      <c r="D1435" s="19">
        <v>17.333333333333332</v>
      </c>
      <c r="E1435" s="19">
        <v>60.15</v>
      </c>
      <c r="F1435" s="20">
        <v>38000000</v>
      </c>
      <c r="G1435" s="20">
        <v>35673</v>
      </c>
      <c r="H1435" s="21">
        <v>1.76</v>
      </c>
      <c r="I1435" s="4" t="s">
        <v>116</v>
      </c>
      <c r="J1435" s="4" t="s">
        <v>51</v>
      </c>
      <c r="K1435" s="22" t="s">
        <v>128</v>
      </c>
      <c r="L1435" s="10">
        <f t="shared" si="188"/>
        <v>62800</v>
      </c>
      <c r="M1435" s="13">
        <f t="shared" si="189"/>
        <v>1.6526315789473685E-3</v>
      </c>
      <c r="N1435" s="4" t="s">
        <v>249</v>
      </c>
      <c r="O1435" s="4" t="s">
        <v>31</v>
      </c>
      <c r="P1435" s="4">
        <v>0</v>
      </c>
      <c r="Q1435" s="26">
        <v>2012</v>
      </c>
      <c r="T1435" s="24">
        <v>2.0833333333333332E-2</v>
      </c>
      <c r="Z1435" s="16">
        <v>4.7</v>
      </c>
      <c r="AA1435" s="16">
        <v>8.25</v>
      </c>
      <c r="AB1435" s="16">
        <v>1</v>
      </c>
      <c r="AE1435" s="57" t="s">
        <v>75</v>
      </c>
      <c r="AH1435" s="17">
        <v>5.92</v>
      </c>
    </row>
    <row r="1436" spans="1:34" x14ac:dyDescent="0.35">
      <c r="A1436" s="4" t="s">
        <v>126</v>
      </c>
      <c r="B1436" s="36" t="s">
        <v>264</v>
      </c>
      <c r="C1436" s="4" t="s">
        <v>127</v>
      </c>
      <c r="D1436" s="19">
        <v>17.333333333333332</v>
      </c>
      <c r="E1436" s="19">
        <v>60.15</v>
      </c>
      <c r="F1436" s="20">
        <v>38000000</v>
      </c>
      <c r="G1436" s="20">
        <v>35673</v>
      </c>
      <c r="H1436" s="21">
        <v>1.76</v>
      </c>
      <c r="I1436" s="4" t="s">
        <v>116</v>
      </c>
      <c r="J1436" s="4" t="s">
        <v>51</v>
      </c>
      <c r="K1436" s="22" t="s">
        <v>128</v>
      </c>
      <c r="L1436" s="10">
        <f t="shared" si="188"/>
        <v>62800</v>
      </c>
      <c r="M1436" s="13">
        <f t="shared" si="189"/>
        <v>1.6526315789473685E-3</v>
      </c>
      <c r="N1436" s="4" t="s">
        <v>249</v>
      </c>
      <c r="O1436" s="4" t="s">
        <v>31</v>
      </c>
      <c r="P1436" s="4">
        <v>0</v>
      </c>
      <c r="Q1436" s="26">
        <v>2012</v>
      </c>
      <c r="T1436" s="24">
        <v>2.0833333333333332E-2</v>
      </c>
      <c r="Z1436" s="16">
        <v>4.7</v>
      </c>
      <c r="AA1436" s="16">
        <v>8.75</v>
      </c>
      <c r="AB1436" s="16">
        <v>1</v>
      </c>
      <c r="AE1436" s="57" t="s">
        <v>75</v>
      </c>
      <c r="AH1436" s="17">
        <v>8.67</v>
      </c>
    </row>
    <row r="1437" spans="1:34" x14ac:dyDescent="0.35">
      <c r="A1437" s="4" t="s">
        <v>126</v>
      </c>
      <c r="B1437" s="36" t="s">
        <v>264</v>
      </c>
      <c r="C1437" s="4" t="s">
        <v>127</v>
      </c>
      <c r="D1437" s="19">
        <v>17.333333333333332</v>
      </c>
      <c r="E1437" s="19">
        <v>60.15</v>
      </c>
      <c r="F1437" s="20">
        <v>38000000</v>
      </c>
      <c r="G1437" s="20">
        <v>35673</v>
      </c>
      <c r="H1437" s="21">
        <v>1.76</v>
      </c>
      <c r="I1437" s="4" t="s">
        <v>116</v>
      </c>
      <c r="J1437" s="4" t="s">
        <v>51</v>
      </c>
      <c r="K1437" s="22" t="s">
        <v>128</v>
      </c>
      <c r="L1437" s="10">
        <f t="shared" si="188"/>
        <v>62800</v>
      </c>
      <c r="M1437" s="13">
        <f t="shared" si="189"/>
        <v>1.6526315789473685E-3</v>
      </c>
      <c r="N1437" s="4" t="s">
        <v>249</v>
      </c>
      <c r="O1437" s="4" t="s">
        <v>31</v>
      </c>
      <c r="P1437" s="4">
        <v>0</v>
      </c>
      <c r="Q1437" s="26">
        <v>2012</v>
      </c>
      <c r="T1437" s="24">
        <v>2.0833333333333332E-2</v>
      </c>
      <c r="Z1437" s="16">
        <v>4.7</v>
      </c>
      <c r="AA1437" s="16">
        <v>9.25</v>
      </c>
      <c r="AB1437" s="16">
        <v>1</v>
      </c>
      <c r="AE1437" s="57" t="s">
        <v>75</v>
      </c>
      <c r="AH1437" s="17">
        <v>14</v>
      </c>
    </row>
    <row r="1438" spans="1:34" x14ac:dyDescent="0.35">
      <c r="A1438" s="4" t="s">
        <v>126</v>
      </c>
      <c r="B1438" s="36" t="s">
        <v>264</v>
      </c>
      <c r="C1438" s="4" t="s">
        <v>127</v>
      </c>
      <c r="D1438" s="19">
        <v>17.333333333333332</v>
      </c>
      <c r="E1438" s="19">
        <v>60.15</v>
      </c>
      <c r="F1438" s="20">
        <v>38000000</v>
      </c>
      <c r="G1438" s="20">
        <v>35673</v>
      </c>
      <c r="H1438" s="21">
        <v>1.76</v>
      </c>
      <c r="I1438" s="4" t="s">
        <v>116</v>
      </c>
      <c r="J1438" s="4" t="s">
        <v>51</v>
      </c>
      <c r="K1438" s="22" t="s">
        <v>128</v>
      </c>
      <c r="L1438" s="10">
        <f t="shared" si="188"/>
        <v>62800</v>
      </c>
      <c r="M1438" s="13">
        <f t="shared" si="189"/>
        <v>1.6526315789473685E-3</v>
      </c>
      <c r="N1438" s="4" t="s">
        <v>249</v>
      </c>
      <c r="O1438" s="4" t="s">
        <v>31</v>
      </c>
      <c r="P1438" s="4">
        <v>0</v>
      </c>
      <c r="Q1438" s="26">
        <v>2012</v>
      </c>
      <c r="T1438" s="24">
        <v>2.0833333333333332E-2</v>
      </c>
      <c r="Z1438" s="16">
        <v>4.7</v>
      </c>
      <c r="AA1438" s="16">
        <v>9.75</v>
      </c>
      <c r="AB1438" s="16">
        <v>1</v>
      </c>
      <c r="AE1438" s="57" t="s">
        <v>75</v>
      </c>
      <c r="AH1438" s="17">
        <v>15.12</v>
      </c>
    </row>
    <row r="1439" spans="1:34" x14ac:dyDescent="0.35">
      <c r="A1439" s="4" t="s">
        <v>126</v>
      </c>
      <c r="B1439" s="36" t="s">
        <v>264</v>
      </c>
      <c r="C1439" s="4" t="s">
        <v>127</v>
      </c>
      <c r="D1439" s="19">
        <v>17.333333333333332</v>
      </c>
      <c r="E1439" s="19">
        <v>60.15</v>
      </c>
      <c r="F1439" s="20">
        <v>38000000</v>
      </c>
      <c r="G1439" s="20">
        <v>35673</v>
      </c>
      <c r="H1439" s="21">
        <v>1.76</v>
      </c>
      <c r="I1439" s="4" t="s">
        <v>116</v>
      </c>
      <c r="J1439" s="4" t="s">
        <v>51</v>
      </c>
      <c r="K1439" s="22" t="s">
        <v>128</v>
      </c>
      <c r="L1439" s="10">
        <f t="shared" si="188"/>
        <v>62800</v>
      </c>
      <c r="M1439" s="13">
        <f t="shared" si="189"/>
        <v>1.6526315789473685E-3</v>
      </c>
      <c r="N1439" s="4" t="s">
        <v>249</v>
      </c>
      <c r="O1439" s="4" t="s">
        <v>31</v>
      </c>
      <c r="P1439" s="4">
        <v>0</v>
      </c>
      <c r="Q1439" s="26">
        <v>2012</v>
      </c>
      <c r="T1439" s="24">
        <v>2.0833333333333332E-2</v>
      </c>
      <c r="Z1439" s="16">
        <v>4.7</v>
      </c>
      <c r="AA1439" s="16">
        <v>10.25</v>
      </c>
      <c r="AB1439" s="16">
        <v>1</v>
      </c>
      <c r="AE1439" s="57" t="s">
        <v>75</v>
      </c>
      <c r="AH1439" s="17">
        <v>21.91</v>
      </c>
    </row>
    <row r="1440" spans="1:34" x14ac:dyDescent="0.35">
      <c r="A1440" s="4" t="s">
        <v>126</v>
      </c>
      <c r="B1440" s="36" t="s">
        <v>264</v>
      </c>
      <c r="C1440" s="4" t="s">
        <v>127</v>
      </c>
      <c r="D1440" s="19">
        <v>17.333333333333332</v>
      </c>
      <c r="E1440" s="19">
        <v>60.15</v>
      </c>
      <c r="F1440" s="20">
        <v>38000000</v>
      </c>
      <c r="G1440" s="20">
        <v>35673</v>
      </c>
      <c r="H1440" s="21">
        <v>1.76</v>
      </c>
      <c r="I1440" s="4" t="s">
        <v>116</v>
      </c>
      <c r="J1440" s="4" t="s">
        <v>51</v>
      </c>
      <c r="K1440" s="22" t="s">
        <v>128</v>
      </c>
      <c r="L1440" s="10">
        <f t="shared" si="188"/>
        <v>62800</v>
      </c>
      <c r="M1440" s="13">
        <f t="shared" si="189"/>
        <v>1.6526315789473685E-3</v>
      </c>
      <c r="N1440" s="4" t="s">
        <v>249</v>
      </c>
      <c r="O1440" s="4" t="s">
        <v>31</v>
      </c>
      <c r="P1440" s="4">
        <v>0</v>
      </c>
      <c r="Q1440" s="26">
        <v>2012</v>
      </c>
      <c r="T1440" s="24">
        <v>2.0833333333333332E-2</v>
      </c>
      <c r="Z1440" s="16">
        <v>4.7</v>
      </c>
      <c r="AA1440" s="16">
        <v>10.75</v>
      </c>
      <c r="AB1440" s="16">
        <v>1</v>
      </c>
      <c r="AE1440" s="57" t="s">
        <v>75</v>
      </c>
      <c r="AH1440" s="17" t="s">
        <v>75</v>
      </c>
    </row>
    <row r="1441" spans="1:34" x14ac:dyDescent="0.35">
      <c r="A1441" s="4" t="s">
        <v>126</v>
      </c>
      <c r="B1441" s="36" t="s">
        <v>264</v>
      </c>
      <c r="C1441" s="4" t="s">
        <v>127</v>
      </c>
      <c r="D1441" s="19">
        <v>17.333333333333332</v>
      </c>
      <c r="E1441" s="19">
        <v>60.15</v>
      </c>
      <c r="F1441" s="20">
        <v>38000000</v>
      </c>
      <c r="G1441" s="20">
        <v>35673</v>
      </c>
      <c r="H1441" s="21">
        <v>1.76</v>
      </c>
      <c r="I1441" s="4" t="s">
        <v>116</v>
      </c>
      <c r="J1441" s="4" t="s">
        <v>51</v>
      </c>
      <c r="K1441" s="22" t="s">
        <v>128</v>
      </c>
      <c r="L1441" s="10">
        <f t="shared" si="188"/>
        <v>62800</v>
      </c>
      <c r="M1441" s="13">
        <f t="shared" si="189"/>
        <v>1.6526315789473685E-3</v>
      </c>
      <c r="N1441" s="4" t="s">
        <v>249</v>
      </c>
      <c r="O1441" s="4" t="s">
        <v>31</v>
      </c>
      <c r="P1441" s="4">
        <v>0</v>
      </c>
      <c r="Q1441" s="26">
        <v>2012</v>
      </c>
      <c r="T1441" s="24">
        <v>2.0833333333333332E-2</v>
      </c>
      <c r="Z1441" s="16">
        <v>4.7</v>
      </c>
      <c r="AA1441" s="16">
        <v>11.25</v>
      </c>
      <c r="AB1441" s="16">
        <v>1</v>
      </c>
      <c r="AE1441" s="57" t="s">
        <v>75</v>
      </c>
      <c r="AH1441" s="17" t="s">
        <v>75</v>
      </c>
    </row>
    <row r="1442" spans="1:34" x14ac:dyDescent="0.35">
      <c r="A1442" s="4" t="s">
        <v>126</v>
      </c>
      <c r="B1442" s="36" t="s">
        <v>264</v>
      </c>
      <c r="C1442" s="4" t="s">
        <v>127</v>
      </c>
      <c r="D1442" s="19">
        <v>17.333333333333332</v>
      </c>
      <c r="E1442" s="19">
        <v>60.15</v>
      </c>
      <c r="F1442" s="20">
        <v>38000000</v>
      </c>
      <c r="G1442" s="20">
        <v>35673</v>
      </c>
      <c r="H1442" s="21">
        <v>1.76</v>
      </c>
      <c r="I1442" s="4" t="s">
        <v>116</v>
      </c>
      <c r="J1442" s="4" t="s">
        <v>51</v>
      </c>
      <c r="K1442" s="22" t="s">
        <v>128</v>
      </c>
      <c r="L1442" s="10">
        <f t="shared" si="188"/>
        <v>62800</v>
      </c>
      <c r="M1442" s="13">
        <f t="shared" si="189"/>
        <v>1.6526315789473685E-3</v>
      </c>
      <c r="N1442" s="4" t="s">
        <v>249</v>
      </c>
      <c r="O1442" s="4" t="s">
        <v>31</v>
      </c>
      <c r="P1442" s="4">
        <v>0</v>
      </c>
      <c r="Q1442" s="26">
        <v>2012</v>
      </c>
      <c r="T1442" s="24">
        <v>2.0833333333333332E-2</v>
      </c>
      <c r="Z1442" s="16">
        <v>4.7</v>
      </c>
      <c r="AA1442" s="16">
        <v>11.75</v>
      </c>
      <c r="AB1442" s="16">
        <v>1</v>
      </c>
      <c r="AE1442" s="57" t="s">
        <v>75</v>
      </c>
      <c r="AH1442" s="17" t="s">
        <v>75</v>
      </c>
    </row>
    <row r="1443" spans="1:34" x14ac:dyDescent="0.35">
      <c r="A1443" s="4" t="s">
        <v>126</v>
      </c>
      <c r="B1443" s="36" t="s">
        <v>264</v>
      </c>
      <c r="C1443" s="4" t="s">
        <v>127</v>
      </c>
      <c r="D1443" s="19">
        <v>17.333333333333332</v>
      </c>
      <c r="E1443" s="19">
        <v>60.15</v>
      </c>
      <c r="F1443" s="20">
        <v>38000000</v>
      </c>
      <c r="G1443" s="20">
        <v>35673</v>
      </c>
      <c r="H1443" s="21">
        <v>1.76</v>
      </c>
      <c r="I1443" s="4" t="s">
        <v>116</v>
      </c>
      <c r="J1443" s="4" t="s">
        <v>51</v>
      </c>
      <c r="K1443" s="22" t="s">
        <v>128</v>
      </c>
      <c r="L1443" s="10">
        <f t="shared" si="188"/>
        <v>62800</v>
      </c>
      <c r="M1443" s="13">
        <f t="shared" si="189"/>
        <v>1.6526315789473685E-3</v>
      </c>
      <c r="N1443" s="4" t="s">
        <v>249</v>
      </c>
      <c r="O1443" s="4" t="s">
        <v>31</v>
      </c>
      <c r="P1443" s="4">
        <v>0</v>
      </c>
      <c r="Q1443" s="26">
        <v>2012</v>
      </c>
      <c r="T1443" s="24">
        <v>2.0833333333333332E-2</v>
      </c>
      <c r="Z1443" s="16">
        <v>4.7</v>
      </c>
      <c r="AA1443" s="16">
        <v>12.25</v>
      </c>
      <c r="AB1443" s="16">
        <v>1</v>
      </c>
      <c r="AE1443" s="57" t="s">
        <v>75</v>
      </c>
      <c r="AH1443" s="17" t="s">
        <v>75</v>
      </c>
    </row>
    <row r="1444" spans="1:34" x14ac:dyDescent="0.35">
      <c r="A1444" s="4" t="s">
        <v>126</v>
      </c>
      <c r="B1444" s="36" t="s">
        <v>264</v>
      </c>
      <c r="C1444" s="4" t="s">
        <v>127</v>
      </c>
      <c r="D1444" s="19">
        <v>17.333333333333332</v>
      </c>
      <c r="E1444" s="19">
        <v>60.15</v>
      </c>
      <c r="F1444" s="20">
        <v>38000000</v>
      </c>
      <c r="G1444" s="20">
        <v>35673</v>
      </c>
      <c r="H1444" s="21">
        <v>1.76</v>
      </c>
      <c r="I1444" s="4" t="s">
        <v>116</v>
      </c>
      <c r="J1444" s="4" t="s">
        <v>51</v>
      </c>
      <c r="K1444" s="22" t="s">
        <v>128</v>
      </c>
      <c r="L1444" s="10">
        <f t="shared" si="188"/>
        <v>62800</v>
      </c>
      <c r="M1444" s="13">
        <f t="shared" si="189"/>
        <v>1.6526315789473685E-3</v>
      </c>
      <c r="N1444" s="4" t="s">
        <v>249</v>
      </c>
      <c r="O1444" s="4" t="s">
        <v>31</v>
      </c>
      <c r="P1444" s="4">
        <v>0</v>
      </c>
      <c r="Q1444" s="26">
        <v>2012</v>
      </c>
      <c r="T1444" s="24">
        <v>2.0833333333333332E-2</v>
      </c>
      <c r="Z1444" s="16">
        <v>4.7</v>
      </c>
      <c r="AA1444" s="16">
        <v>12.75</v>
      </c>
      <c r="AB1444" s="16">
        <v>1</v>
      </c>
      <c r="AE1444" s="57" t="s">
        <v>75</v>
      </c>
      <c r="AH1444" s="17" t="s">
        <v>75</v>
      </c>
    </row>
    <row r="1445" spans="1:34" x14ac:dyDescent="0.35">
      <c r="A1445" s="4" t="s">
        <v>126</v>
      </c>
      <c r="B1445" s="36" t="s">
        <v>264</v>
      </c>
      <c r="C1445" s="4" t="s">
        <v>127</v>
      </c>
      <c r="D1445" s="19">
        <v>17.333333333333332</v>
      </c>
      <c r="E1445" s="19">
        <v>60.15</v>
      </c>
      <c r="F1445" s="20">
        <v>38000000</v>
      </c>
      <c r="G1445" s="20">
        <v>35673</v>
      </c>
      <c r="H1445" s="21">
        <v>1.76</v>
      </c>
      <c r="I1445" s="4" t="s">
        <v>116</v>
      </c>
      <c r="J1445" s="4" t="s">
        <v>51</v>
      </c>
      <c r="K1445" s="22" t="s">
        <v>128</v>
      </c>
      <c r="L1445" s="10">
        <f t="shared" si="188"/>
        <v>62800</v>
      </c>
      <c r="M1445" s="13">
        <f t="shared" si="189"/>
        <v>1.6526315789473685E-3</v>
      </c>
      <c r="N1445" s="4" t="s">
        <v>249</v>
      </c>
      <c r="O1445" s="4" t="s">
        <v>31</v>
      </c>
      <c r="P1445" s="4">
        <v>0</v>
      </c>
      <c r="Q1445" s="26">
        <v>2012</v>
      </c>
      <c r="T1445" s="24">
        <v>2.0833333333333332E-2</v>
      </c>
      <c r="Z1445" s="16">
        <v>4.7</v>
      </c>
      <c r="AA1445" s="16">
        <v>13.25</v>
      </c>
      <c r="AB1445" s="16">
        <v>1</v>
      </c>
      <c r="AE1445" s="57" t="s">
        <v>75</v>
      </c>
      <c r="AH1445" s="17" t="s">
        <v>75</v>
      </c>
    </row>
    <row r="1446" spans="1:34" x14ac:dyDescent="0.35">
      <c r="A1446" s="4" t="s">
        <v>126</v>
      </c>
      <c r="B1446" s="36" t="s">
        <v>264</v>
      </c>
      <c r="C1446" s="4" t="s">
        <v>127</v>
      </c>
      <c r="D1446" s="19">
        <v>17.333333333333332</v>
      </c>
      <c r="E1446" s="19">
        <v>60.15</v>
      </c>
      <c r="F1446" s="20">
        <v>38000000</v>
      </c>
      <c r="G1446" s="20">
        <v>35673</v>
      </c>
      <c r="H1446" s="21">
        <v>1.76</v>
      </c>
      <c r="I1446" s="4" t="s">
        <v>116</v>
      </c>
      <c r="J1446" s="4" t="s">
        <v>51</v>
      </c>
      <c r="K1446" s="22" t="s">
        <v>128</v>
      </c>
      <c r="L1446" s="10">
        <f t="shared" si="188"/>
        <v>62800</v>
      </c>
      <c r="M1446" s="13">
        <f t="shared" si="189"/>
        <v>1.6526315789473685E-3</v>
      </c>
      <c r="N1446" s="4" t="s">
        <v>249</v>
      </c>
      <c r="O1446" s="4" t="s">
        <v>31</v>
      </c>
      <c r="P1446" s="4">
        <v>0</v>
      </c>
      <c r="Q1446" s="26">
        <v>2012</v>
      </c>
      <c r="T1446" s="24">
        <v>2.0833333333333332E-2</v>
      </c>
      <c r="Z1446" s="16">
        <v>4.7</v>
      </c>
      <c r="AA1446" s="16">
        <v>13.5</v>
      </c>
      <c r="AB1446" s="16">
        <v>1</v>
      </c>
      <c r="AE1446" s="57" t="s">
        <v>75</v>
      </c>
      <c r="AH1446" s="17" t="s">
        <v>75</v>
      </c>
    </row>
    <row r="1447" spans="1:34" x14ac:dyDescent="0.35">
      <c r="A1447" s="4" t="s">
        <v>150</v>
      </c>
      <c r="B1447" s="36" t="s">
        <v>264</v>
      </c>
      <c r="C1447" s="4" t="s">
        <v>151</v>
      </c>
      <c r="D1447" s="19">
        <f t="shared" ref="D1447:D1474" si="190">8+(58+50/60)/60</f>
        <v>8.9805555555555561</v>
      </c>
      <c r="E1447" s="19">
        <f t="shared" ref="E1447:E1474" si="191">47+(1+32/60)/60</f>
        <v>47.025555555555556</v>
      </c>
      <c r="F1447" s="20">
        <v>2250000</v>
      </c>
      <c r="G1447" s="20">
        <v>11330</v>
      </c>
      <c r="H1447" s="21">
        <v>1.97</v>
      </c>
      <c r="I1447" s="4" t="s">
        <v>116</v>
      </c>
      <c r="J1447" s="4" t="s">
        <v>53</v>
      </c>
      <c r="K1447" s="22" t="s">
        <v>152</v>
      </c>
      <c r="L1447" s="10">
        <v>100</v>
      </c>
      <c r="M1447" s="13">
        <f t="shared" si="189"/>
        <v>4.4444444444444447E-5</v>
      </c>
      <c r="O1447" s="4" t="s">
        <v>31</v>
      </c>
      <c r="P1447" s="4">
        <v>0</v>
      </c>
      <c r="Q1447" s="26" t="s">
        <v>210</v>
      </c>
      <c r="T1447" s="24">
        <v>2.0833333333333332E-2</v>
      </c>
      <c r="Z1447" s="16">
        <v>1.49</v>
      </c>
      <c r="AA1447" s="16">
        <v>0.25</v>
      </c>
      <c r="AB1447" s="16">
        <v>1</v>
      </c>
      <c r="AE1447" s="57" t="s">
        <v>75</v>
      </c>
      <c r="AH1447" s="17">
        <v>5.72</v>
      </c>
    </row>
    <row r="1448" spans="1:34" x14ac:dyDescent="0.35">
      <c r="A1448" s="4" t="s">
        <v>150</v>
      </c>
      <c r="B1448" s="36" t="s">
        <v>264</v>
      </c>
      <c r="C1448" s="4" t="s">
        <v>151</v>
      </c>
      <c r="D1448" s="19">
        <f t="shared" si="190"/>
        <v>8.9805555555555561</v>
      </c>
      <c r="E1448" s="19">
        <f t="shared" si="191"/>
        <v>47.025555555555556</v>
      </c>
      <c r="F1448" s="20">
        <v>2250000</v>
      </c>
      <c r="G1448" s="20">
        <v>11330</v>
      </c>
      <c r="H1448" s="21">
        <v>1.97</v>
      </c>
      <c r="I1448" s="4" t="s">
        <v>116</v>
      </c>
      <c r="J1448" s="4" t="s">
        <v>53</v>
      </c>
      <c r="K1448" s="22" t="s">
        <v>152</v>
      </c>
      <c r="L1448" s="10">
        <v>100</v>
      </c>
      <c r="M1448" s="13">
        <f t="shared" si="189"/>
        <v>4.4444444444444447E-5</v>
      </c>
      <c r="O1448" s="4" t="s">
        <v>31</v>
      </c>
      <c r="P1448" s="4">
        <v>0</v>
      </c>
      <c r="Q1448" s="32"/>
      <c r="R1448" s="32">
        <v>40646.520833333336</v>
      </c>
      <c r="S1448" s="32">
        <v>40870.979166666664</v>
      </c>
      <c r="T1448" s="24">
        <v>2.0833333333333332E-2</v>
      </c>
      <c r="Z1448" s="16">
        <v>1.49</v>
      </c>
      <c r="AA1448" s="16">
        <v>0.75</v>
      </c>
      <c r="AB1448" s="16">
        <v>1</v>
      </c>
      <c r="AE1448" s="57" t="s">
        <v>75</v>
      </c>
      <c r="AH1448" s="17">
        <v>7.03</v>
      </c>
    </row>
    <row r="1449" spans="1:34" x14ac:dyDescent="0.35">
      <c r="A1449" s="4" t="s">
        <v>150</v>
      </c>
      <c r="B1449" s="36" t="s">
        <v>264</v>
      </c>
      <c r="C1449" s="4" t="s">
        <v>151</v>
      </c>
      <c r="D1449" s="19">
        <f t="shared" si="190"/>
        <v>8.9805555555555561</v>
      </c>
      <c r="E1449" s="19">
        <f t="shared" si="191"/>
        <v>47.025555555555556</v>
      </c>
      <c r="F1449" s="20">
        <v>2250000</v>
      </c>
      <c r="G1449" s="20">
        <v>11330</v>
      </c>
      <c r="H1449" s="21">
        <v>1.97</v>
      </c>
      <c r="I1449" s="4" t="s">
        <v>116</v>
      </c>
      <c r="J1449" s="4" t="s">
        <v>53</v>
      </c>
      <c r="K1449" s="22" t="s">
        <v>152</v>
      </c>
      <c r="L1449" s="10">
        <v>100</v>
      </c>
      <c r="M1449" s="13">
        <f t="shared" si="189"/>
        <v>4.4444444444444447E-5</v>
      </c>
      <c r="O1449" s="4" t="s">
        <v>31</v>
      </c>
      <c r="P1449" s="4">
        <v>0</v>
      </c>
      <c r="Q1449" s="32"/>
      <c r="R1449" s="32">
        <v>40646.520833333336</v>
      </c>
      <c r="S1449" s="32">
        <v>40870.979166666664</v>
      </c>
      <c r="T1449" s="24">
        <v>2.0833333333333332E-2</v>
      </c>
      <c r="Z1449" s="16">
        <v>1.49</v>
      </c>
      <c r="AA1449" s="16">
        <v>1.25</v>
      </c>
      <c r="AB1449" s="16">
        <v>1</v>
      </c>
      <c r="AE1449" s="57" t="s">
        <v>75</v>
      </c>
      <c r="AH1449" s="17">
        <v>11.42</v>
      </c>
    </row>
    <row r="1450" spans="1:34" x14ac:dyDescent="0.35">
      <c r="A1450" s="4" t="s">
        <v>150</v>
      </c>
      <c r="B1450" s="36" t="s">
        <v>264</v>
      </c>
      <c r="C1450" s="4" t="s">
        <v>151</v>
      </c>
      <c r="D1450" s="19">
        <f t="shared" si="190"/>
        <v>8.9805555555555561</v>
      </c>
      <c r="E1450" s="19">
        <f t="shared" si="191"/>
        <v>47.025555555555556</v>
      </c>
      <c r="F1450" s="20">
        <v>2250000</v>
      </c>
      <c r="G1450" s="20">
        <v>11330</v>
      </c>
      <c r="H1450" s="21">
        <v>1.97</v>
      </c>
      <c r="I1450" s="4" t="s">
        <v>116</v>
      </c>
      <c r="J1450" s="4" t="s">
        <v>53</v>
      </c>
      <c r="K1450" s="22" t="s">
        <v>152</v>
      </c>
      <c r="L1450" s="10">
        <v>100</v>
      </c>
      <c r="M1450" s="13">
        <f t="shared" si="189"/>
        <v>4.4444444444444447E-5</v>
      </c>
      <c r="O1450" s="4" t="s">
        <v>31</v>
      </c>
      <c r="P1450" s="4">
        <v>0</v>
      </c>
      <c r="Q1450" s="32"/>
      <c r="R1450" s="32">
        <v>40646.520833333336</v>
      </c>
      <c r="S1450" s="32">
        <v>40870.979166666664</v>
      </c>
      <c r="T1450" s="24">
        <v>2.0833333333333332E-2</v>
      </c>
      <c r="Z1450" s="16">
        <v>1.49</v>
      </c>
      <c r="AA1450" s="16">
        <v>1.75</v>
      </c>
      <c r="AB1450" s="16">
        <v>1</v>
      </c>
      <c r="AE1450" s="57" t="s">
        <v>75</v>
      </c>
      <c r="AH1450" s="17">
        <v>17.600000000000001</v>
      </c>
    </row>
    <row r="1451" spans="1:34" x14ac:dyDescent="0.35">
      <c r="A1451" s="4" t="s">
        <v>150</v>
      </c>
      <c r="B1451" s="36" t="s">
        <v>264</v>
      </c>
      <c r="C1451" s="4" t="s">
        <v>151</v>
      </c>
      <c r="D1451" s="19">
        <f t="shared" si="190"/>
        <v>8.9805555555555561</v>
      </c>
      <c r="E1451" s="19">
        <f t="shared" si="191"/>
        <v>47.025555555555556</v>
      </c>
      <c r="F1451" s="20">
        <v>2250000</v>
      </c>
      <c r="G1451" s="20">
        <v>11330</v>
      </c>
      <c r="H1451" s="21">
        <v>1.97</v>
      </c>
      <c r="I1451" s="4" t="s">
        <v>116</v>
      </c>
      <c r="J1451" s="4" t="s">
        <v>53</v>
      </c>
      <c r="K1451" s="22" t="s">
        <v>152</v>
      </c>
      <c r="L1451" s="10">
        <v>100</v>
      </c>
      <c r="M1451" s="13">
        <f t="shared" si="189"/>
        <v>4.4444444444444447E-5</v>
      </c>
      <c r="O1451" s="4" t="s">
        <v>31</v>
      </c>
      <c r="P1451" s="4">
        <v>0</v>
      </c>
      <c r="Q1451" s="32"/>
      <c r="R1451" s="32">
        <v>40646.520833333336</v>
      </c>
      <c r="S1451" s="32">
        <v>40870.979166666664</v>
      </c>
      <c r="T1451" s="24">
        <v>2.0833333333333332E-2</v>
      </c>
      <c r="Z1451" s="16">
        <v>1.49</v>
      </c>
      <c r="AA1451" s="16">
        <v>2.25</v>
      </c>
      <c r="AB1451" s="16">
        <v>1</v>
      </c>
      <c r="AE1451" s="57" t="s">
        <v>75</v>
      </c>
      <c r="AH1451" s="17">
        <v>24.84</v>
      </c>
    </row>
    <row r="1452" spans="1:34" x14ac:dyDescent="0.35">
      <c r="A1452" s="4" t="s">
        <v>150</v>
      </c>
      <c r="B1452" s="36" t="s">
        <v>264</v>
      </c>
      <c r="C1452" s="4" t="s">
        <v>151</v>
      </c>
      <c r="D1452" s="19">
        <f t="shared" si="190"/>
        <v>8.9805555555555561</v>
      </c>
      <c r="E1452" s="19">
        <f t="shared" si="191"/>
        <v>47.025555555555556</v>
      </c>
      <c r="F1452" s="20">
        <v>2250000</v>
      </c>
      <c r="G1452" s="20">
        <v>11330</v>
      </c>
      <c r="H1452" s="21">
        <v>1.97</v>
      </c>
      <c r="I1452" s="4" t="s">
        <v>116</v>
      </c>
      <c r="J1452" s="4" t="s">
        <v>53</v>
      </c>
      <c r="K1452" s="22" t="s">
        <v>152</v>
      </c>
      <c r="L1452" s="10">
        <v>100</v>
      </c>
      <c r="M1452" s="13">
        <f t="shared" si="189"/>
        <v>4.4444444444444447E-5</v>
      </c>
      <c r="O1452" s="4" t="s">
        <v>31</v>
      </c>
      <c r="P1452" s="4">
        <v>0</v>
      </c>
      <c r="Q1452" s="32"/>
      <c r="R1452" s="32">
        <v>40646.520833333336</v>
      </c>
      <c r="S1452" s="32">
        <v>40870.979166666664</v>
      </c>
      <c r="T1452" s="24">
        <v>2.0833333333333332E-2</v>
      </c>
      <c r="Z1452" s="16">
        <v>1.49</v>
      </c>
      <c r="AA1452" s="16">
        <v>2.75</v>
      </c>
      <c r="AB1452" s="16">
        <v>1</v>
      </c>
      <c r="AE1452" s="57" t="s">
        <v>75</v>
      </c>
      <c r="AH1452" s="17">
        <v>21.58</v>
      </c>
    </row>
    <row r="1453" spans="1:34" x14ac:dyDescent="0.35">
      <c r="A1453" s="4" t="s">
        <v>150</v>
      </c>
      <c r="B1453" s="36" t="s">
        <v>264</v>
      </c>
      <c r="C1453" s="4" t="s">
        <v>151</v>
      </c>
      <c r="D1453" s="19">
        <f t="shared" si="190"/>
        <v>8.9805555555555561</v>
      </c>
      <c r="E1453" s="19">
        <f t="shared" si="191"/>
        <v>47.025555555555556</v>
      </c>
      <c r="F1453" s="20">
        <v>2250000</v>
      </c>
      <c r="G1453" s="20">
        <v>11330</v>
      </c>
      <c r="H1453" s="21">
        <v>1.97</v>
      </c>
      <c r="I1453" s="4" t="s">
        <v>116</v>
      </c>
      <c r="J1453" s="4" t="s">
        <v>53</v>
      </c>
      <c r="K1453" s="22" t="s">
        <v>152</v>
      </c>
      <c r="L1453" s="10">
        <v>100</v>
      </c>
      <c r="M1453" s="13">
        <f t="shared" si="189"/>
        <v>4.4444444444444447E-5</v>
      </c>
      <c r="O1453" s="4" t="s">
        <v>31</v>
      </c>
      <c r="P1453" s="4">
        <v>0</v>
      </c>
      <c r="Q1453" s="32"/>
      <c r="R1453" s="32">
        <v>40646.520833333336</v>
      </c>
      <c r="S1453" s="32">
        <v>40870.979166666664</v>
      </c>
      <c r="T1453" s="24">
        <v>2.0833333333333332E-2</v>
      </c>
      <c r="Z1453" s="16">
        <v>1.49</v>
      </c>
      <c r="AA1453" s="16">
        <v>3.25</v>
      </c>
      <c r="AB1453" s="16">
        <v>1</v>
      </c>
      <c r="AE1453" s="57" t="s">
        <v>75</v>
      </c>
      <c r="AH1453" s="17">
        <v>20.52</v>
      </c>
    </row>
    <row r="1454" spans="1:34" x14ac:dyDescent="0.35">
      <c r="A1454" s="4" t="s">
        <v>150</v>
      </c>
      <c r="B1454" s="36" t="s">
        <v>264</v>
      </c>
      <c r="C1454" s="4" t="s">
        <v>151</v>
      </c>
      <c r="D1454" s="19">
        <f t="shared" si="190"/>
        <v>8.9805555555555561</v>
      </c>
      <c r="E1454" s="19">
        <f t="shared" si="191"/>
        <v>47.025555555555556</v>
      </c>
      <c r="F1454" s="20">
        <v>2250000</v>
      </c>
      <c r="G1454" s="20">
        <v>11330</v>
      </c>
      <c r="H1454" s="21">
        <v>1.97</v>
      </c>
      <c r="I1454" s="4" t="s">
        <v>116</v>
      </c>
      <c r="J1454" s="4" t="s">
        <v>53</v>
      </c>
      <c r="K1454" s="22" t="s">
        <v>152</v>
      </c>
      <c r="L1454" s="10">
        <v>100</v>
      </c>
      <c r="M1454" s="13">
        <f t="shared" si="189"/>
        <v>4.4444444444444447E-5</v>
      </c>
      <c r="O1454" s="4" t="s">
        <v>31</v>
      </c>
      <c r="P1454" s="4">
        <v>0</v>
      </c>
      <c r="Q1454" s="32"/>
      <c r="R1454" s="32">
        <v>40646.520833333336</v>
      </c>
      <c r="S1454" s="32">
        <v>40870.979166666664</v>
      </c>
      <c r="T1454" s="24">
        <v>2.0833333333333332E-2</v>
      </c>
      <c r="Z1454" s="16">
        <v>1.49</v>
      </c>
      <c r="AA1454" s="16">
        <v>3.75</v>
      </c>
      <c r="AB1454" s="16">
        <v>1</v>
      </c>
      <c r="AE1454" s="57" t="s">
        <v>75</v>
      </c>
      <c r="AH1454" s="17">
        <v>22.97</v>
      </c>
    </row>
    <row r="1455" spans="1:34" x14ac:dyDescent="0.35">
      <c r="A1455" s="4" t="s">
        <v>150</v>
      </c>
      <c r="B1455" s="36" t="s">
        <v>264</v>
      </c>
      <c r="C1455" s="4" t="s">
        <v>151</v>
      </c>
      <c r="D1455" s="19">
        <f t="shared" si="190"/>
        <v>8.9805555555555561</v>
      </c>
      <c r="E1455" s="19">
        <f t="shared" si="191"/>
        <v>47.025555555555556</v>
      </c>
      <c r="F1455" s="20">
        <v>2250000</v>
      </c>
      <c r="G1455" s="20">
        <v>11330</v>
      </c>
      <c r="H1455" s="21">
        <v>1.97</v>
      </c>
      <c r="I1455" s="4" t="s">
        <v>116</v>
      </c>
      <c r="J1455" s="4" t="s">
        <v>53</v>
      </c>
      <c r="K1455" s="22" t="s">
        <v>152</v>
      </c>
      <c r="L1455" s="10">
        <v>100</v>
      </c>
      <c r="M1455" s="13">
        <f t="shared" si="189"/>
        <v>4.4444444444444447E-5</v>
      </c>
      <c r="O1455" s="4" t="s">
        <v>31</v>
      </c>
      <c r="P1455" s="4">
        <v>0</v>
      </c>
      <c r="Q1455" s="32"/>
      <c r="R1455" s="32">
        <v>40646.520833333336</v>
      </c>
      <c r="S1455" s="32">
        <v>40870.979166666664</v>
      </c>
      <c r="T1455" s="24">
        <v>2.0833333333333332E-2</v>
      </c>
      <c r="Z1455" s="16">
        <v>1.49</v>
      </c>
      <c r="AA1455" s="16">
        <v>4.25</v>
      </c>
      <c r="AB1455" s="16">
        <v>1</v>
      </c>
      <c r="AE1455" s="57" t="s">
        <v>75</v>
      </c>
      <c r="AH1455" s="17">
        <v>20.12</v>
      </c>
    </row>
    <row r="1456" spans="1:34" x14ac:dyDescent="0.35">
      <c r="A1456" s="4" t="s">
        <v>150</v>
      </c>
      <c r="B1456" s="36" t="s">
        <v>264</v>
      </c>
      <c r="C1456" s="4" t="s">
        <v>151</v>
      </c>
      <c r="D1456" s="19">
        <f t="shared" si="190"/>
        <v>8.9805555555555561</v>
      </c>
      <c r="E1456" s="19">
        <f t="shared" si="191"/>
        <v>47.025555555555556</v>
      </c>
      <c r="F1456" s="20">
        <v>2250000</v>
      </c>
      <c r="G1456" s="20">
        <v>11330</v>
      </c>
      <c r="H1456" s="21">
        <v>1.97</v>
      </c>
      <c r="I1456" s="4" t="s">
        <v>116</v>
      </c>
      <c r="J1456" s="4" t="s">
        <v>53</v>
      </c>
      <c r="K1456" s="22" t="s">
        <v>152</v>
      </c>
      <c r="L1456" s="10">
        <v>100</v>
      </c>
      <c r="M1456" s="13">
        <f t="shared" si="189"/>
        <v>4.4444444444444447E-5</v>
      </c>
      <c r="O1456" s="4" t="s">
        <v>31</v>
      </c>
      <c r="P1456" s="4">
        <v>0</v>
      </c>
      <c r="Q1456" s="32"/>
      <c r="R1456" s="32">
        <v>40646.520833333336</v>
      </c>
      <c r="S1456" s="32">
        <v>40870.979166666664</v>
      </c>
      <c r="T1456" s="24">
        <v>2.0833333333333332E-2</v>
      </c>
      <c r="Z1456" s="16">
        <v>1.49</v>
      </c>
      <c r="AA1456" s="16">
        <v>4.75</v>
      </c>
      <c r="AB1456" s="16">
        <v>1</v>
      </c>
      <c r="AE1456" s="57" t="s">
        <v>75</v>
      </c>
      <c r="AH1456" s="17">
        <v>20.96</v>
      </c>
    </row>
    <row r="1457" spans="1:34" x14ac:dyDescent="0.35">
      <c r="A1457" s="4" t="s">
        <v>150</v>
      </c>
      <c r="B1457" s="36" t="s">
        <v>264</v>
      </c>
      <c r="C1457" s="4" t="s">
        <v>151</v>
      </c>
      <c r="D1457" s="19">
        <f t="shared" si="190"/>
        <v>8.9805555555555561</v>
      </c>
      <c r="E1457" s="19">
        <f t="shared" si="191"/>
        <v>47.025555555555556</v>
      </c>
      <c r="F1457" s="20">
        <v>2250000</v>
      </c>
      <c r="G1457" s="20">
        <v>11330</v>
      </c>
      <c r="H1457" s="21">
        <v>1.97</v>
      </c>
      <c r="I1457" s="4" t="s">
        <v>116</v>
      </c>
      <c r="J1457" s="4" t="s">
        <v>53</v>
      </c>
      <c r="K1457" s="22" t="s">
        <v>152</v>
      </c>
      <c r="L1457" s="10">
        <v>100</v>
      </c>
      <c r="M1457" s="13">
        <f t="shared" si="189"/>
        <v>4.4444444444444447E-5</v>
      </c>
      <c r="O1457" s="4" t="s">
        <v>31</v>
      </c>
      <c r="P1457" s="4">
        <v>0</v>
      </c>
      <c r="Q1457" s="32"/>
      <c r="R1457" s="32">
        <v>40646.520833333336</v>
      </c>
      <c r="S1457" s="32">
        <v>40870.979166666664</v>
      </c>
      <c r="T1457" s="24">
        <v>2.0833333333333332E-2</v>
      </c>
      <c r="Z1457" s="16">
        <v>1.49</v>
      </c>
      <c r="AA1457" s="16">
        <v>5.25</v>
      </c>
      <c r="AB1457" s="16">
        <v>1</v>
      </c>
      <c r="AE1457" s="57" t="s">
        <v>75</v>
      </c>
      <c r="AH1457" s="17">
        <v>18.45</v>
      </c>
    </row>
    <row r="1458" spans="1:34" x14ac:dyDescent="0.35">
      <c r="A1458" s="4" t="s">
        <v>150</v>
      </c>
      <c r="B1458" s="36" t="s">
        <v>264</v>
      </c>
      <c r="C1458" s="4" t="s">
        <v>151</v>
      </c>
      <c r="D1458" s="19">
        <f t="shared" si="190"/>
        <v>8.9805555555555561</v>
      </c>
      <c r="E1458" s="19">
        <f t="shared" si="191"/>
        <v>47.025555555555556</v>
      </c>
      <c r="F1458" s="20">
        <v>2250000</v>
      </c>
      <c r="G1458" s="20">
        <v>11330</v>
      </c>
      <c r="H1458" s="21">
        <v>1.97</v>
      </c>
      <c r="I1458" s="4" t="s">
        <v>116</v>
      </c>
      <c r="J1458" s="4" t="s">
        <v>53</v>
      </c>
      <c r="K1458" s="22" t="s">
        <v>152</v>
      </c>
      <c r="L1458" s="10">
        <v>100</v>
      </c>
      <c r="M1458" s="13">
        <f t="shared" si="189"/>
        <v>4.4444444444444447E-5</v>
      </c>
      <c r="O1458" s="4" t="s">
        <v>31</v>
      </c>
      <c r="P1458" s="4">
        <v>0</v>
      </c>
      <c r="Q1458" s="32"/>
      <c r="R1458" s="32">
        <v>40646.520833333336</v>
      </c>
      <c r="S1458" s="32">
        <v>40870.979166666664</v>
      </c>
      <c r="T1458" s="24">
        <v>2.0833333333333332E-2</v>
      </c>
      <c r="Z1458" s="16">
        <v>1.49</v>
      </c>
      <c r="AA1458" s="16">
        <v>5.75</v>
      </c>
      <c r="AB1458" s="16">
        <v>1</v>
      </c>
      <c r="AE1458" s="57" t="s">
        <v>75</v>
      </c>
      <c r="AH1458" s="17">
        <v>18.13</v>
      </c>
    </row>
    <row r="1459" spans="1:34" x14ac:dyDescent="0.35">
      <c r="A1459" s="4" t="s">
        <v>150</v>
      </c>
      <c r="B1459" s="36" t="s">
        <v>264</v>
      </c>
      <c r="C1459" s="4" t="s">
        <v>151</v>
      </c>
      <c r="D1459" s="19">
        <f t="shared" si="190"/>
        <v>8.9805555555555561</v>
      </c>
      <c r="E1459" s="19">
        <f t="shared" si="191"/>
        <v>47.025555555555556</v>
      </c>
      <c r="F1459" s="20">
        <v>2250000</v>
      </c>
      <c r="G1459" s="20">
        <v>11330</v>
      </c>
      <c r="H1459" s="21">
        <v>1.97</v>
      </c>
      <c r="I1459" s="4" t="s">
        <v>116</v>
      </c>
      <c r="J1459" s="4" t="s">
        <v>53</v>
      </c>
      <c r="K1459" s="22" t="s">
        <v>152</v>
      </c>
      <c r="L1459" s="10">
        <v>100</v>
      </c>
      <c r="M1459" s="13">
        <f t="shared" si="189"/>
        <v>4.4444444444444447E-5</v>
      </c>
      <c r="O1459" s="4" t="s">
        <v>31</v>
      </c>
      <c r="P1459" s="4">
        <v>0</v>
      </c>
      <c r="Q1459" s="32"/>
      <c r="R1459" s="32">
        <v>40646.520833333336</v>
      </c>
      <c r="S1459" s="32">
        <v>40870.979166666664</v>
      </c>
      <c r="T1459" s="24">
        <v>2.0833333333333332E-2</v>
      </c>
      <c r="Z1459" s="16">
        <v>1.49</v>
      </c>
      <c r="AA1459" s="16">
        <v>6.25</v>
      </c>
      <c r="AB1459" s="16">
        <v>1</v>
      </c>
      <c r="AE1459" s="57" t="s">
        <v>75</v>
      </c>
      <c r="AH1459" s="17">
        <v>17.12</v>
      </c>
    </row>
    <row r="1460" spans="1:34" x14ac:dyDescent="0.35">
      <c r="A1460" s="4" t="s">
        <v>150</v>
      </c>
      <c r="B1460" s="36" t="s">
        <v>264</v>
      </c>
      <c r="C1460" s="4" t="s">
        <v>151</v>
      </c>
      <c r="D1460" s="19">
        <f t="shared" si="190"/>
        <v>8.9805555555555561</v>
      </c>
      <c r="E1460" s="19">
        <f t="shared" si="191"/>
        <v>47.025555555555556</v>
      </c>
      <c r="F1460" s="20">
        <v>2250000</v>
      </c>
      <c r="G1460" s="20">
        <v>11330</v>
      </c>
      <c r="H1460" s="21">
        <v>1.97</v>
      </c>
      <c r="I1460" s="4" t="s">
        <v>116</v>
      </c>
      <c r="J1460" s="4" t="s">
        <v>53</v>
      </c>
      <c r="K1460" s="22" t="s">
        <v>152</v>
      </c>
      <c r="L1460" s="10">
        <v>100</v>
      </c>
      <c r="M1460" s="13">
        <f t="shared" si="189"/>
        <v>4.4444444444444447E-5</v>
      </c>
      <c r="O1460" s="4" t="s">
        <v>31</v>
      </c>
      <c r="P1460" s="4">
        <v>0</v>
      </c>
      <c r="Q1460" s="32"/>
      <c r="R1460" s="32">
        <v>40646.520833333336</v>
      </c>
      <c r="S1460" s="32">
        <v>40870.979166666664</v>
      </c>
      <c r="T1460" s="24">
        <v>2.0833333333333332E-2</v>
      </c>
      <c r="Z1460" s="16">
        <v>1.49</v>
      </c>
      <c r="AA1460" s="16">
        <v>6.75</v>
      </c>
      <c r="AB1460" s="16">
        <v>1</v>
      </c>
      <c r="AE1460" s="57" t="s">
        <v>75</v>
      </c>
      <c r="AH1460" s="17">
        <v>11.63</v>
      </c>
    </row>
    <row r="1461" spans="1:34" x14ac:dyDescent="0.35">
      <c r="A1461" s="4" t="s">
        <v>150</v>
      </c>
      <c r="B1461" s="36" t="s">
        <v>264</v>
      </c>
      <c r="C1461" s="4" t="s">
        <v>151</v>
      </c>
      <c r="D1461" s="19">
        <f t="shared" si="190"/>
        <v>8.9805555555555561</v>
      </c>
      <c r="E1461" s="19">
        <f t="shared" si="191"/>
        <v>47.025555555555556</v>
      </c>
      <c r="F1461" s="20">
        <v>2250000</v>
      </c>
      <c r="G1461" s="20">
        <v>11330</v>
      </c>
      <c r="H1461" s="21">
        <v>1.97</v>
      </c>
      <c r="I1461" s="4" t="s">
        <v>116</v>
      </c>
      <c r="J1461" s="4" t="s">
        <v>53</v>
      </c>
      <c r="K1461" s="22" t="s">
        <v>152</v>
      </c>
      <c r="L1461" s="10">
        <v>100</v>
      </c>
      <c r="M1461" s="13">
        <f t="shared" si="189"/>
        <v>4.4444444444444447E-5</v>
      </c>
      <c r="O1461" s="4" t="s">
        <v>31</v>
      </c>
      <c r="P1461" s="4">
        <v>0</v>
      </c>
      <c r="Q1461" s="32"/>
      <c r="R1461" s="32">
        <v>40646.520833333336</v>
      </c>
      <c r="S1461" s="32">
        <v>40870.979166666664</v>
      </c>
      <c r="T1461" s="24">
        <v>2.0833333333333332E-2</v>
      </c>
      <c r="Z1461" s="16">
        <v>1.49</v>
      </c>
      <c r="AA1461" s="16">
        <v>7.25</v>
      </c>
      <c r="AB1461" s="16">
        <v>1</v>
      </c>
      <c r="AE1461" s="57" t="s">
        <v>75</v>
      </c>
      <c r="AH1461" s="17">
        <v>10.99</v>
      </c>
    </row>
    <row r="1462" spans="1:34" x14ac:dyDescent="0.35">
      <c r="A1462" s="4" t="s">
        <v>150</v>
      </c>
      <c r="B1462" s="36" t="s">
        <v>264</v>
      </c>
      <c r="C1462" s="4" t="s">
        <v>151</v>
      </c>
      <c r="D1462" s="19">
        <f t="shared" si="190"/>
        <v>8.9805555555555561</v>
      </c>
      <c r="E1462" s="19">
        <f t="shared" si="191"/>
        <v>47.025555555555556</v>
      </c>
      <c r="F1462" s="20">
        <v>2250000</v>
      </c>
      <c r="G1462" s="20">
        <v>11330</v>
      </c>
      <c r="H1462" s="21">
        <v>1.97</v>
      </c>
      <c r="I1462" s="4" t="s">
        <v>116</v>
      </c>
      <c r="J1462" s="4" t="s">
        <v>53</v>
      </c>
      <c r="K1462" s="22" t="s">
        <v>152</v>
      </c>
      <c r="L1462" s="10">
        <v>100</v>
      </c>
      <c r="M1462" s="13">
        <f t="shared" si="189"/>
        <v>4.4444444444444447E-5</v>
      </c>
      <c r="O1462" s="4" t="s">
        <v>31</v>
      </c>
      <c r="P1462" s="4">
        <v>0</v>
      </c>
      <c r="Q1462" s="32"/>
      <c r="R1462" s="32">
        <v>40646.520833333336</v>
      </c>
      <c r="S1462" s="32">
        <v>40870.979166666664</v>
      </c>
      <c r="T1462" s="24">
        <v>2.0833333333333332E-2</v>
      </c>
      <c r="Z1462" s="16">
        <v>1.49</v>
      </c>
      <c r="AA1462" s="16">
        <v>7.75</v>
      </c>
      <c r="AB1462" s="16">
        <v>1</v>
      </c>
      <c r="AE1462" s="57" t="s">
        <v>75</v>
      </c>
      <c r="AH1462" s="17" t="s">
        <v>75</v>
      </c>
    </row>
    <row r="1463" spans="1:34" x14ac:dyDescent="0.35">
      <c r="A1463" s="4" t="s">
        <v>150</v>
      </c>
      <c r="B1463" s="36" t="s">
        <v>264</v>
      </c>
      <c r="C1463" s="4" t="s">
        <v>151</v>
      </c>
      <c r="D1463" s="19">
        <f t="shared" si="190"/>
        <v>8.9805555555555561</v>
      </c>
      <c r="E1463" s="19">
        <f t="shared" si="191"/>
        <v>47.025555555555556</v>
      </c>
      <c r="F1463" s="20">
        <v>2250000</v>
      </c>
      <c r="G1463" s="20">
        <v>11330</v>
      </c>
      <c r="H1463" s="21">
        <v>1.97</v>
      </c>
      <c r="I1463" s="4" t="s">
        <v>116</v>
      </c>
      <c r="J1463" s="4" t="s">
        <v>53</v>
      </c>
      <c r="K1463" s="22" t="s">
        <v>152</v>
      </c>
      <c r="L1463" s="10">
        <v>100</v>
      </c>
      <c r="M1463" s="13">
        <f t="shared" si="189"/>
        <v>4.4444444444444447E-5</v>
      </c>
      <c r="O1463" s="4" t="s">
        <v>31</v>
      </c>
      <c r="P1463" s="4">
        <v>0</v>
      </c>
      <c r="Q1463" s="32"/>
      <c r="R1463" s="32">
        <v>40646.520833333336</v>
      </c>
      <c r="S1463" s="32">
        <v>40870.979166666664</v>
      </c>
      <c r="T1463" s="24">
        <v>2.0833333333333332E-2</v>
      </c>
      <c r="Z1463" s="16">
        <v>1.49</v>
      </c>
      <c r="AA1463" s="16">
        <v>8.25</v>
      </c>
      <c r="AB1463" s="16">
        <v>1</v>
      </c>
      <c r="AE1463" s="57" t="s">
        <v>75</v>
      </c>
      <c r="AH1463" s="17">
        <v>57.62</v>
      </c>
    </row>
    <row r="1464" spans="1:34" x14ac:dyDescent="0.35">
      <c r="A1464" s="4" t="s">
        <v>150</v>
      </c>
      <c r="B1464" s="36" t="s">
        <v>264</v>
      </c>
      <c r="C1464" s="4" t="s">
        <v>151</v>
      </c>
      <c r="D1464" s="19">
        <f t="shared" si="190"/>
        <v>8.9805555555555561</v>
      </c>
      <c r="E1464" s="19">
        <f t="shared" si="191"/>
        <v>47.025555555555556</v>
      </c>
      <c r="F1464" s="20">
        <v>2250000</v>
      </c>
      <c r="G1464" s="20">
        <v>11330</v>
      </c>
      <c r="H1464" s="21">
        <v>1.97</v>
      </c>
      <c r="I1464" s="4" t="s">
        <v>116</v>
      </c>
      <c r="J1464" s="4" t="s">
        <v>53</v>
      </c>
      <c r="K1464" s="22" t="s">
        <v>152</v>
      </c>
      <c r="L1464" s="10">
        <v>100</v>
      </c>
      <c r="M1464" s="13">
        <f t="shared" si="189"/>
        <v>4.4444444444444447E-5</v>
      </c>
      <c r="O1464" s="4" t="s">
        <v>31</v>
      </c>
      <c r="P1464" s="4">
        <v>0</v>
      </c>
      <c r="Q1464" s="32"/>
      <c r="R1464" s="32">
        <v>40646.520833333336</v>
      </c>
      <c r="S1464" s="32">
        <v>40870.979166666664</v>
      </c>
      <c r="T1464" s="24">
        <v>2.0833333333333332E-2</v>
      </c>
      <c r="Z1464" s="16">
        <v>1.49</v>
      </c>
      <c r="AA1464" s="16">
        <v>8.75</v>
      </c>
      <c r="AB1464" s="16">
        <v>1</v>
      </c>
      <c r="AE1464" s="57" t="s">
        <v>75</v>
      </c>
      <c r="AH1464" s="17" t="s">
        <v>75</v>
      </c>
    </row>
    <row r="1465" spans="1:34" x14ac:dyDescent="0.35">
      <c r="A1465" s="4" t="s">
        <v>150</v>
      </c>
      <c r="B1465" s="36" t="s">
        <v>264</v>
      </c>
      <c r="C1465" s="4" t="s">
        <v>151</v>
      </c>
      <c r="D1465" s="19">
        <f t="shared" si="190"/>
        <v>8.9805555555555561</v>
      </c>
      <c r="E1465" s="19">
        <f t="shared" si="191"/>
        <v>47.025555555555556</v>
      </c>
      <c r="F1465" s="20">
        <v>2250000</v>
      </c>
      <c r="G1465" s="20">
        <v>11330</v>
      </c>
      <c r="H1465" s="21">
        <v>1.97</v>
      </c>
      <c r="I1465" s="4" t="s">
        <v>116</v>
      </c>
      <c r="J1465" s="4" t="s">
        <v>53</v>
      </c>
      <c r="K1465" s="22" t="s">
        <v>152</v>
      </c>
      <c r="L1465" s="10">
        <v>100</v>
      </c>
      <c r="M1465" s="13">
        <f t="shared" si="189"/>
        <v>4.4444444444444447E-5</v>
      </c>
      <c r="O1465" s="4" t="s">
        <v>31</v>
      </c>
      <c r="P1465" s="4">
        <v>0</v>
      </c>
      <c r="Q1465" s="32"/>
      <c r="R1465" s="32">
        <v>40646.520833333336</v>
      </c>
      <c r="S1465" s="32">
        <v>40870.979166666664</v>
      </c>
      <c r="T1465" s="24">
        <v>2.0833333333333332E-2</v>
      </c>
      <c r="Z1465" s="16">
        <v>1.49</v>
      </c>
      <c r="AA1465" s="16">
        <v>9.25</v>
      </c>
      <c r="AB1465" s="16">
        <v>1</v>
      </c>
      <c r="AE1465" s="57" t="s">
        <v>75</v>
      </c>
      <c r="AH1465" s="17" t="s">
        <v>75</v>
      </c>
    </row>
    <row r="1466" spans="1:34" x14ac:dyDescent="0.35">
      <c r="A1466" s="4" t="s">
        <v>150</v>
      </c>
      <c r="B1466" s="36" t="s">
        <v>264</v>
      </c>
      <c r="C1466" s="4" t="s">
        <v>151</v>
      </c>
      <c r="D1466" s="19">
        <f t="shared" si="190"/>
        <v>8.9805555555555561</v>
      </c>
      <c r="E1466" s="19">
        <f t="shared" si="191"/>
        <v>47.025555555555556</v>
      </c>
      <c r="F1466" s="20">
        <v>2250000</v>
      </c>
      <c r="G1466" s="20">
        <v>11330</v>
      </c>
      <c r="H1466" s="21">
        <v>1.97</v>
      </c>
      <c r="I1466" s="4" t="s">
        <v>116</v>
      </c>
      <c r="J1466" s="4" t="s">
        <v>53</v>
      </c>
      <c r="K1466" s="22" t="s">
        <v>152</v>
      </c>
      <c r="L1466" s="10">
        <v>100</v>
      </c>
      <c r="M1466" s="13">
        <f t="shared" si="189"/>
        <v>4.4444444444444447E-5</v>
      </c>
      <c r="O1466" s="4" t="s">
        <v>31</v>
      </c>
      <c r="P1466" s="4">
        <v>0</v>
      </c>
      <c r="Q1466" s="32"/>
      <c r="R1466" s="32">
        <v>40646.520833333336</v>
      </c>
      <c r="S1466" s="32">
        <v>40870.979166666664</v>
      </c>
      <c r="T1466" s="24">
        <v>2.0833333333333332E-2</v>
      </c>
      <c r="Z1466" s="16">
        <v>1.49</v>
      </c>
      <c r="AA1466" s="16">
        <v>9.75</v>
      </c>
      <c r="AB1466" s="16">
        <v>1</v>
      </c>
      <c r="AE1466" s="57" t="s">
        <v>75</v>
      </c>
      <c r="AH1466" s="17">
        <v>20.43</v>
      </c>
    </row>
    <row r="1467" spans="1:34" x14ac:dyDescent="0.35">
      <c r="A1467" s="4" t="s">
        <v>150</v>
      </c>
      <c r="B1467" s="36" t="s">
        <v>264</v>
      </c>
      <c r="C1467" s="4" t="s">
        <v>151</v>
      </c>
      <c r="D1467" s="19">
        <f t="shared" si="190"/>
        <v>8.9805555555555561</v>
      </c>
      <c r="E1467" s="19">
        <f t="shared" si="191"/>
        <v>47.025555555555556</v>
      </c>
      <c r="F1467" s="20">
        <v>2250000</v>
      </c>
      <c r="G1467" s="20">
        <v>11330</v>
      </c>
      <c r="H1467" s="21">
        <v>1.97</v>
      </c>
      <c r="I1467" s="4" t="s">
        <v>116</v>
      </c>
      <c r="J1467" s="4" t="s">
        <v>53</v>
      </c>
      <c r="K1467" s="22" t="s">
        <v>152</v>
      </c>
      <c r="L1467" s="10">
        <v>100</v>
      </c>
      <c r="M1467" s="13">
        <f t="shared" si="189"/>
        <v>4.4444444444444447E-5</v>
      </c>
      <c r="O1467" s="4" t="s">
        <v>31</v>
      </c>
      <c r="P1467" s="4">
        <v>0</v>
      </c>
      <c r="Q1467" s="26" t="s">
        <v>210</v>
      </c>
      <c r="T1467" s="24">
        <v>2.0833333333333332E-2</v>
      </c>
      <c r="Z1467" s="16">
        <v>1.49</v>
      </c>
      <c r="AA1467" s="16">
        <v>10.25</v>
      </c>
      <c r="AB1467" s="16">
        <v>1</v>
      </c>
      <c r="AE1467" s="57" t="s">
        <v>75</v>
      </c>
      <c r="AH1467" s="17" t="s">
        <v>75</v>
      </c>
    </row>
    <row r="1468" spans="1:34" x14ac:dyDescent="0.35">
      <c r="A1468" s="4" t="s">
        <v>150</v>
      </c>
      <c r="B1468" s="36" t="s">
        <v>264</v>
      </c>
      <c r="C1468" s="4" t="s">
        <v>151</v>
      </c>
      <c r="D1468" s="19">
        <f t="shared" si="190"/>
        <v>8.9805555555555561</v>
      </c>
      <c r="E1468" s="19">
        <f t="shared" si="191"/>
        <v>47.025555555555556</v>
      </c>
      <c r="F1468" s="20">
        <v>2250000</v>
      </c>
      <c r="G1468" s="20">
        <v>11330</v>
      </c>
      <c r="H1468" s="21">
        <v>1.97</v>
      </c>
      <c r="I1468" s="4" t="s">
        <v>116</v>
      </c>
      <c r="J1468" s="4" t="s">
        <v>53</v>
      </c>
      <c r="K1468" s="22" t="s">
        <v>152</v>
      </c>
      <c r="L1468" s="10">
        <v>100</v>
      </c>
      <c r="M1468" s="13">
        <f t="shared" si="189"/>
        <v>4.4444444444444447E-5</v>
      </c>
      <c r="O1468" s="4" t="s">
        <v>31</v>
      </c>
      <c r="P1468" s="4">
        <v>0</v>
      </c>
      <c r="Q1468" s="26" t="s">
        <v>210</v>
      </c>
      <c r="T1468" s="24">
        <v>2.0833333333333332E-2</v>
      </c>
      <c r="Z1468" s="16">
        <v>1.49</v>
      </c>
      <c r="AA1468" s="16">
        <v>10.75</v>
      </c>
      <c r="AB1468" s="16">
        <v>1</v>
      </c>
      <c r="AE1468" s="57" t="s">
        <v>75</v>
      </c>
      <c r="AH1468" s="17" t="s">
        <v>75</v>
      </c>
    </row>
    <row r="1469" spans="1:34" x14ac:dyDescent="0.35">
      <c r="A1469" s="4" t="s">
        <v>150</v>
      </c>
      <c r="B1469" s="36" t="s">
        <v>264</v>
      </c>
      <c r="C1469" s="4" t="s">
        <v>151</v>
      </c>
      <c r="D1469" s="19">
        <f t="shared" si="190"/>
        <v>8.9805555555555561</v>
      </c>
      <c r="E1469" s="19">
        <f t="shared" si="191"/>
        <v>47.025555555555556</v>
      </c>
      <c r="F1469" s="20">
        <v>2250000</v>
      </c>
      <c r="G1469" s="20">
        <v>11330</v>
      </c>
      <c r="H1469" s="21">
        <v>1.97</v>
      </c>
      <c r="I1469" s="4" t="s">
        <v>116</v>
      </c>
      <c r="J1469" s="4" t="s">
        <v>53</v>
      </c>
      <c r="K1469" s="22" t="s">
        <v>152</v>
      </c>
      <c r="L1469" s="10">
        <v>100</v>
      </c>
      <c r="M1469" s="13">
        <f t="shared" si="189"/>
        <v>4.4444444444444447E-5</v>
      </c>
      <c r="O1469" s="4" t="s">
        <v>31</v>
      </c>
      <c r="P1469" s="4">
        <v>0</v>
      </c>
      <c r="Q1469" s="26" t="s">
        <v>210</v>
      </c>
      <c r="T1469" s="24">
        <v>2.0833333333333332E-2</v>
      </c>
      <c r="Z1469" s="16">
        <v>1.49</v>
      </c>
      <c r="AA1469" s="16">
        <v>11.25</v>
      </c>
      <c r="AB1469" s="16">
        <v>1</v>
      </c>
      <c r="AE1469" s="57" t="s">
        <v>75</v>
      </c>
      <c r="AH1469" s="17" t="s">
        <v>75</v>
      </c>
    </row>
    <row r="1470" spans="1:34" x14ac:dyDescent="0.35">
      <c r="A1470" s="4" t="s">
        <v>150</v>
      </c>
      <c r="B1470" s="36" t="s">
        <v>264</v>
      </c>
      <c r="C1470" s="4" t="s">
        <v>151</v>
      </c>
      <c r="D1470" s="19">
        <f t="shared" si="190"/>
        <v>8.9805555555555561</v>
      </c>
      <c r="E1470" s="19">
        <f t="shared" si="191"/>
        <v>47.025555555555556</v>
      </c>
      <c r="F1470" s="20">
        <v>2250000</v>
      </c>
      <c r="G1470" s="20">
        <v>11330</v>
      </c>
      <c r="H1470" s="21">
        <v>1.97</v>
      </c>
      <c r="I1470" s="4" t="s">
        <v>116</v>
      </c>
      <c r="J1470" s="4" t="s">
        <v>53</v>
      </c>
      <c r="K1470" s="22" t="s">
        <v>152</v>
      </c>
      <c r="L1470" s="10">
        <v>100</v>
      </c>
      <c r="M1470" s="13">
        <f t="shared" si="189"/>
        <v>4.4444444444444447E-5</v>
      </c>
      <c r="O1470" s="4" t="s">
        <v>31</v>
      </c>
      <c r="P1470" s="4">
        <v>0</v>
      </c>
      <c r="Q1470" s="26" t="s">
        <v>210</v>
      </c>
      <c r="T1470" s="24">
        <v>2.0833333333333332E-2</v>
      </c>
      <c r="Z1470" s="16">
        <v>1.49</v>
      </c>
      <c r="AA1470" s="16">
        <v>11.75</v>
      </c>
      <c r="AB1470" s="16">
        <v>1</v>
      </c>
      <c r="AE1470" s="57" t="s">
        <v>75</v>
      </c>
      <c r="AH1470" s="17" t="s">
        <v>75</v>
      </c>
    </row>
    <row r="1471" spans="1:34" x14ac:dyDescent="0.35">
      <c r="A1471" s="4" t="s">
        <v>150</v>
      </c>
      <c r="B1471" s="36" t="s">
        <v>264</v>
      </c>
      <c r="C1471" s="4" t="s">
        <v>151</v>
      </c>
      <c r="D1471" s="19">
        <f t="shared" si="190"/>
        <v>8.9805555555555561</v>
      </c>
      <c r="E1471" s="19">
        <f t="shared" si="191"/>
        <v>47.025555555555556</v>
      </c>
      <c r="F1471" s="20">
        <v>2250000</v>
      </c>
      <c r="G1471" s="20">
        <v>11330</v>
      </c>
      <c r="H1471" s="21">
        <v>1.97</v>
      </c>
      <c r="I1471" s="4" t="s">
        <v>116</v>
      </c>
      <c r="J1471" s="4" t="s">
        <v>53</v>
      </c>
      <c r="K1471" s="22" t="s">
        <v>152</v>
      </c>
      <c r="L1471" s="10">
        <v>100</v>
      </c>
      <c r="M1471" s="13">
        <f t="shared" si="189"/>
        <v>4.4444444444444447E-5</v>
      </c>
      <c r="O1471" s="4" t="s">
        <v>31</v>
      </c>
      <c r="P1471" s="4">
        <v>0</v>
      </c>
      <c r="Q1471" s="26" t="s">
        <v>210</v>
      </c>
      <c r="T1471" s="24">
        <v>2.0833333333333332E-2</v>
      </c>
      <c r="Z1471" s="16">
        <v>1.49</v>
      </c>
      <c r="AA1471" s="16">
        <v>12.25</v>
      </c>
      <c r="AB1471" s="16">
        <v>1</v>
      </c>
      <c r="AE1471" s="57" t="s">
        <v>75</v>
      </c>
      <c r="AH1471" s="17" t="s">
        <v>75</v>
      </c>
    </row>
    <row r="1472" spans="1:34" x14ac:dyDescent="0.35">
      <c r="A1472" s="4" t="s">
        <v>150</v>
      </c>
      <c r="B1472" s="36" t="s">
        <v>264</v>
      </c>
      <c r="C1472" s="4" t="s">
        <v>151</v>
      </c>
      <c r="D1472" s="19">
        <f t="shared" si="190"/>
        <v>8.9805555555555561</v>
      </c>
      <c r="E1472" s="19">
        <f t="shared" si="191"/>
        <v>47.025555555555556</v>
      </c>
      <c r="F1472" s="20">
        <v>2250000</v>
      </c>
      <c r="G1472" s="20">
        <v>11330</v>
      </c>
      <c r="H1472" s="21">
        <v>1.97</v>
      </c>
      <c r="I1472" s="4" t="s">
        <v>116</v>
      </c>
      <c r="J1472" s="4" t="s">
        <v>53</v>
      </c>
      <c r="K1472" s="22" t="s">
        <v>152</v>
      </c>
      <c r="L1472" s="10">
        <v>100</v>
      </c>
      <c r="M1472" s="13">
        <f t="shared" si="189"/>
        <v>4.4444444444444447E-5</v>
      </c>
      <c r="O1472" s="4" t="s">
        <v>31</v>
      </c>
      <c r="P1472" s="4">
        <v>0</v>
      </c>
      <c r="Q1472" s="26" t="s">
        <v>210</v>
      </c>
      <c r="T1472" s="24">
        <v>2.0833333333333332E-2</v>
      </c>
      <c r="Z1472" s="16">
        <v>1.49</v>
      </c>
      <c r="AA1472" s="16">
        <v>12.75</v>
      </c>
      <c r="AB1472" s="16">
        <v>1</v>
      </c>
      <c r="AE1472" s="57" t="s">
        <v>75</v>
      </c>
      <c r="AH1472" s="17" t="s">
        <v>75</v>
      </c>
    </row>
    <row r="1473" spans="1:34" x14ac:dyDescent="0.35">
      <c r="A1473" s="4" t="s">
        <v>150</v>
      </c>
      <c r="B1473" s="36" t="s">
        <v>264</v>
      </c>
      <c r="C1473" s="4" t="s">
        <v>151</v>
      </c>
      <c r="D1473" s="19">
        <f t="shared" si="190"/>
        <v>8.9805555555555561</v>
      </c>
      <c r="E1473" s="19">
        <f t="shared" si="191"/>
        <v>47.025555555555556</v>
      </c>
      <c r="F1473" s="20">
        <v>2250000</v>
      </c>
      <c r="G1473" s="20">
        <v>11330</v>
      </c>
      <c r="H1473" s="21">
        <v>1.97</v>
      </c>
      <c r="I1473" s="4" t="s">
        <v>116</v>
      </c>
      <c r="J1473" s="4" t="s">
        <v>53</v>
      </c>
      <c r="K1473" s="22" t="s">
        <v>152</v>
      </c>
      <c r="L1473" s="10">
        <v>100</v>
      </c>
      <c r="M1473" s="13">
        <f t="shared" si="189"/>
        <v>4.4444444444444447E-5</v>
      </c>
      <c r="O1473" s="4" t="s">
        <v>31</v>
      </c>
      <c r="P1473" s="4">
        <v>0</v>
      </c>
      <c r="Q1473" s="26" t="s">
        <v>210</v>
      </c>
      <c r="T1473" s="24">
        <v>2.0833333333333332E-2</v>
      </c>
      <c r="Z1473" s="16">
        <v>1.49</v>
      </c>
      <c r="AA1473" s="16">
        <v>13.25</v>
      </c>
      <c r="AB1473" s="16">
        <v>1</v>
      </c>
      <c r="AE1473" s="57" t="s">
        <v>75</v>
      </c>
      <c r="AH1473" s="17" t="s">
        <v>75</v>
      </c>
    </row>
    <row r="1474" spans="1:34" x14ac:dyDescent="0.35">
      <c r="A1474" s="4" t="s">
        <v>150</v>
      </c>
      <c r="B1474" s="36" t="s">
        <v>264</v>
      </c>
      <c r="C1474" s="4" t="s">
        <v>151</v>
      </c>
      <c r="D1474" s="19">
        <f t="shared" si="190"/>
        <v>8.9805555555555561</v>
      </c>
      <c r="E1474" s="19">
        <f t="shared" si="191"/>
        <v>47.025555555555556</v>
      </c>
      <c r="F1474" s="20">
        <v>2250000</v>
      </c>
      <c r="G1474" s="20">
        <v>11330</v>
      </c>
      <c r="H1474" s="21">
        <v>1.97</v>
      </c>
      <c r="I1474" s="4" t="s">
        <v>116</v>
      </c>
      <c r="J1474" s="4" t="s">
        <v>53</v>
      </c>
      <c r="K1474" s="22" t="s">
        <v>152</v>
      </c>
      <c r="L1474" s="10">
        <v>100</v>
      </c>
      <c r="M1474" s="13">
        <f t="shared" si="189"/>
        <v>4.4444444444444447E-5</v>
      </c>
      <c r="O1474" s="4" t="s">
        <v>31</v>
      </c>
      <c r="P1474" s="4">
        <v>0</v>
      </c>
      <c r="Q1474" s="26" t="s">
        <v>210</v>
      </c>
      <c r="T1474" s="24">
        <v>2.0833333333333332E-2</v>
      </c>
      <c r="Z1474" s="16">
        <v>1.49</v>
      </c>
      <c r="AA1474" s="16">
        <v>13.75</v>
      </c>
      <c r="AB1474" s="16">
        <v>1</v>
      </c>
      <c r="AE1474" s="57" t="s">
        <v>75</v>
      </c>
      <c r="AH1474" s="17" t="s">
        <v>75</v>
      </c>
    </row>
    <row r="1475" spans="1:34" x14ac:dyDescent="0.35">
      <c r="A1475" s="4" t="s">
        <v>123</v>
      </c>
      <c r="B1475" s="36" t="s">
        <v>264</v>
      </c>
      <c r="C1475" s="4" t="s">
        <v>124</v>
      </c>
      <c r="D1475" s="19">
        <f t="shared" ref="D1475:D1502" si="192">21+(58+30/60)/60</f>
        <v>21.975000000000001</v>
      </c>
      <c r="E1475" s="19">
        <f t="shared" ref="E1475:E1502" si="193">67+(33+0/60)/60</f>
        <v>67.55</v>
      </c>
      <c r="F1475" s="20">
        <v>3800000</v>
      </c>
      <c r="G1475" s="20">
        <v>12180</v>
      </c>
      <c r="H1475" s="21">
        <v>1.79</v>
      </c>
      <c r="I1475" s="4" t="s">
        <v>116</v>
      </c>
      <c r="J1475" s="4" t="s">
        <v>51</v>
      </c>
      <c r="K1475" s="22" t="s">
        <v>125</v>
      </c>
      <c r="L1475" s="10">
        <f t="shared" ref="L1475:L1502" si="194">3.14*(480-115)/2*(480-115)/4</f>
        <v>52290.812500000007</v>
      </c>
      <c r="M1475" s="13">
        <f t="shared" si="189"/>
        <v>1.376074013157895E-2</v>
      </c>
      <c r="N1475" s="4" t="s">
        <v>248</v>
      </c>
      <c r="O1475" s="4" t="s">
        <v>31</v>
      </c>
      <c r="P1475" s="4">
        <v>0</v>
      </c>
      <c r="Q1475" s="32"/>
      <c r="R1475" s="32">
        <v>38519.833333333336</v>
      </c>
      <c r="S1475" s="32">
        <v>38637.875</v>
      </c>
      <c r="T1475" s="24">
        <v>2.0833333333333332E-2</v>
      </c>
      <c r="W1475" s="16"/>
      <c r="X1475" s="16"/>
      <c r="Y1475" s="16"/>
      <c r="Z1475" s="16">
        <v>2.6</v>
      </c>
      <c r="AA1475" s="16">
        <v>0.25</v>
      </c>
      <c r="AB1475" s="16">
        <v>1</v>
      </c>
      <c r="AE1475" s="57" t="s">
        <v>75</v>
      </c>
      <c r="AG1475" s="16"/>
      <c r="AH1475" s="17" t="s">
        <v>75</v>
      </c>
    </row>
    <row r="1476" spans="1:34" x14ac:dyDescent="0.35">
      <c r="A1476" s="4" t="s">
        <v>123</v>
      </c>
      <c r="B1476" s="36" t="s">
        <v>264</v>
      </c>
      <c r="C1476" s="4" t="s">
        <v>124</v>
      </c>
      <c r="D1476" s="19">
        <f t="shared" si="192"/>
        <v>21.975000000000001</v>
      </c>
      <c r="E1476" s="19">
        <f t="shared" si="193"/>
        <v>67.55</v>
      </c>
      <c r="F1476" s="20">
        <v>3800000</v>
      </c>
      <c r="G1476" s="20">
        <v>12180</v>
      </c>
      <c r="H1476" s="21">
        <v>1.79</v>
      </c>
      <c r="I1476" s="4" t="s">
        <v>116</v>
      </c>
      <c r="J1476" s="4" t="s">
        <v>51</v>
      </c>
      <c r="K1476" s="22" t="s">
        <v>125</v>
      </c>
      <c r="L1476" s="10">
        <f t="shared" si="194"/>
        <v>52290.812500000007</v>
      </c>
      <c r="M1476" s="13">
        <f t="shared" si="189"/>
        <v>1.376074013157895E-2</v>
      </c>
      <c r="N1476" s="4" t="s">
        <v>248</v>
      </c>
      <c r="O1476" s="4" t="s">
        <v>31</v>
      </c>
      <c r="P1476" s="4">
        <v>0</v>
      </c>
      <c r="Q1476" s="32"/>
      <c r="R1476" s="32">
        <v>38519.833333333336</v>
      </c>
      <c r="S1476" s="32">
        <v>38637.875</v>
      </c>
      <c r="T1476" s="24">
        <v>2.0833333333333332E-2</v>
      </c>
      <c r="W1476" s="16"/>
      <c r="X1476" s="16"/>
      <c r="Y1476" s="16"/>
      <c r="Z1476" s="16">
        <v>2.6</v>
      </c>
      <c r="AA1476" s="16">
        <v>0.75</v>
      </c>
      <c r="AB1476" s="16">
        <v>1</v>
      </c>
      <c r="AE1476" s="57" t="s">
        <v>75</v>
      </c>
      <c r="AH1476" s="17">
        <v>7.27</v>
      </c>
    </row>
    <row r="1477" spans="1:34" x14ac:dyDescent="0.35">
      <c r="A1477" s="4" t="s">
        <v>123</v>
      </c>
      <c r="B1477" s="36" t="s">
        <v>264</v>
      </c>
      <c r="C1477" s="4" t="s">
        <v>124</v>
      </c>
      <c r="D1477" s="19">
        <f t="shared" si="192"/>
        <v>21.975000000000001</v>
      </c>
      <c r="E1477" s="19">
        <f t="shared" si="193"/>
        <v>67.55</v>
      </c>
      <c r="F1477" s="20">
        <v>3800000</v>
      </c>
      <c r="G1477" s="20">
        <v>12180</v>
      </c>
      <c r="H1477" s="21">
        <v>1.79</v>
      </c>
      <c r="I1477" s="4" t="s">
        <v>116</v>
      </c>
      <c r="J1477" s="4" t="s">
        <v>51</v>
      </c>
      <c r="K1477" s="22" t="s">
        <v>125</v>
      </c>
      <c r="L1477" s="10">
        <f t="shared" si="194"/>
        <v>52290.812500000007</v>
      </c>
      <c r="M1477" s="13">
        <f t="shared" si="189"/>
        <v>1.376074013157895E-2</v>
      </c>
      <c r="N1477" s="4" t="s">
        <v>248</v>
      </c>
      <c r="O1477" s="4" t="s">
        <v>31</v>
      </c>
      <c r="P1477" s="4">
        <v>0</v>
      </c>
      <c r="Q1477" s="32"/>
      <c r="R1477" s="32">
        <v>38519.833333333336</v>
      </c>
      <c r="S1477" s="32">
        <v>38637.875</v>
      </c>
      <c r="T1477" s="24">
        <v>2.0833333333333332E-2</v>
      </c>
      <c r="W1477" s="16"/>
      <c r="X1477" s="16"/>
      <c r="Y1477" s="16"/>
      <c r="Z1477" s="16">
        <v>2.6</v>
      </c>
      <c r="AA1477" s="16">
        <v>1.25</v>
      </c>
      <c r="AB1477" s="16">
        <v>1</v>
      </c>
      <c r="AE1477" s="57" t="s">
        <v>75</v>
      </c>
      <c r="AH1477" s="17">
        <v>8.5399999999999991</v>
      </c>
    </row>
    <row r="1478" spans="1:34" x14ac:dyDescent="0.35">
      <c r="A1478" s="4" t="s">
        <v>123</v>
      </c>
      <c r="B1478" s="36" t="s">
        <v>264</v>
      </c>
      <c r="C1478" s="4" t="s">
        <v>124</v>
      </c>
      <c r="D1478" s="19">
        <f t="shared" si="192"/>
        <v>21.975000000000001</v>
      </c>
      <c r="E1478" s="19">
        <f t="shared" si="193"/>
        <v>67.55</v>
      </c>
      <c r="F1478" s="20">
        <v>3800000</v>
      </c>
      <c r="G1478" s="20">
        <v>12180</v>
      </c>
      <c r="H1478" s="21">
        <v>1.79</v>
      </c>
      <c r="I1478" s="4" t="s">
        <v>116</v>
      </c>
      <c r="J1478" s="4" t="s">
        <v>51</v>
      </c>
      <c r="K1478" s="22" t="s">
        <v>125</v>
      </c>
      <c r="L1478" s="10">
        <f t="shared" si="194"/>
        <v>52290.812500000007</v>
      </c>
      <c r="M1478" s="13">
        <f t="shared" si="189"/>
        <v>1.376074013157895E-2</v>
      </c>
      <c r="N1478" s="4" t="s">
        <v>248</v>
      </c>
      <c r="O1478" s="4" t="s">
        <v>31</v>
      </c>
      <c r="P1478" s="4">
        <v>0</v>
      </c>
      <c r="Q1478" s="32"/>
      <c r="R1478" s="32">
        <v>38519.833333333336</v>
      </c>
      <c r="S1478" s="32">
        <v>38637.875</v>
      </c>
      <c r="T1478" s="24">
        <v>2.0833333333333332E-2</v>
      </c>
      <c r="W1478" s="16"/>
      <c r="X1478" s="16"/>
      <c r="Y1478" s="16"/>
      <c r="Z1478" s="16">
        <v>2.6</v>
      </c>
      <c r="AA1478" s="16">
        <v>1.75</v>
      </c>
      <c r="AB1478" s="16">
        <v>1</v>
      </c>
      <c r="AE1478" s="57" t="s">
        <v>75</v>
      </c>
      <c r="AH1478" s="17">
        <v>7.16</v>
      </c>
    </row>
    <row r="1479" spans="1:34" x14ac:dyDescent="0.35">
      <c r="A1479" s="4" t="s">
        <v>123</v>
      </c>
      <c r="B1479" s="36" t="s">
        <v>264</v>
      </c>
      <c r="C1479" s="4" t="s">
        <v>124</v>
      </c>
      <c r="D1479" s="19">
        <f t="shared" si="192"/>
        <v>21.975000000000001</v>
      </c>
      <c r="E1479" s="19">
        <f t="shared" si="193"/>
        <v>67.55</v>
      </c>
      <c r="F1479" s="20">
        <v>3800000</v>
      </c>
      <c r="G1479" s="20">
        <v>12180</v>
      </c>
      <c r="H1479" s="21">
        <v>1.79</v>
      </c>
      <c r="I1479" s="4" t="s">
        <v>116</v>
      </c>
      <c r="J1479" s="4" t="s">
        <v>51</v>
      </c>
      <c r="K1479" s="22" t="s">
        <v>125</v>
      </c>
      <c r="L1479" s="10">
        <f t="shared" si="194"/>
        <v>52290.812500000007</v>
      </c>
      <c r="M1479" s="13">
        <f t="shared" si="189"/>
        <v>1.376074013157895E-2</v>
      </c>
      <c r="N1479" s="4" t="s">
        <v>248</v>
      </c>
      <c r="O1479" s="4" t="s">
        <v>31</v>
      </c>
      <c r="P1479" s="4">
        <v>0</v>
      </c>
      <c r="Q1479" s="32"/>
      <c r="R1479" s="32">
        <v>38519.833333333336</v>
      </c>
      <c r="S1479" s="32">
        <v>38637.875</v>
      </c>
      <c r="T1479" s="24">
        <v>2.0833333333333332E-2</v>
      </c>
      <c r="W1479" s="16"/>
      <c r="X1479" s="16"/>
      <c r="Y1479" s="16"/>
      <c r="Z1479" s="16">
        <v>2.6</v>
      </c>
      <c r="AA1479" s="16">
        <v>2.25</v>
      </c>
      <c r="AB1479" s="16">
        <v>1</v>
      </c>
      <c r="AE1479" s="57" t="s">
        <v>75</v>
      </c>
      <c r="AH1479" s="17">
        <v>6.1</v>
      </c>
    </row>
    <row r="1480" spans="1:34" x14ac:dyDescent="0.35">
      <c r="A1480" s="4" t="s">
        <v>123</v>
      </c>
      <c r="B1480" s="36" t="s">
        <v>264</v>
      </c>
      <c r="C1480" s="4" t="s">
        <v>124</v>
      </c>
      <c r="D1480" s="19">
        <f t="shared" si="192"/>
        <v>21.975000000000001</v>
      </c>
      <c r="E1480" s="19">
        <f t="shared" si="193"/>
        <v>67.55</v>
      </c>
      <c r="F1480" s="20">
        <v>3800000</v>
      </c>
      <c r="G1480" s="20">
        <v>12180</v>
      </c>
      <c r="H1480" s="21">
        <v>1.79</v>
      </c>
      <c r="I1480" s="4" t="s">
        <v>116</v>
      </c>
      <c r="J1480" s="4" t="s">
        <v>51</v>
      </c>
      <c r="K1480" s="22" t="s">
        <v>125</v>
      </c>
      <c r="L1480" s="10">
        <f t="shared" si="194"/>
        <v>52290.812500000007</v>
      </c>
      <c r="M1480" s="13">
        <f t="shared" si="189"/>
        <v>1.376074013157895E-2</v>
      </c>
      <c r="N1480" s="4" t="s">
        <v>248</v>
      </c>
      <c r="O1480" s="4" t="s">
        <v>31</v>
      </c>
      <c r="P1480" s="4">
        <v>0</v>
      </c>
      <c r="Q1480" s="32"/>
      <c r="R1480" s="32">
        <v>38519.833333333336</v>
      </c>
      <c r="S1480" s="32">
        <v>38637.875</v>
      </c>
      <c r="T1480" s="24">
        <v>2.0833333333333332E-2</v>
      </c>
      <c r="W1480" s="16"/>
      <c r="X1480" s="16"/>
      <c r="Y1480" s="16"/>
      <c r="Z1480" s="16">
        <v>2.6</v>
      </c>
      <c r="AA1480" s="16">
        <v>2.75</v>
      </c>
      <c r="AB1480" s="16">
        <v>1</v>
      </c>
      <c r="AE1480" s="57" t="s">
        <v>75</v>
      </c>
      <c r="AH1480" s="17">
        <v>8.67</v>
      </c>
    </row>
    <row r="1481" spans="1:34" x14ac:dyDescent="0.35">
      <c r="A1481" s="4" t="s">
        <v>123</v>
      </c>
      <c r="B1481" s="36" t="s">
        <v>264</v>
      </c>
      <c r="C1481" s="4" t="s">
        <v>124</v>
      </c>
      <c r="D1481" s="19">
        <f t="shared" si="192"/>
        <v>21.975000000000001</v>
      </c>
      <c r="E1481" s="19">
        <f t="shared" si="193"/>
        <v>67.55</v>
      </c>
      <c r="F1481" s="20">
        <v>3800000</v>
      </c>
      <c r="G1481" s="20">
        <v>12180</v>
      </c>
      <c r="H1481" s="21">
        <v>1.79</v>
      </c>
      <c r="I1481" s="4" t="s">
        <v>116</v>
      </c>
      <c r="J1481" s="4" t="s">
        <v>51</v>
      </c>
      <c r="K1481" s="22" t="s">
        <v>125</v>
      </c>
      <c r="L1481" s="10">
        <f t="shared" si="194"/>
        <v>52290.812500000007</v>
      </c>
      <c r="M1481" s="13">
        <f t="shared" si="189"/>
        <v>1.376074013157895E-2</v>
      </c>
      <c r="N1481" s="4" t="s">
        <v>248</v>
      </c>
      <c r="O1481" s="4" t="s">
        <v>31</v>
      </c>
      <c r="P1481" s="4">
        <v>0</v>
      </c>
      <c r="Q1481" s="32"/>
      <c r="R1481" s="32">
        <v>38519.833333333336</v>
      </c>
      <c r="S1481" s="32">
        <v>38637.875</v>
      </c>
      <c r="T1481" s="24">
        <v>2.0833333333333332E-2</v>
      </c>
      <c r="W1481" s="16"/>
      <c r="X1481" s="16"/>
      <c r="Y1481" s="16"/>
      <c r="Z1481" s="16">
        <v>2.6</v>
      </c>
      <c r="AA1481" s="16">
        <v>3.25</v>
      </c>
      <c r="AB1481" s="16">
        <v>1</v>
      </c>
      <c r="AE1481" s="57" t="s">
        <v>75</v>
      </c>
      <c r="AH1481" s="17">
        <v>9.14</v>
      </c>
    </row>
    <row r="1482" spans="1:34" x14ac:dyDescent="0.35">
      <c r="A1482" s="4" t="s">
        <v>123</v>
      </c>
      <c r="B1482" s="36" t="s">
        <v>264</v>
      </c>
      <c r="C1482" s="4" t="s">
        <v>124</v>
      </c>
      <c r="D1482" s="19">
        <f t="shared" si="192"/>
        <v>21.975000000000001</v>
      </c>
      <c r="E1482" s="19">
        <f t="shared" si="193"/>
        <v>67.55</v>
      </c>
      <c r="F1482" s="20">
        <v>3800000</v>
      </c>
      <c r="G1482" s="20">
        <v>12180</v>
      </c>
      <c r="H1482" s="21">
        <v>1.79</v>
      </c>
      <c r="I1482" s="4" t="s">
        <v>116</v>
      </c>
      <c r="J1482" s="4" t="s">
        <v>51</v>
      </c>
      <c r="K1482" s="22" t="s">
        <v>125</v>
      </c>
      <c r="L1482" s="10">
        <f t="shared" si="194"/>
        <v>52290.812500000007</v>
      </c>
      <c r="M1482" s="13">
        <f t="shared" si="189"/>
        <v>1.376074013157895E-2</v>
      </c>
      <c r="N1482" s="4" t="s">
        <v>248</v>
      </c>
      <c r="O1482" s="4" t="s">
        <v>31</v>
      </c>
      <c r="P1482" s="4">
        <v>0</v>
      </c>
      <c r="Q1482" s="32"/>
      <c r="R1482" s="32">
        <v>38519.833333333336</v>
      </c>
      <c r="S1482" s="32">
        <v>38637.875</v>
      </c>
      <c r="T1482" s="24">
        <v>2.0833333333333332E-2</v>
      </c>
      <c r="W1482" s="16"/>
      <c r="X1482" s="16"/>
      <c r="Y1482" s="16"/>
      <c r="Z1482" s="16">
        <v>2.6</v>
      </c>
      <c r="AA1482" s="16">
        <v>3.75</v>
      </c>
      <c r="AB1482" s="16">
        <v>1</v>
      </c>
      <c r="AE1482" s="57" t="s">
        <v>75</v>
      </c>
      <c r="AH1482" s="17">
        <v>12.1</v>
      </c>
    </row>
    <row r="1483" spans="1:34" x14ac:dyDescent="0.35">
      <c r="A1483" s="4" t="s">
        <v>123</v>
      </c>
      <c r="B1483" s="36" t="s">
        <v>264</v>
      </c>
      <c r="C1483" s="4" t="s">
        <v>124</v>
      </c>
      <c r="D1483" s="19">
        <f t="shared" si="192"/>
        <v>21.975000000000001</v>
      </c>
      <c r="E1483" s="19">
        <f t="shared" si="193"/>
        <v>67.55</v>
      </c>
      <c r="F1483" s="20">
        <v>3800000</v>
      </c>
      <c r="G1483" s="20">
        <v>12180</v>
      </c>
      <c r="H1483" s="21">
        <v>1.79</v>
      </c>
      <c r="I1483" s="4" t="s">
        <v>116</v>
      </c>
      <c r="J1483" s="4" t="s">
        <v>51</v>
      </c>
      <c r="K1483" s="22" t="s">
        <v>125</v>
      </c>
      <c r="L1483" s="10">
        <f t="shared" si="194"/>
        <v>52290.812500000007</v>
      </c>
      <c r="M1483" s="13">
        <f t="shared" ref="M1483:M1501" si="195">L1483/F1483</f>
        <v>1.376074013157895E-2</v>
      </c>
      <c r="N1483" s="4" t="s">
        <v>248</v>
      </c>
      <c r="O1483" s="4" t="s">
        <v>31</v>
      </c>
      <c r="P1483" s="4">
        <v>0</v>
      </c>
      <c r="Q1483" s="32"/>
      <c r="R1483" s="32">
        <v>38519.833333333336</v>
      </c>
      <c r="S1483" s="32">
        <v>38637.875</v>
      </c>
      <c r="T1483" s="24">
        <v>2.0833333333333332E-2</v>
      </c>
      <c r="W1483" s="16"/>
      <c r="X1483" s="16"/>
      <c r="Y1483" s="16"/>
      <c r="Z1483" s="16">
        <v>2.6</v>
      </c>
      <c r="AA1483" s="16">
        <v>4.25</v>
      </c>
      <c r="AB1483" s="16">
        <v>1</v>
      </c>
      <c r="AE1483" s="57" t="s">
        <v>75</v>
      </c>
      <c r="AH1483" s="17">
        <v>10.68</v>
      </c>
    </row>
    <row r="1484" spans="1:34" x14ac:dyDescent="0.35">
      <c r="A1484" s="4" t="s">
        <v>123</v>
      </c>
      <c r="B1484" s="36" t="s">
        <v>264</v>
      </c>
      <c r="C1484" s="4" t="s">
        <v>124</v>
      </c>
      <c r="D1484" s="19">
        <f t="shared" si="192"/>
        <v>21.975000000000001</v>
      </c>
      <c r="E1484" s="19">
        <f t="shared" si="193"/>
        <v>67.55</v>
      </c>
      <c r="F1484" s="20">
        <v>3800000</v>
      </c>
      <c r="G1484" s="20">
        <v>12180</v>
      </c>
      <c r="H1484" s="21">
        <v>1.79</v>
      </c>
      <c r="I1484" s="4" t="s">
        <v>116</v>
      </c>
      <c r="J1484" s="4" t="s">
        <v>51</v>
      </c>
      <c r="K1484" s="22" t="s">
        <v>125</v>
      </c>
      <c r="L1484" s="10">
        <f t="shared" si="194"/>
        <v>52290.812500000007</v>
      </c>
      <c r="M1484" s="13">
        <f t="shared" si="195"/>
        <v>1.376074013157895E-2</v>
      </c>
      <c r="N1484" s="4" t="s">
        <v>248</v>
      </c>
      <c r="O1484" s="4" t="s">
        <v>31</v>
      </c>
      <c r="P1484" s="4">
        <v>0</v>
      </c>
      <c r="Q1484" s="32"/>
      <c r="R1484" s="32">
        <v>38519.833333333336</v>
      </c>
      <c r="S1484" s="32">
        <v>38637.875</v>
      </c>
      <c r="T1484" s="24">
        <v>2.0833333333333332E-2</v>
      </c>
      <c r="W1484" s="16"/>
      <c r="X1484" s="16"/>
      <c r="Y1484" s="16"/>
      <c r="Z1484" s="16">
        <v>2.6</v>
      </c>
      <c r="AA1484" s="16">
        <v>4.75</v>
      </c>
      <c r="AB1484" s="16">
        <v>1</v>
      </c>
      <c r="AE1484" s="57" t="s">
        <v>75</v>
      </c>
      <c r="AH1484" s="17">
        <v>10.85</v>
      </c>
    </row>
    <row r="1485" spans="1:34" x14ac:dyDescent="0.35">
      <c r="A1485" s="4" t="s">
        <v>123</v>
      </c>
      <c r="B1485" s="36" t="s">
        <v>264</v>
      </c>
      <c r="C1485" s="4" t="s">
        <v>124</v>
      </c>
      <c r="D1485" s="19">
        <f t="shared" si="192"/>
        <v>21.975000000000001</v>
      </c>
      <c r="E1485" s="19">
        <f t="shared" si="193"/>
        <v>67.55</v>
      </c>
      <c r="F1485" s="20">
        <v>3800000</v>
      </c>
      <c r="G1485" s="20">
        <v>12180</v>
      </c>
      <c r="H1485" s="21">
        <v>1.79</v>
      </c>
      <c r="I1485" s="4" t="s">
        <v>116</v>
      </c>
      <c r="J1485" s="4" t="s">
        <v>51</v>
      </c>
      <c r="K1485" s="22" t="s">
        <v>125</v>
      </c>
      <c r="L1485" s="10">
        <f t="shared" si="194"/>
        <v>52290.812500000007</v>
      </c>
      <c r="M1485" s="13">
        <f t="shared" si="195"/>
        <v>1.376074013157895E-2</v>
      </c>
      <c r="N1485" s="4" t="s">
        <v>248</v>
      </c>
      <c r="O1485" s="4" t="s">
        <v>31</v>
      </c>
      <c r="P1485" s="4">
        <v>0</v>
      </c>
      <c r="Q1485" s="32"/>
      <c r="R1485" s="32">
        <v>38519.833333333336</v>
      </c>
      <c r="S1485" s="32">
        <v>38637.875</v>
      </c>
      <c r="T1485" s="24">
        <v>2.0833333333333332E-2</v>
      </c>
      <c r="W1485" s="16"/>
      <c r="X1485" s="16"/>
      <c r="Y1485" s="16"/>
      <c r="Z1485" s="16">
        <v>2.6</v>
      </c>
      <c r="AA1485" s="16">
        <v>5.25</v>
      </c>
      <c r="AB1485" s="16">
        <v>1</v>
      </c>
      <c r="AE1485" s="57" t="s">
        <v>75</v>
      </c>
      <c r="AH1485" s="17">
        <v>10.5</v>
      </c>
    </row>
    <row r="1486" spans="1:34" x14ac:dyDescent="0.35">
      <c r="A1486" s="4" t="s">
        <v>123</v>
      </c>
      <c r="B1486" s="36" t="s">
        <v>264</v>
      </c>
      <c r="C1486" s="4" t="s">
        <v>124</v>
      </c>
      <c r="D1486" s="19">
        <f t="shared" si="192"/>
        <v>21.975000000000001</v>
      </c>
      <c r="E1486" s="19">
        <f t="shared" si="193"/>
        <v>67.55</v>
      </c>
      <c r="F1486" s="20">
        <v>3800000</v>
      </c>
      <c r="G1486" s="20">
        <v>12180</v>
      </c>
      <c r="H1486" s="21">
        <v>1.79</v>
      </c>
      <c r="I1486" s="4" t="s">
        <v>116</v>
      </c>
      <c r="J1486" s="4" t="s">
        <v>51</v>
      </c>
      <c r="K1486" s="22" t="s">
        <v>125</v>
      </c>
      <c r="L1486" s="10">
        <f t="shared" si="194"/>
        <v>52290.812500000007</v>
      </c>
      <c r="M1486" s="13">
        <f t="shared" si="195"/>
        <v>1.376074013157895E-2</v>
      </c>
      <c r="N1486" s="4" t="s">
        <v>248</v>
      </c>
      <c r="O1486" s="4" t="s">
        <v>31</v>
      </c>
      <c r="P1486" s="4">
        <v>0</v>
      </c>
      <c r="Q1486" s="32"/>
      <c r="R1486" s="32">
        <v>38519.833333333336</v>
      </c>
      <c r="S1486" s="32">
        <v>38637.875</v>
      </c>
      <c r="T1486" s="24">
        <v>2.0833333333333332E-2</v>
      </c>
      <c r="W1486" s="16"/>
      <c r="X1486" s="16"/>
      <c r="Y1486" s="16"/>
      <c r="Z1486" s="16">
        <v>2.6</v>
      </c>
      <c r="AA1486" s="16">
        <v>5.75</v>
      </c>
      <c r="AB1486" s="16">
        <v>1</v>
      </c>
      <c r="AE1486" s="57" t="s">
        <v>75</v>
      </c>
      <c r="AH1486" s="17">
        <v>9.68</v>
      </c>
    </row>
    <row r="1487" spans="1:34" x14ac:dyDescent="0.35">
      <c r="A1487" s="4" t="s">
        <v>123</v>
      </c>
      <c r="B1487" s="36" t="s">
        <v>264</v>
      </c>
      <c r="C1487" s="4" t="s">
        <v>124</v>
      </c>
      <c r="D1487" s="19">
        <f t="shared" si="192"/>
        <v>21.975000000000001</v>
      </c>
      <c r="E1487" s="19">
        <f t="shared" si="193"/>
        <v>67.55</v>
      </c>
      <c r="F1487" s="20">
        <v>3800000</v>
      </c>
      <c r="G1487" s="20">
        <v>12180</v>
      </c>
      <c r="H1487" s="21">
        <v>1.79</v>
      </c>
      <c r="I1487" s="4" t="s">
        <v>116</v>
      </c>
      <c r="J1487" s="4" t="s">
        <v>51</v>
      </c>
      <c r="K1487" s="22" t="s">
        <v>125</v>
      </c>
      <c r="L1487" s="10">
        <f t="shared" si="194"/>
        <v>52290.812500000007</v>
      </c>
      <c r="M1487" s="13">
        <f t="shared" si="195"/>
        <v>1.376074013157895E-2</v>
      </c>
      <c r="N1487" s="4" t="s">
        <v>248</v>
      </c>
      <c r="O1487" s="4" t="s">
        <v>31</v>
      </c>
      <c r="P1487" s="4">
        <v>0</v>
      </c>
      <c r="Q1487" s="32"/>
      <c r="R1487" s="32">
        <v>38519.833333333336</v>
      </c>
      <c r="S1487" s="32">
        <v>38637.875</v>
      </c>
      <c r="T1487" s="24">
        <v>2.0833333333333332E-2</v>
      </c>
      <c r="W1487" s="16"/>
      <c r="X1487" s="16"/>
      <c r="Y1487" s="16"/>
      <c r="Z1487" s="16">
        <v>2.6</v>
      </c>
      <c r="AA1487" s="16">
        <v>6.25</v>
      </c>
      <c r="AB1487" s="16">
        <v>1</v>
      </c>
      <c r="AE1487" s="57" t="s">
        <v>75</v>
      </c>
      <c r="AH1487" s="17">
        <v>11.78</v>
      </c>
    </row>
    <row r="1488" spans="1:34" x14ac:dyDescent="0.35">
      <c r="A1488" s="4" t="s">
        <v>123</v>
      </c>
      <c r="B1488" s="36" t="s">
        <v>264</v>
      </c>
      <c r="C1488" s="4" t="s">
        <v>124</v>
      </c>
      <c r="D1488" s="19">
        <f t="shared" si="192"/>
        <v>21.975000000000001</v>
      </c>
      <c r="E1488" s="19">
        <f t="shared" si="193"/>
        <v>67.55</v>
      </c>
      <c r="F1488" s="20">
        <v>3800000</v>
      </c>
      <c r="G1488" s="20">
        <v>12180</v>
      </c>
      <c r="H1488" s="21">
        <v>1.79</v>
      </c>
      <c r="I1488" s="4" t="s">
        <v>116</v>
      </c>
      <c r="J1488" s="4" t="s">
        <v>51</v>
      </c>
      <c r="K1488" s="22" t="s">
        <v>125</v>
      </c>
      <c r="L1488" s="10">
        <f t="shared" si="194"/>
        <v>52290.812500000007</v>
      </c>
      <c r="M1488" s="13">
        <f t="shared" si="195"/>
        <v>1.376074013157895E-2</v>
      </c>
      <c r="N1488" s="4" t="s">
        <v>248</v>
      </c>
      <c r="O1488" s="4" t="s">
        <v>31</v>
      </c>
      <c r="P1488" s="4">
        <v>0</v>
      </c>
      <c r="Q1488" s="32"/>
      <c r="R1488" s="32">
        <v>38519.833333333336</v>
      </c>
      <c r="S1488" s="32">
        <v>38637.875</v>
      </c>
      <c r="T1488" s="24">
        <v>2.0833333333333332E-2</v>
      </c>
      <c r="W1488" s="16"/>
      <c r="X1488" s="16"/>
      <c r="Y1488" s="16"/>
      <c r="Z1488" s="16">
        <v>2.6</v>
      </c>
      <c r="AA1488" s="16">
        <v>6.75</v>
      </c>
      <c r="AB1488" s="16">
        <v>1</v>
      </c>
      <c r="AE1488" s="57" t="s">
        <v>75</v>
      </c>
      <c r="AH1488" s="17">
        <v>11.67</v>
      </c>
    </row>
    <row r="1489" spans="1:34" x14ac:dyDescent="0.35">
      <c r="A1489" s="4" t="s">
        <v>123</v>
      </c>
      <c r="B1489" s="36" t="s">
        <v>264</v>
      </c>
      <c r="C1489" s="4" t="s">
        <v>124</v>
      </c>
      <c r="D1489" s="19">
        <f t="shared" si="192"/>
        <v>21.975000000000001</v>
      </c>
      <c r="E1489" s="19">
        <f t="shared" si="193"/>
        <v>67.55</v>
      </c>
      <c r="F1489" s="20">
        <v>3800000</v>
      </c>
      <c r="G1489" s="20">
        <v>12180</v>
      </c>
      <c r="H1489" s="21">
        <v>1.79</v>
      </c>
      <c r="I1489" s="4" t="s">
        <v>116</v>
      </c>
      <c r="J1489" s="4" t="s">
        <v>51</v>
      </c>
      <c r="K1489" s="22" t="s">
        <v>125</v>
      </c>
      <c r="L1489" s="10">
        <f t="shared" si="194"/>
        <v>52290.812500000007</v>
      </c>
      <c r="M1489" s="13">
        <f t="shared" si="195"/>
        <v>1.376074013157895E-2</v>
      </c>
      <c r="N1489" s="4" t="s">
        <v>248</v>
      </c>
      <c r="O1489" s="4" t="s">
        <v>31</v>
      </c>
      <c r="P1489" s="4">
        <v>0</v>
      </c>
      <c r="Q1489" s="32"/>
      <c r="R1489" s="32">
        <v>38519.833333333336</v>
      </c>
      <c r="S1489" s="32">
        <v>38637.875</v>
      </c>
      <c r="T1489" s="24">
        <v>2.0833333333333332E-2</v>
      </c>
      <c r="W1489" s="16"/>
      <c r="X1489" s="16"/>
      <c r="Y1489" s="16"/>
      <c r="Z1489" s="16">
        <v>2.6</v>
      </c>
      <c r="AA1489" s="16">
        <v>7.25</v>
      </c>
      <c r="AB1489" s="16">
        <v>1</v>
      </c>
      <c r="AE1489" s="57" t="s">
        <v>75</v>
      </c>
      <c r="AH1489" s="17">
        <v>15.1</v>
      </c>
    </row>
    <row r="1490" spans="1:34" x14ac:dyDescent="0.35">
      <c r="A1490" s="4" t="s">
        <v>123</v>
      </c>
      <c r="B1490" s="36" t="s">
        <v>264</v>
      </c>
      <c r="C1490" s="4" t="s">
        <v>124</v>
      </c>
      <c r="D1490" s="19">
        <f t="shared" si="192"/>
        <v>21.975000000000001</v>
      </c>
      <c r="E1490" s="19">
        <f t="shared" si="193"/>
        <v>67.55</v>
      </c>
      <c r="F1490" s="20">
        <v>3800000</v>
      </c>
      <c r="G1490" s="20">
        <v>12180</v>
      </c>
      <c r="H1490" s="21">
        <v>1.79</v>
      </c>
      <c r="I1490" s="4" t="s">
        <v>116</v>
      </c>
      <c r="J1490" s="4" t="s">
        <v>51</v>
      </c>
      <c r="K1490" s="22" t="s">
        <v>125</v>
      </c>
      <c r="L1490" s="10">
        <f t="shared" si="194"/>
        <v>52290.812500000007</v>
      </c>
      <c r="M1490" s="13">
        <f t="shared" si="195"/>
        <v>1.376074013157895E-2</v>
      </c>
      <c r="N1490" s="4" t="s">
        <v>248</v>
      </c>
      <c r="O1490" s="4" t="s">
        <v>31</v>
      </c>
      <c r="P1490" s="4">
        <v>0</v>
      </c>
      <c r="Q1490" s="32"/>
      <c r="R1490" s="32">
        <v>38519.833333333336</v>
      </c>
      <c r="S1490" s="32">
        <v>38637.875</v>
      </c>
      <c r="T1490" s="24">
        <v>2.0833333333333332E-2</v>
      </c>
      <c r="W1490" s="16"/>
      <c r="X1490" s="16"/>
      <c r="Y1490" s="16"/>
      <c r="Z1490" s="16">
        <v>2.6</v>
      </c>
      <c r="AA1490" s="16">
        <v>7.75</v>
      </c>
      <c r="AB1490" s="16">
        <v>1</v>
      </c>
      <c r="AE1490" s="57" t="s">
        <v>75</v>
      </c>
      <c r="AH1490" s="17">
        <v>19.54</v>
      </c>
    </row>
    <row r="1491" spans="1:34" x14ac:dyDescent="0.35">
      <c r="A1491" s="4" t="s">
        <v>123</v>
      </c>
      <c r="B1491" s="36" t="s">
        <v>264</v>
      </c>
      <c r="C1491" s="4" t="s">
        <v>124</v>
      </c>
      <c r="D1491" s="19">
        <f t="shared" si="192"/>
        <v>21.975000000000001</v>
      </c>
      <c r="E1491" s="19">
        <f t="shared" si="193"/>
        <v>67.55</v>
      </c>
      <c r="F1491" s="20">
        <v>3800000</v>
      </c>
      <c r="G1491" s="20">
        <v>12180</v>
      </c>
      <c r="H1491" s="21">
        <v>1.79</v>
      </c>
      <c r="I1491" s="4" t="s">
        <v>116</v>
      </c>
      <c r="J1491" s="4" t="s">
        <v>51</v>
      </c>
      <c r="K1491" s="22" t="s">
        <v>125</v>
      </c>
      <c r="L1491" s="10">
        <f t="shared" si="194"/>
        <v>52290.812500000007</v>
      </c>
      <c r="M1491" s="13">
        <f t="shared" si="195"/>
        <v>1.376074013157895E-2</v>
      </c>
      <c r="N1491" s="4" t="s">
        <v>248</v>
      </c>
      <c r="O1491" s="4" t="s">
        <v>31</v>
      </c>
      <c r="P1491" s="4">
        <v>0</v>
      </c>
      <c r="Q1491" s="32"/>
      <c r="R1491" s="32">
        <v>38519.833333333336</v>
      </c>
      <c r="S1491" s="32">
        <v>38637.875</v>
      </c>
      <c r="T1491" s="24">
        <v>2.0833333333333332E-2</v>
      </c>
      <c r="W1491" s="16"/>
      <c r="X1491" s="16"/>
      <c r="Y1491" s="16"/>
      <c r="Z1491" s="16">
        <v>2.6</v>
      </c>
      <c r="AA1491" s="16">
        <v>8.25</v>
      </c>
      <c r="AB1491" s="16">
        <v>1</v>
      </c>
      <c r="AE1491" s="57" t="s">
        <v>75</v>
      </c>
      <c r="AH1491" s="17">
        <v>15.33</v>
      </c>
    </row>
    <row r="1492" spans="1:34" x14ac:dyDescent="0.35">
      <c r="A1492" s="4" t="s">
        <v>123</v>
      </c>
      <c r="B1492" s="36" t="s">
        <v>264</v>
      </c>
      <c r="C1492" s="4" t="s">
        <v>124</v>
      </c>
      <c r="D1492" s="19">
        <f t="shared" si="192"/>
        <v>21.975000000000001</v>
      </c>
      <c r="E1492" s="19">
        <f t="shared" si="193"/>
        <v>67.55</v>
      </c>
      <c r="F1492" s="20">
        <v>3800000</v>
      </c>
      <c r="G1492" s="20">
        <v>12180</v>
      </c>
      <c r="H1492" s="21">
        <v>1.79</v>
      </c>
      <c r="I1492" s="4" t="s">
        <v>116</v>
      </c>
      <c r="J1492" s="4" t="s">
        <v>51</v>
      </c>
      <c r="K1492" s="22" t="s">
        <v>125</v>
      </c>
      <c r="L1492" s="10">
        <f t="shared" si="194"/>
        <v>52290.812500000007</v>
      </c>
      <c r="M1492" s="13">
        <f t="shared" si="195"/>
        <v>1.376074013157895E-2</v>
      </c>
      <c r="N1492" s="4" t="s">
        <v>248</v>
      </c>
      <c r="O1492" s="4" t="s">
        <v>31</v>
      </c>
      <c r="P1492" s="4">
        <v>0</v>
      </c>
      <c r="Q1492" s="32"/>
      <c r="R1492" s="32">
        <v>38519.833333333336</v>
      </c>
      <c r="S1492" s="32">
        <v>38637.875</v>
      </c>
      <c r="T1492" s="24">
        <v>2.0833333333333332E-2</v>
      </c>
      <c r="W1492" s="16"/>
      <c r="X1492" s="16"/>
      <c r="Y1492" s="16"/>
      <c r="Z1492" s="16">
        <v>2.6</v>
      </c>
      <c r="AA1492" s="16">
        <v>8.75</v>
      </c>
      <c r="AB1492" s="16">
        <v>1</v>
      </c>
      <c r="AE1492" s="57" t="s">
        <v>75</v>
      </c>
      <c r="AH1492" s="17">
        <v>18.77</v>
      </c>
    </row>
    <row r="1493" spans="1:34" x14ac:dyDescent="0.35">
      <c r="A1493" s="4" t="s">
        <v>123</v>
      </c>
      <c r="B1493" s="36" t="s">
        <v>264</v>
      </c>
      <c r="C1493" s="4" t="s">
        <v>124</v>
      </c>
      <c r="D1493" s="19">
        <f t="shared" si="192"/>
        <v>21.975000000000001</v>
      </c>
      <c r="E1493" s="19">
        <f t="shared" si="193"/>
        <v>67.55</v>
      </c>
      <c r="F1493" s="20">
        <v>3800000</v>
      </c>
      <c r="G1493" s="20">
        <v>12180</v>
      </c>
      <c r="H1493" s="21">
        <v>1.79</v>
      </c>
      <c r="I1493" s="4" t="s">
        <v>116</v>
      </c>
      <c r="J1493" s="4" t="s">
        <v>51</v>
      </c>
      <c r="K1493" s="22" t="s">
        <v>125</v>
      </c>
      <c r="L1493" s="10">
        <f t="shared" si="194"/>
        <v>52290.812500000007</v>
      </c>
      <c r="M1493" s="13">
        <f t="shared" si="195"/>
        <v>1.376074013157895E-2</v>
      </c>
      <c r="N1493" s="4" t="s">
        <v>248</v>
      </c>
      <c r="O1493" s="4" t="s">
        <v>31</v>
      </c>
      <c r="P1493" s="4">
        <v>0</v>
      </c>
      <c r="Q1493" s="32"/>
      <c r="R1493" s="32">
        <v>38519.833333333336</v>
      </c>
      <c r="S1493" s="32">
        <v>38637.875</v>
      </c>
      <c r="T1493" s="24">
        <v>2.0833333333333332E-2</v>
      </c>
      <c r="W1493" s="16"/>
      <c r="X1493" s="16"/>
      <c r="Y1493" s="16"/>
      <c r="Z1493" s="16">
        <v>2.6</v>
      </c>
      <c r="AA1493" s="16">
        <v>9.25</v>
      </c>
      <c r="AB1493" s="16">
        <v>1</v>
      </c>
      <c r="AE1493" s="57" t="s">
        <v>75</v>
      </c>
      <c r="AH1493" s="17">
        <v>19.64</v>
      </c>
    </row>
    <row r="1494" spans="1:34" x14ac:dyDescent="0.35">
      <c r="A1494" s="4" t="s">
        <v>123</v>
      </c>
      <c r="B1494" s="36" t="s">
        <v>264</v>
      </c>
      <c r="C1494" s="4" t="s">
        <v>124</v>
      </c>
      <c r="D1494" s="19">
        <f t="shared" si="192"/>
        <v>21.975000000000001</v>
      </c>
      <c r="E1494" s="19">
        <f t="shared" si="193"/>
        <v>67.55</v>
      </c>
      <c r="F1494" s="20">
        <v>3800000</v>
      </c>
      <c r="G1494" s="20">
        <v>12180</v>
      </c>
      <c r="H1494" s="21">
        <v>1.79</v>
      </c>
      <c r="I1494" s="4" t="s">
        <v>116</v>
      </c>
      <c r="J1494" s="4" t="s">
        <v>51</v>
      </c>
      <c r="K1494" s="22" t="s">
        <v>125</v>
      </c>
      <c r="L1494" s="10">
        <f t="shared" si="194"/>
        <v>52290.812500000007</v>
      </c>
      <c r="M1494" s="13">
        <f t="shared" si="195"/>
        <v>1.376074013157895E-2</v>
      </c>
      <c r="N1494" s="4" t="s">
        <v>248</v>
      </c>
      <c r="O1494" s="4" t="s">
        <v>31</v>
      </c>
      <c r="P1494" s="4">
        <v>0</v>
      </c>
      <c r="Q1494" s="32"/>
      <c r="R1494" s="32">
        <v>38519.833333333336</v>
      </c>
      <c r="S1494" s="32">
        <v>38637.875</v>
      </c>
      <c r="T1494" s="24">
        <v>2.0833333333333332E-2</v>
      </c>
      <c r="W1494" s="16"/>
      <c r="X1494" s="16"/>
      <c r="Y1494" s="16"/>
      <c r="Z1494" s="16">
        <v>2.6</v>
      </c>
      <c r="AA1494" s="16">
        <v>9.75</v>
      </c>
      <c r="AB1494" s="16">
        <v>1</v>
      </c>
      <c r="AE1494" s="57" t="s">
        <v>75</v>
      </c>
      <c r="AH1494" s="17">
        <v>18.05</v>
      </c>
    </row>
    <row r="1495" spans="1:34" x14ac:dyDescent="0.35">
      <c r="A1495" s="4" t="s">
        <v>123</v>
      </c>
      <c r="B1495" s="36" t="s">
        <v>264</v>
      </c>
      <c r="C1495" s="4" t="s">
        <v>124</v>
      </c>
      <c r="D1495" s="19">
        <f t="shared" si="192"/>
        <v>21.975000000000001</v>
      </c>
      <c r="E1495" s="19">
        <f t="shared" si="193"/>
        <v>67.55</v>
      </c>
      <c r="F1495" s="20">
        <v>3800000</v>
      </c>
      <c r="G1495" s="20">
        <v>12180</v>
      </c>
      <c r="H1495" s="21">
        <v>1.79</v>
      </c>
      <c r="I1495" s="4" t="s">
        <v>116</v>
      </c>
      <c r="J1495" s="4" t="s">
        <v>51</v>
      </c>
      <c r="K1495" s="22" t="s">
        <v>125</v>
      </c>
      <c r="L1495" s="10">
        <f t="shared" si="194"/>
        <v>52290.812500000007</v>
      </c>
      <c r="M1495" s="13">
        <f t="shared" si="195"/>
        <v>1.376074013157895E-2</v>
      </c>
      <c r="N1495" s="4" t="s">
        <v>248</v>
      </c>
      <c r="O1495" s="4" t="s">
        <v>31</v>
      </c>
      <c r="P1495" s="4">
        <v>0</v>
      </c>
      <c r="Q1495" s="32"/>
      <c r="R1495" s="32">
        <v>38519.833333333336</v>
      </c>
      <c r="S1495" s="32">
        <v>38637.875</v>
      </c>
      <c r="T1495" s="24">
        <v>2.0833333333333332E-2</v>
      </c>
      <c r="W1495" s="16"/>
      <c r="X1495" s="16"/>
      <c r="Y1495" s="16"/>
      <c r="Z1495" s="16">
        <v>2.6</v>
      </c>
      <c r="AA1495" s="16">
        <v>10.25</v>
      </c>
      <c r="AB1495" s="16">
        <v>1</v>
      </c>
      <c r="AE1495" s="57" t="s">
        <v>75</v>
      </c>
      <c r="AH1495" s="17">
        <v>24.93</v>
      </c>
    </row>
    <row r="1496" spans="1:34" x14ac:dyDescent="0.35">
      <c r="A1496" s="4" t="s">
        <v>123</v>
      </c>
      <c r="B1496" s="36" t="s">
        <v>264</v>
      </c>
      <c r="C1496" s="4" t="s">
        <v>124</v>
      </c>
      <c r="D1496" s="19">
        <f t="shared" si="192"/>
        <v>21.975000000000001</v>
      </c>
      <c r="E1496" s="19">
        <f t="shared" si="193"/>
        <v>67.55</v>
      </c>
      <c r="F1496" s="20">
        <v>3800000</v>
      </c>
      <c r="G1496" s="20">
        <v>12180</v>
      </c>
      <c r="H1496" s="21">
        <v>1.79</v>
      </c>
      <c r="I1496" s="4" t="s">
        <v>116</v>
      </c>
      <c r="J1496" s="4" t="s">
        <v>51</v>
      </c>
      <c r="K1496" s="22" t="s">
        <v>125</v>
      </c>
      <c r="L1496" s="10">
        <f t="shared" si="194"/>
        <v>52290.812500000007</v>
      </c>
      <c r="M1496" s="13">
        <f t="shared" si="195"/>
        <v>1.376074013157895E-2</v>
      </c>
      <c r="N1496" s="4" t="s">
        <v>248</v>
      </c>
      <c r="O1496" s="4" t="s">
        <v>31</v>
      </c>
      <c r="P1496" s="4">
        <v>0</v>
      </c>
      <c r="Q1496" s="32"/>
      <c r="R1496" s="32">
        <v>38519.833333333336</v>
      </c>
      <c r="S1496" s="32">
        <v>38637.875</v>
      </c>
      <c r="T1496" s="24">
        <v>2.0833333333333332E-2</v>
      </c>
      <c r="W1496" s="16"/>
      <c r="X1496" s="16"/>
      <c r="Y1496" s="16"/>
      <c r="Z1496" s="16">
        <v>2.6</v>
      </c>
      <c r="AA1496" s="16">
        <v>10.75</v>
      </c>
      <c r="AB1496" s="16">
        <v>1</v>
      </c>
      <c r="AE1496" s="57" t="s">
        <v>75</v>
      </c>
      <c r="AH1496" s="17" t="s">
        <v>75</v>
      </c>
    </row>
    <row r="1497" spans="1:34" x14ac:dyDescent="0.35">
      <c r="A1497" s="4" t="s">
        <v>123</v>
      </c>
      <c r="B1497" s="36" t="s">
        <v>264</v>
      </c>
      <c r="C1497" s="4" t="s">
        <v>124</v>
      </c>
      <c r="D1497" s="19">
        <f t="shared" si="192"/>
        <v>21.975000000000001</v>
      </c>
      <c r="E1497" s="19">
        <f t="shared" si="193"/>
        <v>67.55</v>
      </c>
      <c r="F1497" s="20">
        <v>3800000</v>
      </c>
      <c r="G1497" s="20">
        <v>12180</v>
      </c>
      <c r="H1497" s="21">
        <v>1.79</v>
      </c>
      <c r="I1497" s="4" t="s">
        <v>116</v>
      </c>
      <c r="J1497" s="4" t="s">
        <v>51</v>
      </c>
      <c r="K1497" s="22" t="s">
        <v>125</v>
      </c>
      <c r="L1497" s="10">
        <f t="shared" si="194"/>
        <v>52290.812500000007</v>
      </c>
      <c r="M1497" s="13">
        <f t="shared" si="195"/>
        <v>1.376074013157895E-2</v>
      </c>
      <c r="N1497" s="4" t="s">
        <v>248</v>
      </c>
      <c r="O1497" s="4" t="s">
        <v>31</v>
      </c>
      <c r="P1497" s="4">
        <v>0</v>
      </c>
      <c r="Q1497" s="32"/>
      <c r="R1497" s="32">
        <v>38519.833333333336</v>
      </c>
      <c r="S1497" s="32">
        <v>38637.875</v>
      </c>
      <c r="T1497" s="24">
        <v>2.0833333333333332E-2</v>
      </c>
      <c r="W1497" s="16"/>
      <c r="X1497" s="16"/>
      <c r="Y1497" s="16"/>
      <c r="Z1497" s="16">
        <v>2.6</v>
      </c>
      <c r="AA1497" s="16">
        <v>11.25</v>
      </c>
      <c r="AB1497" s="16">
        <v>1</v>
      </c>
      <c r="AE1497" s="57" t="s">
        <v>75</v>
      </c>
      <c r="AH1497" s="17">
        <v>21.77</v>
      </c>
    </row>
    <row r="1498" spans="1:34" x14ac:dyDescent="0.35">
      <c r="A1498" s="4" t="s">
        <v>123</v>
      </c>
      <c r="B1498" s="36" t="s">
        <v>264</v>
      </c>
      <c r="C1498" s="4" t="s">
        <v>124</v>
      </c>
      <c r="D1498" s="19">
        <f t="shared" si="192"/>
        <v>21.975000000000001</v>
      </c>
      <c r="E1498" s="19">
        <f t="shared" si="193"/>
        <v>67.55</v>
      </c>
      <c r="F1498" s="20">
        <v>3800000</v>
      </c>
      <c r="G1498" s="20">
        <v>12180</v>
      </c>
      <c r="H1498" s="21">
        <v>1.79</v>
      </c>
      <c r="I1498" s="4" t="s">
        <v>116</v>
      </c>
      <c r="J1498" s="4" t="s">
        <v>51</v>
      </c>
      <c r="K1498" s="22" t="s">
        <v>125</v>
      </c>
      <c r="L1498" s="10">
        <f t="shared" si="194"/>
        <v>52290.812500000007</v>
      </c>
      <c r="M1498" s="13">
        <f t="shared" si="195"/>
        <v>1.376074013157895E-2</v>
      </c>
      <c r="N1498" s="4" t="s">
        <v>248</v>
      </c>
      <c r="O1498" s="4" t="s">
        <v>31</v>
      </c>
      <c r="P1498" s="4">
        <v>0</v>
      </c>
      <c r="Q1498" s="32"/>
      <c r="R1498" s="32">
        <v>38519.833333333336</v>
      </c>
      <c r="S1498" s="32">
        <v>38637.875</v>
      </c>
      <c r="T1498" s="24">
        <v>2.0833333333333332E-2</v>
      </c>
      <c r="W1498" s="16"/>
      <c r="X1498" s="16"/>
      <c r="Y1498" s="16"/>
      <c r="Z1498" s="16">
        <v>2.6</v>
      </c>
      <c r="AA1498" s="16">
        <v>11.75</v>
      </c>
      <c r="AB1498" s="16">
        <v>1</v>
      </c>
      <c r="AE1498" s="57" t="s">
        <v>75</v>
      </c>
      <c r="AH1498" s="17">
        <v>20.76</v>
      </c>
    </row>
    <row r="1499" spans="1:34" x14ac:dyDescent="0.35">
      <c r="A1499" s="4" t="s">
        <v>123</v>
      </c>
      <c r="B1499" s="36" t="s">
        <v>264</v>
      </c>
      <c r="C1499" s="4" t="s">
        <v>124</v>
      </c>
      <c r="D1499" s="19">
        <f t="shared" si="192"/>
        <v>21.975000000000001</v>
      </c>
      <c r="E1499" s="19">
        <f t="shared" si="193"/>
        <v>67.55</v>
      </c>
      <c r="F1499" s="20">
        <v>3800000</v>
      </c>
      <c r="G1499" s="20">
        <v>12180</v>
      </c>
      <c r="H1499" s="21">
        <v>1.79</v>
      </c>
      <c r="I1499" s="4" t="s">
        <v>116</v>
      </c>
      <c r="J1499" s="4" t="s">
        <v>51</v>
      </c>
      <c r="K1499" s="22" t="s">
        <v>125</v>
      </c>
      <c r="L1499" s="10">
        <f t="shared" si="194"/>
        <v>52290.812500000007</v>
      </c>
      <c r="M1499" s="13">
        <f t="shared" si="195"/>
        <v>1.376074013157895E-2</v>
      </c>
      <c r="N1499" s="4" t="s">
        <v>248</v>
      </c>
      <c r="O1499" s="4" t="s">
        <v>31</v>
      </c>
      <c r="P1499" s="4">
        <v>0</v>
      </c>
      <c r="Q1499" s="32"/>
      <c r="R1499" s="32">
        <v>38519.833333333336</v>
      </c>
      <c r="S1499" s="32">
        <v>38637.875</v>
      </c>
      <c r="T1499" s="24">
        <v>2.0833333333333332E-2</v>
      </c>
      <c r="W1499" s="16"/>
      <c r="X1499" s="16"/>
      <c r="Y1499" s="16"/>
      <c r="Z1499" s="16">
        <v>2.6</v>
      </c>
      <c r="AA1499" s="16">
        <v>12.25</v>
      </c>
      <c r="AB1499" s="16">
        <v>1</v>
      </c>
      <c r="AE1499" s="57" t="s">
        <v>75</v>
      </c>
      <c r="AH1499" s="17">
        <v>30.78</v>
      </c>
    </row>
    <row r="1500" spans="1:34" x14ac:dyDescent="0.35">
      <c r="A1500" s="4" t="s">
        <v>123</v>
      </c>
      <c r="B1500" s="36" t="s">
        <v>264</v>
      </c>
      <c r="C1500" s="4" t="s">
        <v>124</v>
      </c>
      <c r="D1500" s="19">
        <f t="shared" si="192"/>
        <v>21.975000000000001</v>
      </c>
      <c r="E1500" s="19">
        <f t="shared" si="193"/>
        <v>67.55</v>
      </c>
      <c r="F1500" s="20">
        <v>3800000</v>
      </c>
      <c r="G1500" s="20">
        <v>12180</v>
      </c>
      <c r="H1500" s="21">
        <v>1.79</v>
      </c>
      <c r="I1500" s="4" t="s">
        <v>116</v>
      </c>
      <c r="J1500" s="4" t="s">
        <v>51</v>
      </c>
      <c r="K1500" s="22" t="s">
        <v>125</v>
      </c>
      <c r="L1500" s="10">
        <f t="shared" si="194"/>
        <v>52290.812500000007</v>
      </c>
      <c r="M1500" s="13">
        <f t="shared" si="195"/>
        <v>1.376074013157895E-2</v>
      </c>
      <c r="N1500" s="4" t="s">
        <v>248</v>
      </c>
      <c r="O1500" s="4" t="s">
        <v>31</v>
      </c>
      <c r="P1500" s="4">
        <v>0</v>
      </c>
      <c r="Q1500" s="32"/>
      <c r="R1500" s="32">
        <v>38519.833333333336</v>
      </c>
      <c r="S1500" s="32">
        <v>38637.875</v>
      </c>
      <c r="T1500" s="24">
        <v>2.0833333333333332E-2</v>
      </c>
      <c r="W1500" s="16"/>
      <c r="X1500" s="16"/>
      <c r="Y1500" s="16"/>
      <c r="Z1500" s="16">
        <v>2.6</v>
      </c>
      <c r="AA1500" s="16">
        <v>12.75</v>
      </c>
      <c r="AB1500" s="16">
        <v>1</v>
      </c>
      <c r="AE1500" s="57" t="s">
        <v>75</v>
      </c>
      <c r="AH1500" s="17">
        <v>33.700000000000003</v>
      </c>
    </row>
    <row r="1501" spans="1:34" x14ac:dyDescent="0.35">
      <c r="A1501" s="4" t="s">
        <v>123</v>
      </c>
      <c r="B1501" s="36" t="s">
        <v>264</v>
      </c>
      <c r="C1501" s="4" t="s">
        <v>124</v>
      </c>
      <c r="D1501" s="19">
        <f t="shared" si="192"/>
        <v>21.975000000000001</v>
      </c>
      <c r="E1501" s="19">
        <f t="shared" si="193"/>
        <v>67.55</v>
      </c>
      <c r="F1501" s="20">
        <v>3800000</v>
      </c>
      <c r="G1501" s="20">
        <v>12180</v>
      </c>
      <c r="H1501" s="21">
        <v>1.79</v>
      </c>
      <c r="I1501" s="4" t="s">
        <v>116</v>
      </c>
      <c r="J1501" s="4" t="s">
        <v>51</v>
      </c>
      <c r="K1501" s="22" t="s">
        <v>125</v>
      </c>
      <c r="L1501" s="10">
        <f t="shared" si="194"/>
        <v>52290.812500000007</v>
      </c>
      <c r="M1501" s="13">
        <f t="shared" si="195"/>
        <v>1.376074013157895E-2</v>
      </c>
      <c r="N1501" s="4" t="s">
        <v>248</v>
      </c>
      <c r="O1501" s="4" t="s">
        <v>31</v>
      </c>
      <c r="P1501" s="4">
        <v>0</v>
      </c>
      <c r="Q1501" s="32"/>
      <c r="R1501" s="32">
        <v>38519.833333333336</v>
      </c>
      <c r="S1501" s="32">
        <v>38637.875</v>
      </c>
      <c r="T1501" s="24">
        <v>2.0833333333333332E-2</v>
      </c>
      <c r="W1501" s="16"/>
      <c r="X1501" s="16"/>
      <c r="Y1501" s="16"/>
      <c r="Z1501" s="16">
        <v>2.6</v>
      </c>
      <c r="AA1501" s="16">
        <v>13.25</v>
      </c>
      <c r="AB1501" s="16">
        <v>1</v>
      </c>
      <c r="AE1501" s="57" t="s">
        <v>75</v>
      </c>
      <c r="AH1501" s="17">
        <v>26.43</v>
      </c>
    </row>
    <row r="1502" spans="1:34" x14ac:dyDescent="0.35">
      <c r="A1502" s="4" t="s">
        <v>123</v>
      </c>
      <c r="B1502" s="36" t="s">
        <v>264</v>
      </c>
      <c r="C1502" s="4" t="s">
        <v>124</v>
      </c>
      <c r="D1502" s="19">
        <f t="shared" si="192"/>
        <v>21.975000000000001</v>
      </c>
      <c r="E1502" s="19">
        <f t="shared" si="193"/>
        <v>67.55</v>
      </c>
      <c r="F1502" s="20">
        <v>3800000</v>
      </c>
      <c r="G1502" s="20">
        <v>12180</v>
      </c>
      <c r="H1502" s="21">
        <v>1.79</v>
      </c>
      <c r="I1502" s="4" t="s">
        <v>116</v>
      </c>
      <c r="J1502" s="4" t="s">
        <v>51</v>
      </c>
      <c r="K1502" s="22" t="s">
        <v>125</v>
      </c>
      <c r="L1502" s="10">
        <f t="shared" si="194"/>
        <v>52290.812500000007</v>
      </c>
      <c r="M1502" s="13">
        <f>L1502/F1502</f>
        <v>1.376074013157895E-2</v>
      </c>
      <c r="N1502" s="4" t="s">
        <v>248</v>
      </c>
      <c r="O1502" s="4" t="s">
        <v>31</v>
      </c>
      <c r="P1502" s="4">
        <v>0</v>
      </c>
      <c r="Q1502" s="32"/>
      <c r="R1502" s="32">
        <v>38519.833333333336</v>
      </c>
      <c r="S1502" s="32">
        <v>38637.875</v>
      </c>
      <c r="T1502" s="24">
        <v>2.0833333333333332E-2</v>
      </c>
      <c r="W1502" s="16"/>
      <c r="X1502" s="16"/>
      <c r="Y1502" s="16"/>
      <c r="Z1502" s="16">
        <v>2.6</v>
      </c>
      <c r="AA1502" s="16">
        <v>13.75</v>
      </c>
      <c r="AB1502" s="16">
        <v>1</v>
      </c>
      <c r="AE1502" s="57" t="s">
        <v>75</v>
      </c>
      <c r="AH1502" s="17" t="s">
        <v>75</v>
      </c>
    </row>
    <row r="1503" spans="1:34" x14ac:dyDescent="0.35">
      <c r="A1503" s="4" t="s">
        <v>297</v>
      </c>
      <c r="B1503" s="36" t="s">
        <v>264</v>
      </c>
      <c r="C1503" s="4" t="s">
        <v>263</v>
      </c>
      <c r="D1503" s="50">
        <v>8.08</v>
      </c>
      <c r="E1503" s="49">
        <v>47.09</v>
      </c>
      <c r="F1503" s="20">
        <v>23000</v>
      </c>
      <c r="G1503" s="48">
        <v>2075</v>
      </c>
      <c r="H1503" s="21">
        <v>1.22</v>
      </c>
      <c r="I1503" s="4" t="s">
        <v>31</v>
      </c>
      <c r="J1503" s="4" t="s">
        <v>53</v>
      </c>
      <c r="K1503" s="22" t="s">
        <v>265</v>
      </c>
      <c r="L1503" s="47">
        <v>0.126</v>
      </c>
      <c r="M1503" s="13">
        <f>L1503/F1503</f>
        <v>5.4782608695652174E-6</v>
      </c>
      <c r="O1503" s="4" t="s">
        <v>52</v>
      </c>
      <c r="P1503" s="4">
        <v>12000</v>
      </c>
      <c r="Q1503" s="53">
        <v>42516</v>
      </c>
      <c r="T1503" s="24">
        <f>6/60/24</f>
        <v>4.1666666666666666E-3</v>
      </c>
      <c r="W1503" s="46">
        <v>15.335000000000001</v>
      </c>
      <c r="Y1503" s="45">
        <v>1.2</v>
      </c>
      <c r="Z1503" s="16">
        <v>10</v>
      </c>
      <c r="AA1503" s="50">
        <v>1.2</v>
      </c>
      <c r="AB1503" s="16">
        <v>1</v>
      </c>
      <c r="AE1503" s="57">
        <v>780.249435132602</v>
      </c>
      <c r="AG1503" s="44">
        <v>11.665640441454403</v>
      </c>
      <c r="AH1503" s="44">
        <v>11.665640441454403</v>
      </c>
    </row>
    <row r="1504" spans="1:34" x14ac:dyDescent="0.35">
      <c r="A1504" s="4" t="s">
        <v>297</v>
      </c>
      <c r="B1504" s="36" t="s">
        <v>264</v>
      </c>
      <c r="C1504" s="4" t="s">
        <v>263</v>
      </c>
      <c r="D1504" s="50">
        <v>8.08</v>
      </c>
      <c r="E1504" s="50">
        <v>47.09</v>
      </c>
      <c r="F1504" s="20">
        <v>23000</v>
      </c>
      <c r="G1504" s="50">
        <v>2075</v>
      </c>
      <c r="H1504" s="21">
        <v>1.22</v>
      </c>
      <c r="I1504" s="4" t="s">
        <v>31</v>
      </c>
      <c r="J1504" s="4" t="s">
        <v>53</v>
      </c>
      <c r="K1504" s="22" t="s">
        <v>265</v>
      </c>
      <c r="L1504" s="50">
        <v>0.126</v>
      </c>
      <c r="M1504" s="13">
        <f t="shared" ref="M1504:M1567" si="196">L1504/F1504</f>
        <v>5.4782608695652174E-6</v>
      </c>
      <c r="O1504" s="4" t="s">
        <v>52</v>
      </c>
      <c r="P1504" s="4">
        <v>12000</v>
      </c>
      <c r="Q1504" s="53">
        <v>42516</v>
      </c>
      <c r="T1504" s="24">
        <f>6/60/24</f>
        <v>4.1666666666666666E-3</v>
      </c>
      <c r="W1504" s="46">
        <v>15.335000000000001</v>
      </c>
      <c r="Y1504" s="45">
        <v>1.6</v>
      </c>
      <c r="Z1504" s="16">
        <v>10</v>
      </c>
      <c r="AA1504" s="50">
        <v>1.6</v>
      </c>
      <c r="AB1504" s="16">
        <v>1</v>
      </c>
      <c r="AE1504" s="57">
        <v>780.249435132602</v>
      </c>
      <c r="AG1504" s="44">
        <v>10.591210063303889</v>
      </c>
      <c r="AH1504" s="44">
        <v>10.591210063303889</v>
      </c>
    </row>
    <row r="1505" spans="1:34" x14ac:dyDescent="0.35">
      <c r="A1505" s="4" t="s">
        <v>297</v>
      </c>
      <c r="B1505" s="36" t="s">
        <v>264</v>
      </c>
      <c r="C1505" s="4" t="s">
        <v>263</v>
      </c>
      <c r="D1505" s="50">
        <v>8.08</v>
      </c>
      <c r="E1505" s="50">
        <v>47.09</v>
      </c>
      <c r="F1505" s="20">
        <v>23000</v>
      </c>
      <c r="G1505" s="50">
        <v>2075</v>
      </c>
      <c r="H1505" s="21">
        <v>1.22</v>
      </c>
      <c r="I1505" s="4" t="s">
        <v>31</v>
      </c>
      <c r="J1505" s="4" t="s">
        <v>53</v>
      </c>
      <c r="K1505" s="22" t="s">
        <v>265</v>
      </c>
      <c r="L1505" s="50">
        <v>0.126</v>
      </c>
      <c r="M1505" s="13">
        <f t="shared" si="196"/>
        <v>5.4782608695652174E-6</v>
      </c>
      <c r="O1505" s="4" t="s">
        <v>52</v>
      </c>
      <c r="P1505" s="4">
        <v>12000</v>
      </c>
      <c r="Q1505" s="53">
        <v>42516</v>
      </c>
      <c r="T1505" s="24">
        <f t="shared" ref="T1505:T1568" si="197">6/60/24</f>
        <v>4.1666666666666666E-3</v>
      </c>
      <c r="W1505" s="46">
        <v>15.335000000000001</v>
      </c>
      <c r="Y1505" s="45">
        <v>0.9</v>
      </c>
      <c r="Z1505" s="16">
        <v>10</v>
      </c>
      <c r="AA1505" s="50">
        <v>0.9</v>
      </c>
      <c r="AB1505" s="16">
        <v>1</v>
      </c>
      <c r="AE1505" s="57">
        <v>780.249435132602</v>
      </c>
      <c r="AG1505" s="44">
        <v>8.5117585846909911</v>
      </c>
      <c r="AH1505" s="44">
        <v>8.5117585846909911</v>
      </c>
    </row>
    <row r="1506" spans="1:34" x14ac:dyDescent="0.35">
      <c r="A1506" s="4" t="s">
        <v>297</v>
      </c>
      <c r="B1506" s="36" t="s">
        <v>264</v>
      </c>
      <c r="C1506" s="4" t="s">
        <v>263</v>
      </c>
      <c r="D1506" s="50">
        <v>8.08</v>
      </c>
      <c r="E1506" s="50">
        <v>47.09</v>
      </c>
      <c r="F1506" s="20">
        <v>23000</v>
      </c>
      <c r="G1506" s="50">
        <v>2075</v>
      </c>
      <c r="H1506" s="21">
        <v>1.22</v>
      </c>
      <c r="I1506" s="4" t="s">
        <v>31</v>
      </c>
      <c r="J1506" s="4" t="s">
        <v>53</v>
      </c>
      <c r="K1506" s="22" t="s">
        <v>265</v>
      </c>
      <c r="L1506" s="50">
        <v>0.126</v>
      </c>
      <c r="M1506" s="13">
        <f t="shared" si="196"/>
        <v>5.4782608695652174E-6</v>
      </c>
      <c r="O1506" s="4" t="s">
        <v>52</v>
      </c>
      <c r="P1506" s="4">
        <v>12000</v>
      </c>
      <c r="Q1506" s="53">
        <v>42516</v>
      </c>
      <c r="T1506" s="24">
        <f t="shared" si="197"/>
        <v>4.1666666666666666E-3</v>
      </c>
      <c r="W1506" s="46">
        <v>15.335000000000001</v>
      </c>
      <c r="Y1506" s="45">
        <v>0.9</v>
      </c>
      <c r="Z1506" s="16">
        <v>10</v>
      </c>
      <c r="AA1506" s="50">
        <v>0.9</v>
      </c>
      <c r="AB1506" s="16">
        <v>1</v>
      </c>
      <c r="AE1506" s="57">
        <v>780.249435132602</v>
      </c>
      <c r="AG1506" s="44">
        <v>5.9866273451771823</v>
      </c>
      <c r="AH1506" s="44">
        <v>5.9866273451771823</v>
      </c>
    </row>
    <row r="1507" spans="1:34" x14ac:dyDescent="0.35">
      <c r="A1507" s="4" t="s">
        <v>297</v>
      </c>
      <c r="B1507" s="36" t="s">
        <v>264</v>
      </c>
      <c r="C1507" s="4" t="s">
        <v>263</v>
      </c>
      <c r="D1507" s="50">
        <v>8.08</v>
      </c>
      <c r="E1507" s="50">
        <v>47.09</v>
      </c>
      <c r="F1507" s="20">
        <v>23000</v>
      </c>
      <c r="G1507" s="50">
        <v>2075</v>
      </c>
      <c r="H1507" s="21">
        <v>1.22</v>
      </c>
      <c r="I1507" s="4" t="s">
        <v>31</v>
      </c>
      <c r="J1507" s="4" t="s">
        <v>53</v>
      </c>
      <c r="K1507" s="22" t="s">
        <v>265</v>
      </c>
      <c r="L1507" s="50">
        <v>0.126</v>
      </c>
      <c r="M1507" s="13">
        <f t="shared" si="196"/>
        <v>5.4782608695652174E-6</v>
      </c>
      <c r="O1507" s="4" t="s">
        <v>52</v>
      </c>
      <c r="P1507" s="4">
        <v>12000</v>
      </c>
      <c r="Q1507" s="53">
        <v>42516</v>
      </c>
      <c r="T1507" s="24">
        <f t="shared" si="197"/>
        <v>4.1666666666666666E-3</v>
      </c>
      <c r="W1507" s="46">
        <v>15.335000000000001</v>
      </c>
      <c r="Y1507" s="45">
        <v>0.7</v>
      </c>
      <c r="Z1507" s="16">
        <v>10</v>
      </c>
      <c r="AA1507" s="50">
        <v>0.7</v>
      </c>
      <c r="AB1507" s="16">
        <v>1</v>
      </c>
      <c r="AE1507" s="57">
        <v>780.249435132602</v>
      </c>
      <c r="AG1507" s="44">
        <v>11.451837180213547</v>
      </c>
      <c r="AH1507" s="44">
        <v>11.451837180213547</v>
      </c>
    </row>
    <row r="1508" spans="1:34" x14ac:dyDescent="0.35">
      <c r="A1508" s="4" t="s">
        <v>297</v>
      </c>
      <c r="B1508" s="36" t="s">
        <v>264</v>
      </c>
      <c r="C1508" s="4" t="s">
        <v>263</v>
      </c>
      <c r="D1508" s="50">
        <v>8.08</v>
      </c>
      <c r="E1508" s="50">
        <v>47.09</v>
      </c>
      <c r="F1508" s="20">
        <v>23000</v>
      </c>
      <c r="G1508" s="50">
        <v>2075</v>
      </c>
      <c r="H1508" s="21">
        <v>1.22</v>
      </c>
      <c r="I1508" s="4" t="s">
        <v>31</v>
      </c>
      <c r="J1508" s="4" t="s">
        <v>53</v>
      </c>
      <c r="K1508" s="22" t="s">
        <v>265</v>
      </c>
      <c r="L1508" s="50">
        <v>0.126</v>
      </c>
      <c r="M1508" s="13">
        <f t="shared" si="196"/>
        <v>5.4782608695652174E-6</v>
      </c>
      <c r="O1508" s="4" t="s">
        <v>52</v>
      </c>
      <c r="P1508" s="4">
        <v>12000</v>
      </c>
      <c r="Q1508" s="53">
        <v>42516</v>
      </c>
      <c r="T1508" s="24">
        <f t="shared" si="197"/>
        <v>4.1666666666666666E-3</v>
      </c>
      <c r="W1508" s="46">
        <v>15.335000000000001</v>
      </c>
      <c r="Y1508" s="45">
        <v>0.9</v>
      </c>
      <c r="Z1508" s="16">
        <v>10</v>
      </c>
      <c r="AA1508" s="50">
        <v>0.9</v>
      </c>
      <c r="AB1508" s="16">
        <v>1</v>
      </c>
      <c r="AE1508" s="57">
        <v>780.249435132602</v>
      </c>
      <c r="AG1508" s="44">
        <v>4.4752950046865054</v>
      </c>
      <c r="AH1508" s="44">
        <v>4.4752950046865054</v>
      </c>
    </row>
    <row r="1509" spans="1:34" x14ac:dyDescent="0.35">
      <c r="A1509" s="4" t="s">
        <v>297</v>
      </c>
      <c r="B1509" s="36" t="s">
        <v>264</v>
      </c>
      <c r="C1509" s="4" t="s">
        <v>263</v>
      </c>
      <c r="D1509" s="50">
        <v>8.08</v>
      </c>
      <c r="E1509" s="50">
        <v>47.09</v>
      </c>
      <c r="F1509" s="20">
        <v>23000</v>
      </c>
      <c r="G1509" s="50">
        <v>2075</v>
      </c>
      <c r="H1509" s="21">
        <v>1.22</v>
      </c>
      <c r="I1509" s="4" t="s">
        <v>31</v>
      </c>
      <c r="J1509" s="4" t="s">
        <v>53</v>
      </c>
      <c r="K1509" s="22" t="s">
        <v>265</v>
      </c>
      <c r="L1509" s="50">
        <v>0.126</v>
      </c>
      <c r="M1509" s="13">
        <f t="shared" si="196"/>
        <v>5.4782608695652174E-6</v>
      </c>
      <c r="O1509" s="4" t="s">
        <v>52</v>
      </c>
      <c r="P1509" s="4">
        <v>12000</v>
      </c>
      <c r="Q1509" s="53">
        <v>42555</v>
      </c>
      <c r="T1509" s="24">
        <f t="shared" si="197"/>
        <v>4.1666666666666666E-3</v>
      </c>
      <c r="W1509" s="46">
        <v>23.16</v>
      </c>
      <c r="Y1509" s="45">
        <v>1.5</v>
      </c>
      <c r="Z1509" s="16">
        <v>10</v>
      </c>
      <c r="AA1509" s="50">
        <v>1.5</v>
      </c>
      <c r="AB1509" s="16">
        <v>1</v>
      </c>
      <c r="AE1509" s="57">
        <v>529.33669164746095</v>
      </c>
      <c r="AG1509" s="44">
        <v>1.726268733284485</v>
      </c>
      <c r="AH1509" s="44">
        <v>1.726268733284485</v>
      </c>
    </row>
    <row r="1510" spans="1:34" x14ac:dyDescent="0.35">
      <c r="A1510" s="4" t="s">
        <v>297</v>
      </c>
      <c r="B1510" s="36" t="s">
        <v>264</v>
      </c>
      <c r="C1510" s="4" t="s">
        <v>263</v>
      </c>
      <c r="D1510" s="50">
        <v>8.08</v>
      </c>
      <c r="E1510" s="50">
        <v>47.09</v>
      </c>
      <c r="F1510" s="20">
        <v>23000</v>
      </c>
      <c r="G1510" s="50">
        <v>2075</v>
      </c>
      <c r="H1510" s="21">
        <v>1.22</v>
      </c>
      <c r="I1510" s="4" t="s">
        <v>31</v>
      </c>
      <c r="J1510" s="4" t="s">
        <v>53</v>
      </c>
      <c r="K1510" s="22" t="s">
        <v>265</v>
      </c>
      <c r="L1510" s="50">
        <v>0.126</v>
      </c>
      <c r="M1510" s="13">
        <f t="shared" si="196"/>
        <v>5.4782608695652174E-6</v>
      </c>
      <c r="O1510" s="4" t="s">
        <v>52</v>
      </c>
      <c r="P1510" s="4">
        <v>12000</v>
      </c>
      <c r="Q1510" s="53">
        <v>42555</v>
      </c>
      <c r="T1510" s="24">
        <f t="shared" si="197"/>
        <v>4.1666666666666666E-3</v>
      </c>
      <c r="W1510" s="46">
        <v>23.16</v>
      </c>
      <c r="Y1510" s="45">
        <v>1.3</v>
      </c>
      <c r="Z1510" s="16">
        <v>10</v>
      </c>
      <c r="AA1510" s="50">
        <v>1.3</v>
      </c>
      <c r="AB1510" s="16">
        <v>1</v>
      </c>
      <c r="AE1510" s="57">
        <v>529.33669164746095</v>
      </c>
      <c r="AG1510" s="44">
        <v>1.3267712981931712</v>
      </c>
      <c r="AH1510" s="44">
        <v>1.3267712981931712</v>
      </c>
    </row>
    <row r="1511" spans="1:34" x14ac:dyDescent="0.35">
      <c r="A1511" s="4" t="s">
        <v>297</v>
      </c>
      <c r="B1511" s="36" t="s">
        <v>264</v>
      </c>
      <c r="C1511" s="4" t="s">
        <v>263</v>
      </c>
      <c r="D1511" s="50">
        <v>8.08</v>
      </c>
      <c r="E1511" s="50">
        <v>47.09</v>
      </c>
      <c r="F1511" s="20">
        <v>23000</v>
      </c>
      <c r="G1511" s="50">
        <v>2075</v>
      </c>
      <c r="H1511" s="21">
        <v>1.22</v>
      </c>
      <c r="I1511" s="4" t="s">
        <v>31</v>
      </c>
      <c r="J1511" s="4" t="s">
        <v>53</v>
      </c>
      <c r="K1511" s="22" t="s">
        <v>265</v>
      </c>
      <c r="L1511" s="50">
        <v>0.126</v>
      </c>
      <c r="M1511" s="13">
        <f t="shared" si="196"/>
        <v>5.4782608695652174E-6</v>
      </c>
      <c r="O1511" s="4" t="s">
        <v>52</v>
      </c>
      <c r="P1511" s="4">
        <v>12000</v>
      </c>
      <c r="Q1511" s="53">
        <v>42555</v>
      </c>
      <c r="T1511" s="24">
        <f t="shared" si="197"/>
        <v>4.1666666666666666E-3</v>
      </c>
      <c r="W1511" s="46">
        <v>23.16</v>
      </c>
      <c r="Y1511" s="45">
        <v>0.9</v>
      </c>
      <c r="Z1511" s="16">
        <v>10</v>
      </c>
      <c r="AA1511" s="50">
        <v>0.9</v>
      </c>
      <c r="AB1511" s="16">
        <v>1</v>
      </c>
      <c r="AE1511" s="57">
        <v>529.33669164746095</v>
      </c>
      <c r="AG1511" s="44">
        <v>1.2204829897743812</v>
      </c>
      <c r="AH1511" s="44">
        <v>1.2204829897743812</v>
      </c>
    </row>
    <row r="1512" spans="1:34" x14ac:dyDescent="0.35">
      <c r="A1512" s="4" t="s">
        <v>297</v>
      </c>
      <c r="B1512" s="36" t="s">
        <v>264</v>
      </c>
      <c r="C1512" s="4" t="s">
        <v>263</v>
      </c>
      <c r="D1512" s="50">
        <v>8.08</v>
      </c>
      <c r="E1512" s="50">
        <v>47.09</v>
      </c>
      <c r="F1512" s="20">
        <v>23000</v>
      </c>
      <c r="G1512" s="50">
        <v>2075</v>
      </c>
      <c r="H1512" s="21">
        <v>1.22</v>
      </c>
      <c r="I1512" s="4" t="s">
        <v>31</v>
      </c>
      <c r="J1512" s="4" t="s">
        <v>53</v>
      </c>
      <c r="K1512" s="22" t="s">
        <v>265</v>
      </c>
      <c r="L1512" s="50">
        <v>0.126</v>
      </c>
      <c r="M1512" s="13">
        <f t="shared" si="196"/>
        <v>5.4782608695652174E-6</v>
      </c>
      <c r="O1512" s="4" t="s">
        <v>52</v>
      </c>
      <c r="P1512" s="4">
        <v>12000</v>
      </c>
      <c r="Q1512" s="53">
        <v>42586</v>
      </c>
      <c r="T1512" s="24">
        <f t="shared" si="197"/>
        <v>4.1666666666666666E-3</v>
      </c>
      <c r="W1512" s="46">
        <v>25.064</v>
      </c>
      <c r="Y1512" s="45">
        <v>1</v>
      </c>
      <c r="Z1512" s="16">
        <v>10</v>
      </c>
      <c r="AA1512" s="50">
        <v>1</v>
      </c>
      <c r="AB1512" s="16">
        <v>1</v>
      </c>
      <c r="AE1512" s="57">
        <v>483.52942309464203</v>
      </c>
      <c r="AG1512" s="44">
        <v>1.4836149854459069</v>
      </c>
      <c r="AH1512" s="44">
        <v>1.4836149854459069</v>
      </c>
    </row>
    <row r="1513" spans="1:34" x14ac:dyDescent="0.35">
      <c r="A1513" s="4" t="s">
        <v>297</v>
      </c>
      <c r="B1513" s="36" t="s">
        <v>264</v>
      </c>
      <c r="C1513" s="4" t="s">
        <v>263</v>
      </c>
      <c r="D1513" s="50">
        <v>8.08</v>
      </c>
      <c r="E1513" s="50">
        <v>47.09</v>
      </c>
      <c r="F1513" s="20">
        <v>23000</v>
      </c>
      <c r="G1513" s="50">
        <v>2075</v>
      </c>
      <c r="H1513" s="21">
        <v>1.22</v>
      </c>
      <c r="I1513" s="4" t="s">
        <v>31</v>
      </c>
      <c r="J1513" s="4" t="s">
        <v>53</v>
      </c>
      <c r="K1513" s="22" t="s">
        <v>265</v>
      </c>
      <c r="L1513" s="50">
        <v>0.126</v>
      </c>
      <c r="M1513" s="13">
        <f t="shared" si="196"/>
        <v>5.4782608695652174E-6</v>
      </c>
      <c r="O1513" s="4" t="s">
        <v>52</v>
      </c>
      <c r="P1513" s="4">
        <v>12000</v>
      </c>
      <c r="Q1513" s="53">
        <v>42586</v>
      </c>
      <c r="T1513" s="24">
        <f t="shared" si="197"/>
        <v>4.1666666666666666E-3</v>
      </c>
      <c r="W1513" s="46">
        <v>25.064</v>
      </c>
      <c r="Y1513" s="45">
        <v>3.1</v>
      </c>
      <c r="Z1513" s="16">
        <v>10</v>
      </c>
      <c r="AA1513" s="50">
        <v>3.1</v>
      </c>
      <c r="AB1513" s="16">
        <v>1</v>
      </c>
      <c r="AE1513" s="57">
        <v>483.52942309464203</v>
      </c>
      <c r="AG1513" s="44">
        <v>1.9642946918786732</v>
      </c>
      <c r="AH1513" s="44">
        <v>1.9642946918786732</v>
      </c>
    </row>
    <row r="1514" spans="1:34" x14ac:dyDescent="0.35">
      <c r="A1514" s="4" t="s">
        <v>297</v>
      </c>
      <c r="B1514" s="36" t="s">
        <v>264</v>
      </c>
      <c r="C1514" s="4" t="s">
        <v>263</v>
      </c>
      <c r="D1514" s="50">
        <v>8.08</v>
      </c>
      <c r="E1514" s="50">
        <v>47.09</v>
      </c>
      <c r="F1514" s="20">
        <v>23000</v>
      </c>
      <c r="G1514" s="50">
        <v>2075</v>
      </c>
      <c r="H1514" s="21">
        <v>1.22</v>
      </c>
      <c r="I1514" s="4" t="s">
        <v>31</v>
      </c>
      <c r="J1514" s="4" t="s">
        <v>53</v>
      </c>
      <c r="K1514" s="22" t="s">
        <v>265</v>
      </c>
      <c r="L1514" s="50">
        <v>0.126</v>
      </c>
      <c r="M1514" s="13">
        <f t="shared" si="196"/>
        <v>5.4782608695652174E-6</v>
      </c>
      <c r="O1514" s="4" t="s">
        <v>52</v>
      </c>
      <c r="P1514" s="4">
        <v>12000</v>
      </c>
      <c r="Q1514" s="53">
        <v>42586</v>
      </c>
      <c r="T1514" s="24">
        <f t="shared" si="197"/>
        <v>4.1666666666666666E-3</v>
      </c>
      <c r="W1514" s="46">
        <v>25.064</v>
      </c>
      <c r="Y1514" s="45">
        <v>2.9</v>
      </c>
      <c r="Z1514" s="16">
        <v>10</v>
      </c>
      <c r="AA1514" s="50">
        <v>2.9</v>
      </c>
      <c r="AB1514" s="16">
        <v>1</v>
      </c>
      <c r="AE1514" s="57">
        <v>483.52942309464203</v>
      </c>
      <c r="AG1514" s="44">
        <v>2.4230342958462239</v>
      </c>
      <c r="AH1514" s="44">
        <v>2.4230342958462239</v>
      </c>
    </row>
    <row r="1515" spans="1:34" x14ac:dyDescent="0.35">
      <c r="A1515" s="4" t="s">
        <v>297</v>
      </c>
      <c r="B1515" s="36" t="s">
        <v>264</v>
      </c>
      <c r="C1515" s="4" t="s">
        <v>263</v>
      </c>
      <c r="D1515" s="50">
        <v>8.08</v>
      </c>
      <c r="E1515" s="50">
        <v>47.09</v>
      </c>
      <c r="F1515" s="20">
        <v>23000</v>
      </c>
      <c r="G1515" s="50">
        <v>2075</v>
      </c>
      <c r="H1515" s="21">
        <v>1.22</v>
      </c>
      <c r="I1515" s="4" t="s">
        <v>31</v>
      </c>
      <c r="J1515" s="4" t="s">
        <v>53</v>
      </c>
      <c r="K1515" s="22" t="s">
        <v>265</v>
      </c>
      <c r="L1515" s="50">
        <v>0.126</v>
      </c>
      <c r="M1515" s="13">
        <f t="shared" si="196"/>
        <v>5.4782608695652174E-6</v>
      </c>
      <c r="O1515" s="4" t="s">
        <v>52</v>
      </c>
      <c r="P1515" s="4">
        <v>12000</v>
      </c>
      <c r="Q1515" s="53">
        <v>42586</v>
      </c>
      <c r="T1515" s="24">
        <f t="shared" si="197"/>
        <v>4.1666666666666666E-3</v>
      </c>
      <c r="W1515" s="46">
        <v>25.064</v>
      </c>
      <c r="Y1515" s="45">
        <v>1.6</v>
      </c>
      <c r="Z1515" s="16">
        <v>10</v>
      </c>
      <c r="AA1515" s="50">
        <v>1.6</v>
      </c>
      <c r="AB1515" s="16">
        <v>1</v>
      </c>
      <c r="AE1515" s="57">
        <v>483.52942309464203</v>
      </c>
      <c r="AG1515" s="44">
        <v>1.9289019947277057</v>
      </c>
      <c r="AH1515" s="44">
        <v>1.9289019947277057</v>
      </c>
    </row>
    <row r="1516" spans="1:34" x14ac:dyDescent="0.35">
      <c r="A1516" s="4" t="s">
        <v>297</v>
      </c>
      <c r="B1516" s="36" t="s">
        <v>264</v>
      </c>
      <c r="C1516" s="4" t="s">
        <v>263</v>
      </c>
      <c r="D1516" s="50">
        <v>8.08</v>
      </c>
      <c r="E1516" s="50">
        <v>47.09</v>
      </c>
      <c r="F1516" s="20">
        <v>23000</v>
      </c>
      <c r="G1516" s="50">
        <v>2075</v>
      </c>
      <c r="H1516" s="21">
        <v>1.22</v>
      </c>
      <c r="I1516" s="4" t="s">
        <v>31</v>
      </c>
      <c r="J1516" s="4" t="s">
        <v>53</v>
      </c>
      <c r="K1516" s="22" t="s">
        <v>265</v>
      </c>
      <c r="L1516" s="50">
        <v>0.126</v>
      </c>
      <c r="M1516" s="13">
        <f t="shared" si="196"/>
        <v>5.4782608695652174E-6</v>
      </c>
      <c r="O1516" s="4" t="s">
        <v>52</v>
      </c>
      <c r="P1516" s="4">
        <v>12000</v>
      </c>
      <c r="Q1516" s="53">
        <v>42586</v>
      </c>
      <c r="T1516" s="24">
        <f t="shared" si="197"/>
        <v>4.1666666666666666E-3</v>
      </c>
      <c r="W1516" s="46">
        <v>25.064</v>
      </c>
      <c r="Y1516" s="45">
        <v>1.5</v>
      </c>
      <c r="Z1516" s="16">
        <v>10</v>
      </c>
      <c r="AA1516" s="50">
        <v>1.5</v>
      </c>
      <c r="AB1516" s="16">
        <v>1</v>
      </c>
      <c r="AE1516" s="57">
        <v>483.52942309464203</v>
      </c>
      <c r="AG1516" s="44">
        <v>1.7595139018736636</v>
      </c>
      <c r="AH1516" s="44">
        <v>1.7595139018736636</v>
      </c>
    </row>
    <row r="1517" spans="1:34" x14ac:dyDescent="0.35">
      <c r="A1517" s="4" t="s">
        <v>297</v>
      </c>
      <c r="B1517" s="36" t="s">
        <v>264</v>
      </c>
      <c r="C1517" s="4" t="s">
        <v>263</v>
      </c>
      <c r="D1517" s="50">
        <v>8.08</v>
      </c>
      <c r="E1517" s="50">
        <v>47.09</v>
      </c>
      <c r="F1517" s="20">
        <v>23000</v>
      </c>
      <c r="G1517" s="50">
        <v>2075</v>
      </c>
      <c r="H1517" s="21">
        <v>1.22</v>
      </c>
      <c r="I1517" s="4" t="s">
        <v>31</v>
      </c>
      <c r="J1517" s="4" t="s">
        <v>53</v>
      </c>
      <c r="K1517" s="22" t="s">
        <v>265</v>
      </c>
      <c r="L1517" s="50">
        <v>0.126</v>
      </c>
      <c r="M1517" s="13">
        <f t="shared" si="196"/>
        <v>5.4782608695652174E-6</v>
      </c>
      <c r="O1517" s="4" t="s">
        <v>52</v>
      </c>
      <c r="P1517" s="4">
        <v>12000</v>
      </c>
      <c r="Q1517" s="53">
        <v>42587</v>
      </c>
      <c r="T1517" s="24">
        <f t="shared" si="197"/>
        <v>4.1666666666666666E-3</v>
      </c>
      <c r="W1517" s="46">
        <v>23.674999999999997</v>
      </c>
      <c r="Y1517" s="45">
        <v>0.8</v>
      </c>
      <c r="Z1517" s="16">
        <v>10</v>
      </c>
      <c r="AA1517" s="50">
        <v>0.8</v>
      </c>
      <c r="AB1517" s="16">
        <v>1</v>
      </c>
      <c r="AE1517" s="57">
        <v>516.49626320342497</v>
      </c>
      <c r="AG1517" s="44">
        <v>2.112353716650603</v>
      </c>
      <c r="AH1517" s="44">
        <v>2.112353716650603</v>
      </c>
    </row>
    <row r="1518" spans="1:34" x14ac:dyDescent="0.35">
      <c r="A1518" s="4" t="s">
        <v>297</v>
      </c>
      <c r="B1518" s="36" t="s">
        <v>264</v>
      </c>
      <c r="C1518" s="4" t="s">
        <v>263</v>
      </c>
      <c r="D1518" s="50">
        <v>8.08</v>
      </c>
      <c r="E1518" s="50">
        <v>47.09</v>
      </c>
      <c r="F1518" s="20">
        <v>23000</v>
      </c>
      <c r="G1518" s="50">
        <v>2075</v>
      </c>
      <c r="H1518" s="21">
        <v>1.22</v>
      </c>
      <c r="I1518" s="4" t="s">
        <v>31</v>
      </c>
      <c r="J1518" s="4" t="s">
        <v>53</v>
      </c>
      <c r="K1518" s="22" t="s">
        <v>265</v>
      </c>
      <c r="L1518" s="50">
        <v>0.126</v>
      </c>
      <c r="M1518" s="13">
        <f t="shared" si="196"/>
        <v>5.4782608695652174E-6</v>
      </c>
      <c r="O1518" s="4" t="s">
        <v>52</v>
      </c>
      <c r="P1518" s="4">
        <v>12000</v>
      </c>
      <c r="Q1518" s="53">
        <v>42587</v>
      </c>
      <c r="T1518" s="24">
        <f t="shared" si="197"/>
        <v>4.1666666666666666E-3</v>
      </c>
      <c r="W1518" s="46">
        <v>23.674999999999997</v>
      </c>
      <c r="Y1518" s="45">
        <v>0.8</v>
      </c>
      <c r="Z1518" s="16">
        <v>10</v>
      </c>
      <c r="AA1518" s="50">
        <v>0.8</v>
      </c>
      <c r="AB1518" s="16">
        <v>1</v>
      </c>
      <c r="AE1518" s="57">
        <v>516.49626320342497</v>
      </c>
      <c r="AG1518" s="44">
        <v>2.8107188291001393</v>
      </c>
      <c r="AH1518" s="44">
        <v>2.8107188291001393</v>
      </c>
    </row>
    <row r="1519" spans="1:34" x14ac:dyDescent="0.35">
      <c r="A1519" s="4" t="s">
        <v>297</v>
      </c>
      <c r="B1519" s="36" t="s">
        <v>264</v>
      </c>
      <c r="C1519" s="4" t="s">
        <v>263</v>
      </c>
      <c r="D1519" s="50">
        <v>8.08</v>
      </c>
      <c r="E1519" s="50">
        <v>47.09</v>
      </c>
      <c r="F1519" s="20">
        <v>23000</v>
      </c>
      <c r="G1519" s="50">
        <v>2075</v>
      </c>
      <c r="H1519" s="21">
        <v>1.22</v>
      </c>
      <c r="I1519" s="4" t="s">
        <v>31</v>
      </c>
      <c r="J1519" s="4" t="s">
        <v>53</v>
      </c>
      <c r="K1519" s="22" t="s">
        <v>265</v>
      </c>
      <c r="L1519" s="50">
        <v>0.126</v>
      </c>
      <c r="M1519" s="13">
        <f t="shared" si="196"/>
        <v>5.4782608695652174E-6</v>
      </c>
      <c r="O1519" s="4" t="s">
        <v>52</v>
      </c>
      <c r="P1519" s="4">
        <v>12000</v>
      </c>
      <c r="Q1519" s="53">
        <v>42587</v>
      </c>
      <c r="T1519" s="24">
        <f t="shared" si="197"/>
        <v>4.1666666666666666E-3</v>
      </c>
      <c r="W1519" s="46">
        <v>23.674999999999997</v>
      </c>
      <c r="Y1519" s="45">
        <v>1.4</v>
      </c>
      <c r="Z1519" s="16">
        <v>10</v>
      </c>
      <c r="AA1519" s="50">
        <v>1.4</v>
      </c>
      <c r="AB1519" s="16">
        <v>1</v>
      </c>
      <c r="AE1519" s="57">
        <v>516.49626320342497</v>
      </c>
      <c r="AG1519" s="44">
        <v>2.8040368689019042</v>
      </c>
      <c r="AH1519" s="44">
        <v>2.8040368689019042</v>
      </c>
    </row>
    <row r="1520" spans="1:34" x14ac:dyDescent="0.35">
      <c r="A1520" s="4" t="s">
        <v>297</v>
      </c>
      <c r="B1520" s="36" t="s">
        <v>264</v>
      </c>
      <c r="C1520" s="4" t="s">
        <v>263</v>
      </c>
      <c r="D1520" s="50">
        <v>8.08</v>
      </c>
      <c r="E1520" s="50">
        <v>47.09</v>
      </c>
      <c r="F1520" s="20">
        <v>23000</v>
      </c>
      <c r="G1520" s="50">
        <v>2075</v>
      </c>
      <c r="H1520" s="21">
        <v>1.22</v>
      </c>
      <c r="I1520" s="4" t="s">
        <v>31</v>
      </c>
      <c r="J1520" s="4" t="s">
        <v>53</v>
      </c>
      <c r="K1520" s="22" t="s">
        <v>265</v>
      </c>
      <c r="L1520" s="50">
        <v>0.126</v>
      </c>
      <c r="M1520" s="13">
        <f t="shared" si="196"/>
        <v>5.4782608695652174E-6</v>
      </c>
      <c r="O1520" s="4" t="s">
        <v>52</v>
      </c>
      <c r="P1520" s="4">
        <v>12000</v>
      </c>
      <c r="Q1520" s="53">
        <v>42590</v>
      </c>
      <c r="T1520" s="24">
        <f t="shared" si="197"/>
        <v>4.1666666666666666E-3</v>
      </c>
      <c r="W1520" s="46">
        <v>24.113</v>
      </c>
      <c r="Y1520" s="45">
        <v>3.2</v>
      </c>
      <c r="Z1520" s="16">
        <v>10</v>
      </c>
      <c r="AA1520" s="50">
        <v>3.2</v>
      </c>
      <c r="AB1520" s="16">
        <v>1</v>
      </c>
      <c r="AE1520" s="57">
        <v>505.845361437397</v>
      </c>
      <c r="AG1520" s="44">
        <v>5.7078046589076337</v>
      </c>
      <c r="AH1520" s="44">
        <v>5.7078046589076337</v>
      </c>
    </row>
    <row r="1521" spans="1:34" x14ac:dyDescent="0.35">
      <c r="A1521" s="4" t="s">
        <v>297</v>
      </c>
      <c r="B1521" s="36" t="s">
        <v>264</v>
      </c>
      <c r="C1521" s="4" t="s">
        <v>263</v>
      </c>
      <c r="D1521" s="50">
        <v>8.08</v>
      </c>
      <c r="E1521" s="50">
        <v>47.09</v>
      </c>
      <c r="F1521" s="20">
        <v>23000</v>
      </c>
      <c r="G1521" s="50">
        <v>2075</v>
      </c>
      <c r="H1521" s="21">
        <v>1.22</v>
      </c>
      <c r="I1521" s="4" t="s">
        <v>31</v>
      </c>
      <c r="J1521" s="4" t="s">
        <v>53</v>
      </c>
      <c r="K1521" s="22" t="s">
        <v>265</v>
      </c>
      <c r="L1521" s="50">
        <v>0.126</v>
      </c>
      <c r="M1521" s="13">
        <f t="shared" si="196"/>
        <v>5.4782608695652174E-6</v>
      </c>
      <c r="O1521" s="4" t="s">
        <v>52</v>
      </c>
      <c r="P1521" s="4">
        <v>12000</v>
      </c>
      <c r="Q1521" s="53">
        <v>42590</v>
      </c>
      <c r="T1521" s="24">
        <f t="shared" si="197"/>
        <v>4.1666666666666666E-3</v>
      </c>
      <c r="W1521" s="46">
        <v>24.113</v>
      </c>
      <c r="Y1521" s="45">
        <v>3.6</v>
      </c>
      <c r="Z1521" s="16">
        <v>10</v>
      </c>
      <c r="AA1521" s="50">
        <v>3.6</v>
      </c>
      <c r="AB1521" s="16">
        <v>1</v>
      </c>
      <c r="AE1521" s="57">
        <v>505.845361437397</v>
      </c>
      <c r="AG1521" s="44">
        <v>9.1021116436609866</v>
      </c>
      <c r="AH1521" s="44">
        <v>9.1021116436609866</v>
      </c>
    </row>
    <row r="1522" spans="1:34" x14ac:dyDescent="0.35">
      <c r="A1522" s="4" t="s">
        <v>297</v>
      </c>
      <c r="B1522" s="36" t="s">
        <v>264</v>
      </c>
      <c r="C1522" s="4" t="s">
        <v>263</v>
      </c>
      <c r="D1522" s="50">
        <v>8.08</v>
      </c>
      <c r="E1522" s="50">
        <v>47.09</v>
      </c>
      <c r="F1522" s="20">
        <v>23000</v>
      </c>
      <c r="G1522" s="50">
        <v>2075</v>
      </c>
      <c r="H1522" s="21">
        <v>1.22</v>
      </c>
      <c r="I1522" s="4" t="s">
        <v>31</v>
      </c>
      <c r="J1522" s="4" t="s">
        <v>53</v>
      </c>
      <c r="K1522" s="22" t="s">
        <v>265</v>
      </c>
      <c r="L1522" s="50">
        <v>0.126</v>
      </c>
      <c r="M1522" s="13">
        <f t="shared" si="196"/>
        <v>5.4782608695652174E-6</v>
      </c>
      <c r="O1522" s="4" t="s">
        <v>52</v>
      </c>
      <c r="P1522" s="4">
        <v>12000</v>
      </c>
      <c r="Q1522" s="53">
        <v>42590</v>
      </c>
      <c r="T1522" s="24">
        <f t="shared" si="197"/>
        <v>4.1666666666666666E-3</v>
      </c>
      <c r="W1522" s="46">
        <v>24.113</v>
      </c>
      <c r="Y1522" s="45">
        <v>3.3</v>
      </c>
      <c r="Z1522" s="16">
        <v>10</v>
      </c>
      <c r="AA1522" s="50">
        <v>3.3</v>
      </c>
      <c r="AB1522" s="16">
        <v>1</v>
      </c>
      <c r="AE1522" s="57">
        <v>505.845361437397</v>
      </c>
      <c r="AG1522" s="44">
        <v>6.6083819960764529</v>
      </c>
      <c r="AH1522" s="44">
        <v>6.6083819960764529</v>
      </c>
    </row>
    <row r="1523" spans="1:34" x14ac:dyDescent="0.35">
      <c r="A1523" s="4" t="s">
        <v>297</v>
      </c>
      <c r="B1523" s="36" t="s">
        <v>264</v>
      </c>
      <c r="C1523" s="4" t="s">
        <v>263</v>
      </c>
      <c r="D1523" s="50">
        <v>8.08</v>
      </c>
      <c r="E1523" s="50">
        <v>47.09</v>
      </c>
      <c r="F1523" s="20">
        <v>23000</v>
      </c>
      <c r="G1523" s="50">
        <v>2075</v>
      </c>
      <c r="H1523" s="21">
        <v>1.22</v>
      </c>
      <c r="I1523" s="4" t="s">
        <v>31</v>
      </c>
      <c r="J1523" s="4" t="s">
        <v>53</v>
      </c>
      <c r="K1523" s="22" t="s">
        <v>265</v>
      </c>
      <c r="L1523" s="50">
        <v>0.126</v>
      </c>
      <c r="M1523" s="13">
        <f t="shared" si="196"/>
        <v>5.4782608695652174E-6</v>
      </c>
      <c r="O1523" s="4" t="s">
        <v>52</v>
      </c>
      <c r="P1523" s="4">
        <v>12000</v>
      </c>
      <c r="Q1523" s="53">
        <v>42590</v>
      </c>
      <c r="T1523" s="24">
        <f t="shared" si="197"/>
        <v>4.1666666666666666E-3</v>
      </c>
      <c r="W1523" s="46">
        <v>24.113</v>
      </c>
      <c r="Y1523" s="45">
        <v>2.5</v>
      </c>
      <c r="Z1523" s="16">
        <v>10</v>
      </c>
      <c r="AA1523" s="50">
        <v>2.5</v>
      </c>
      <c r="AB1523" s="16">
        <v>1</v>
      </c>
      <c r="AE1523" s="57">
        <v>505.845361437397</v>
      </c>
      <c r="AG1523" s="44">
        <v>12.933718336004759</v>
      </c>
      <c r="AH1523" s="44">
        <v>12.933718336004759</v>
      </c>
    </row>
    <row r="1524" spans="1:34" x14ac:dyDescent="0.35">
      <c r="A1524" s="4" t="s">
        <v>297</v>
      </c>
      <c r="B1524" s="36" t="s">
        <v>264</v>
      </c>
      <c r="C1524" s="4" t="s">
        <v>263</v>
      </c>
      <c r="D1524" s="50">
        <v>8.08</v>
      </c>
      <c r="E1524" s="50">
        <v>47.09</v>
      </c>
      <c r="F1524" s="20">
        <v>23000</v>
      </c>
      <c r="G1524" s="50">
        <v>2075</v>
      </c>
      <c r="H1524" s="21">
        <v>1.22</v>
      </c>
      <c r="I1524" s="4" t="s">
        <v>31</v>
      </c>
      <c r="J1524" s="4" t="s">
        <v>53</v>
      </c>
      <c r="K1524" s="22" t="s">
        <v>265</v>
      </c>
      <c r="L1524" s="50">
        <v>0.126</v>
      </c>
      <c r="M1524" s="13">
        <f t="shared" si="196"/>
        <v>5.4782608695652174E-6</v>
      </c>
      <c r="O1524" s="4" t="s">
        <v>52</v>
      </c>
      <c r="P1524" s="4">
        <v>12000</v>
      </c>
      <c r="Q1524" s="53">
        <v>42590</v>
      </c>
      <c r="T1524" s="24">
        <f t="shared" si="197"/>
        <v>4.1666666666666666E-3</v>
      </c>
      <c r="W1524" s="46">
        <v>24.113</v>
      </c>
      <c r="Y1524" s="45">
        <v>2.5</v>
      </c>
      <c r="Z1524" s="16">
        <v>10</v>
      </c>
      <c r="AA1524" s="50">
        <v>2.5</v>
      </c>
      <c r="AB1524" s="16">
        <v>1</v>
      </c>
      <c r="AE1524" s="57">
        <v>505.845361437397</v>
      </c>
      <c r="AG1524" s="44">
        <v>10.282439922642178</v>
      </c>
      <c r="AH1524" s="44">
        <v>10.282439922642178</v>
      </c>
    </row>
    <row r="1525" spans="1:34" x14ac:dyDescent="0.35">
      <c r="A1525" s="4" t="s">
        <v>297</v>
      </c>
      <c r="B1525" s="36" t="s">
        <v>264</v>
      </c>
      <c r="C1525" s="4" t="s">
        <v>263</v>
      </c>
      <c r="D1525" s="50">
        <v>8.08</v>
      </c>
      <c r="E1525" s="50">
        <v>47.09</v>
      </c>
      <c r="F1525" s="20">
        <v>23000</v>
      </c>
      <c r="G1525" s="50">
        <v>2075</v>
      </c>
      <c r="H1525" s="21">
        <v>1.22</v>
      </c>
      <c r="I1525" s="4" t="s">
        <v>31</v>
      </c>
      <c r="J1525" s="4" t="s">
        <v>53</v>
      </c>
      <c r="K1525" s="22" t="s">
        <v>265</v>
      </c>
      <c r="L1525" s="50">
        <v>0.126</v>
      </c>
      <c r="M1525" s="13">
        <f t="shared" si="196"/>
        <v>5.4782608695652174E-6</v>
      </c>
      <c r="O1525" s="4" t="s">
        <v>52</v>
      </c>
      <c r="P1525" s="4">
        <v>12000</v>
      </c>
      <c r="Q1525" s="53">
        <v>42590</v>
      </c>
      <c r="T1525" s="24">
        <f t="shared" si="197"/>
        <v>4.1666666666666666E-3</v>
      </c>
      <c r="W1525" s="46">
        <v>24.113</v>
      </c>
      <c r="Y1525" s="45">
        <v>3.2</v>
      </c>
      <c r="Z1525" s="16">
        <v>10</v>
      </c>
      <c r="AA1525" s="50">
        <v>3.2</v>
      </c>
      <c r="AB1525" s="16">
        <v>1</v>
      </c>
      <c r="AE1525" s="57">
        <v>505.845361437397</v>
      </c>
      <c r="AG1525" s="44">
        <v>8.5801634372557878</v>
      </c>
      <c r="AH1525" s="44">
        <v>8.5801634372557878</v>
      </c>
    </row>
    <row r="1526" spans="1:34" x14ac:dyDescent="0.35">
      <c r="A1526" s="4" t="s">
        <v>297</v>
      </c>
      <c r="B1526" s="36" t="s">
        <v>264</v>
      </c>
      <c r="C1526" s="4" t="s">
        <v>263</v>
      </c>
      <c r="D1526" s="50">
        <v>8.08</v>
      </c>
      <c r="E1526" s="50">
        <v>47.09</v>
      </c>
      <c r="F1526" s="20">
        <v>23000</v>
      </c>
      <c r="G1526" s="50">
        <v>2075</v>
      </c>
      <c r="H1526" s="21">
        <v>1.22</v>
      </c>
      <c r="I1526" s="4" t="s">
        <v>31</v>
      </c>
      <c r="J1526" s="4" t="s">
        <v>53</v>
      </c>
      <c r="K1526" s="22" t="s">
        <v>265</v>
      </c>
      <c r="L1526" s="50">
        <v>0.126</v>
      </c>
      <c r="M1526" s="13">
        <f t="shared" si="196"/>
        <v>5.4782608695652174E-6</v>
      </c>
      <c r="O1526" s="4" t="s">
        <v>52</v>
      </c>
      <c r="P1526" s="4">
        <v>12000</v>
      </c>
      <c r="Q1526" s="53">
        <v>42649</v>
      </c>
      <c r="T1526" s="24">
        <f t="shared" si="197"/>
        <v>4.1666666666666666E-3</v>
      </c>
      <c r="W1526" s="46">
        <v>16.524000000000001</v>
      </c>
      <c r="Y1526" s="45">
        <v>6.2</v>
      </c>
      <c r="Z1526" s="16">
        <v>10</v>
      </c>
      <c r="AA1526" s="50">
        <v>6.2</v>
      </c>
      <c r="AB1526" s="16">
        <v>1</v>
      </c>
      <c r="AE1526" s="57">
        <v>733.74970017817805</v>
      </c>
      <c r="AG1526" s="44">
        <v>13.129907943365179</v>
      </c>
      <c r="AH1526" s="44">
        <v>13.129907943365179</v>
      </c>
    </row>
    <row r="1527" spans="1:34" x14ac:dyDescent="0.35">
      <c r="A1527" s="4" t="s">
        <v>297</v>
      </c>
      <c r="B1527" s="36" t="s">
        <v>264</v>
      </c>
      <c r="C1527" s="4" t="s">
        <v>263</v>
      </c>
      <c r="D1527" s="50">
        <v>8.08</v>
      </c>
      <c r="E1527" s="50">
        <v>47.09</v>
      </c>
      <c r="F1527" s="20">
        <v>23000</v>
      </c>
      <c r="G1527" s="50">
        <v>2075</v>
      </c>
      <c r="H1527" s="21">
        <v>1.22</v>
      </c>
      <c r="I1527" s="4" t="s">
        <v>31</v>
      </c>
      <c r="J1527" s="4" t="s">
        <v>53</v>
      </c>
      <c r="K1527" s="22" t="s">
        <v>265</v>
      </c>
      <c r="L1527" s="50">
        <v>0.126</v>
      </c>
      <c r="M1527" s="13">
        <f t="shared" si="196"/>
        <v>5.4782608695652174E-6</v>
      </c>
      <c r="O1527" s="4" t="s">
        <v>52</v>
      </c>
      <c r="P1527" s="4">
        <v>12000</v>
      </c>
      <c r="Q1527" s="53">
        <v>42649</v>
      </c>
      <c r="T1527" s="24">
        <f t="shared" si="197"/>
        <v>4.1666666666666666E-3</v>
      </c>
      <c r="W1527" s="46">
        <v>16.524000000000001</v>
      </c>
      <c r="Y1527" s="45">
        <v>5.5</v>
      </c>
      <c r="Z1527" s="16">
        <v>10</v>
      </c>
      <c r="AA1527" s="50">
        <v>5.5</v>
      </c>
      <c r="AB1527" s="16">
        <v>1</v>
      </c>
      <c r="AE1527" s="57">
        <v>733.74970017817805</v>
      </c>
      <c r="AG1527" s="44">
        <v>11.332676579373551</v>
      </c>
      <c r="AH1527" s="44">
        <v>11.332676579373551</v>
      </c>
    </row>
    <row r="1528" spans="1:34" x14ac:dyDescent="0.35">
      <c r="A1528" s="4" t="s">
        <v>297</v>
      </c>
      <c r="B1528" s="36" t="s">
        <v>264</v>
      </c>
      <c r="C1528" s="4" t="s">
        <v>263</v>
      </c>
      <c r="D1528" s="50">
        <v>8.08</v>
      </c>
      <c r="E1528" s="50">
        <v>47.09</v>
      </c>
      <c r="F1528" s="20">
        <v>23000</v>
      </c>
      <c r="G1528" s="50">
        <v>2075</v>
      </c>
      <c r="H1528" s="21">
        <v>1.22</v>
      </c>
      <c r="I1528" s="4" t="s">
        <v>31</v>
      </c>
      <c r="J1528" s="4" t="s">
        <v>53</v>
      </c>
      <c r="K1528" s="22" t="s">
        <v>265</v>
      </c>
      <c r="L1528" s="50">
        <v>0.126</v>
      </c>
      <c r="M1528" s="13">
        <f t="shared" si="196"/>
        <v>5.4782608695652174E-6</v>
      </c>
      <c r="O1528" s="4" t="s">
        <v>52</v>
      </c>
      <c r="P1528" s="4">
        <v>12000</v>
      </c>
      <c r="Q1528" s="53">
        <v>42649</v>
      </c>
      <c r="T1528" s="24">
        <f t="shared" si="197"/>
        <v>4.1666666666666666E-3</v>
      </c>
      <c r="W1528" s="46">
        <v>16.524000000000001</v>
      </c>
      <c r="Y1528" s="45">
        <v>4.9000000000000004</v>
      </c>
      <c r="Z1528" s="16">
        <v>10</v>
      </c>
      <c r="AA1528" s="50">
        <v>4.9000000000000004</v>
      </c>
      <c r="AB1528" s="16">
        <v>1</v>
      </c>
      <c r="AE1528" s="57">
        <v>733.74970017817805</v>
      </c>
      <c r="AG1528" s="44">
        <v>9.9399080814804197</v>
      </c>
      <c r="AH1528" s="44">
        <v>9.9399080814804197</v>
      </c>
    </row>
    <row r="1529" spans="1:34" x14ac:dyDescent="0.35">
      <c r="A1529" s="4" t="s">
        <v>297</v>
      </c>
      <c r="B1529" s="36" t="s">
        <v>264</v>
      </c>
      <c r="C1529" s="4" t="s">
        <v>263</v>
      </c>
      <c r="D1529" s="50">
        <v>8.08</v>
      </c>
      <c r="E1529" s="50">
        <v>47.09</v>
      </c>
      <c r="F1529" s="20">
        <v>23000</v>
      </c>
      <c r="G1529" s="50">
        <v>2075</v>
      </c>
      <c r="H1529" s="21">
        <v>1.22</v>
      </c>
      <c r="I1529" s="4" t="s">
        <v>31</v>
      </c>
      <c r="J1529" s="4" t="s">
        <v>53</v>
      </c>
      <c r="K1529" s="22" t="s">
        <v>265</v>
      </c>
      <c r="L1529" s="50">
        <v>0.126</v>
      </c>
      <c r="M1529" s="13">
        <f t="shared" si="196"/>
        <v>5.4782608695652174E-6</v>
      </c>
      <c r="O1529" s="4" t="s">
        <v>52</v>
      </c>
      <c r="P1529" s="4">
        <v>12000</v>
      </c>
      <c r="Q1529" s="53">
        <v>42649</v>
      </c>
      <c r="T1529" s="24">
        <f t="shared" si="197"/>
        <v>4.1666666666666666E-3</v>
      </c>
      <c r="W1529" s="46">
        <v>16.524000000000001</v>
      </c>
      <c r="Y1529" s="45">
        <v>4.8</v>
      </c>
      <c r="Z1529" s="16">
        <v>10</v>
      </c>
      <c r="AA1529" s="50">
        <v>4.8</v>
      </c>
      <c r="AB1529" s="16">
        <v>1</v>
      </c>
      <c r="AE1529" s="57">
        <v>733.74970017817805</v>
      </c>
      <c r="AG1529" s="44">
        <v>11.303184564651445</v>
      </c>
      <c r="AH1529" s="44">
        <v>11.303184564651445</v>
      </c>
    </row>
    <row r="1530" spans="1:34" x14ac:dyDescent="0.35">
      <c r="A1530" s="4" t="s">
        <v>297</v>
      </c>
      <c r="B1530" s="36" t="s">
        <v>264</v>
      </c>
      <c r="C1530" s="4" t="s">
        <v>263</v>
      </c>
      <c r="D1530" s="50">
        <v>8.08</v>
      </c>
      <c r="E1530" s="50">
        <v>47.09</v>
      </c>
      <c r="F1530" s="20">
        <v>23000</v>
      </c>
      <c r="G1530" s="50">
        <v>2075</v>
      </c>
      <c r="H1530" s="21">
        <v>1.22</v>
      </c>
      <c r="I1530" s="4" t="s">
        <v>31</v>
      </c>
      <c r="J1530" s="4" t="s">
        <v>53</v>
      </c>
      <c r="K1530" s="22" t="s">
        <v>265</v>
      </c>
      <c r="L1530" s="50">
        <v>0.126</v>
      </c>
      <c r="M1530" s="13">
        <f t="shared" si="196"/>
        <v>5.4782608695652174E-6</v>
      </c>
      <c r="O1530" s="4" t="s">
        <v>52</v>
      </c>
      <c r="P1530" s="4">
        <v>12000</v>
      </c>
      <c r="Q1530" s="53">
        <v>42691</v>
      </c>
      <c r="T1530" s="24">
        <f t="shared" si="197"/>
        <v>4.1666666666666666E-3</v>
      </c>
      <c r="W1530" s="46">
        <v>8.3119999999999994</v>
      </c>
      <c r="Y1530" s="45">
        <v>6.1</v>
      </c>
      <c r="Z1530" s="16">
        <v>10</v>
      </c>
      <c r="AA1530" s="50">
        <v>6.1</v>
      </c>
      <c r="AB1530" s="16">
        <v>1</v>
      </c>
      <c r="AE1530" s="57">
        <v>1149.4435885605101</v>
      </c>
      <c r="AG1530" s="44">
        <v>2.7540579092415545</v>
      </c>
      <c r="AH1530" s="44">
        <v>2.7540579092415545</v>
      </c>
    </row>
    <row r="1531" spans="1:34" x14ac:dyDescent="0.35">
      <c r="A1531" s="4" t="s">
        <v>297</v>
      </c>
      <c r="B1531" s="36" t="s">
        <v>264</v>
      </c>
      <c r="C1531" s="4" t="s">
        <v>263</v>
      </c>
      <c r="D1531" s="50">
        <v>8.08</v>
      </c>
      <c r="E1531" s="50">
        <v>47.09</v>
      </c>
      <c r="F1531" s="20">
        <v>23000</v>
      </c>
      <c r="G1531" s="50">
        <v>2075</v>
      </c>
      <c r="H1531" s="21">
        <v>1.22</v>
      </c>
      <c r="I1531" s="4" t="s">
        <v>31</v>
      </c>
      <c r="J1531" s="4" t="s">
        <v>53</v>
      </c>
      <c r="K1531" s="22" t="s">
        <v>265</v>
      </c>
      <c r="L1531" s="50">
        <v>0.126</v>
      </c>
      <c r="M1531" s="13">
        <f t="shared" si="196"/>
        <v>5.4782608695652174E-6</v>
      </c>
      <c r="O1531" s="4" t="s">
        <v>52</v>
      </c>
      <c r="P1531" s="4">
        <v>12000</v>
      </c>
      <c r="Q1531" s="53">
        <v>42691</v>
      </c>
      <c r="T1531" s="24">
        <f t="shared" si="197"/>
        <v>4.1666666666666666E-3</v>
      </c>
      <c r="W1531" s="46">
        <v>8.3119999999999994</v>
      </c>
      <c r="Y1531" s="45">
        <v>6.8</v>
      </c>
      <c r="Z1531" s="16">
        <v>10</v>
      </c>
      <c r="AA1531" s="50">
        <v>6.8</v>
      </c>
      <c r="AB1531" s="16">
        <v>1</v>
      </c>
      <c r="AE1531" s="57">
        <v>1149.4435885605101</v>
      </c>
      <c r="AG1531" s="44">
        <v>2.7482302430608287</v>
      </c>
      <c r="AH1531" s="44">
        <v>2.7482302430608287</v>
      </c>
    </row>
    <row r="1532" spans="1:34" x14ac:dyDescent="0.35">
      <c r="A1532" s="4" t="s">
        <v>297</v>
      </c>
      <c r="B1532" s="36" t="s">
        <v>264</v>
      </c>
      <c r="C1532" s="4" t="s">
        <v>263</v>
      </c>
      <c r="D1532" s="50">
        <v>8.08</v>
      </c>
      <c r="E1532" s="50">
        <v>47.09</v>
      </c>
      <c r="F1532" s="20">
        <v>23000</v>
      </c>
      <c r="G1532" s="50">
        <v>2075</v>
      </c>
      <c r="H1532" s="21">
        <v>1.22</v>
      </c>
      <c r="I1532" s="4" t="s">
        <v>31</v>
      </c>
      <c r="J1532" s="4" t="s">
        <v>53</v>
      </c>
      <c r="K1532" s="22" t="s">
        <v>265</v>
      </c>
      <c r="L1532" s="50">
        <v>0.126</v>
      </c>
      <c r="M1532" s="13">
        <f t="shared" si="196"/>
        <v>5.4782608695652174E-6</v>
      </c>
      <c r="O1532" s="4" t="s">
        <v>52</v>
      </c>
      <c r="P1532" s="4">
        <v>12000</v>
      </c>
      <c r="Q1532" s="53">
        <v>42691</v>
      </c>
      <c r="T1532" s="24">
        <f t="shared" si="197"/>
        <v>4.1666666666666666E-3</v>
      </c>
      <c r="W1532" s="46">
        <v>8.3119999999999994</v>
      </c>
      <c r="Y1532" s="45">
        <v>5.7</v>
      </c>
      <c r="Z1532" s="16">
        <v>10</v>
      </c>
      <c r="AA1532" s="50">
        <v>5.7</v>
      </c>
      <c r="AB1532" s="16">
        <v>1</v>
      </c>
      <c r="AE1532" s="57">
        <v>1149.4435885605101</v>
      </c>
      <c r="AG1532" s="44">
        <v>2.3676266127733365</v>
      </c>
      <c r="AH1532" s="44">
        <v>2.3676266127733365</v>
      </c>
    </row>
    <row r="1533" spans="1:34" x14ac:dyDescent="0.35">
      <c r="A1533" s="4" t="s">
        <v>297</v>
      </c>
      <c r="B1533" s="36" t="s">
        <v>264</v>
      </c>
      <c r="C1533" s="4" t="s">
        <v>263</v>
      </c>
      <c r="D1533" s="50">
        <v>8.08</v>
      </c>
      <c r="E1533" s="50">
        <v>47.09</v>
      </c>
      <c r="F1533" s="20">
        <v>23000</v>
      </c>
      <c r="G1533" s="50">
        <v>2075</v>
      </c>
      <c r="H1533" s="21">
        <v>1.22</v>
      </c>
      <c r="I1533" s="4" t="s">
        <v>31</v>
      </c>
      <c r="J1533" s="4" t="s">
        <v>53</v>
      </c>
      <c r="K1533" s="22" t="s">
        <v>265</v>
      </c>
      <c r="L1533" s="50">
        <v>0.126</v>
      </c>
      <c r="M1533" s="13">
        <f t="shared" si="196"/>
        <v>5.4782608695652174E-6</v>
      </c>
      <c r="O1533" s="4" t="s">
        <v>52</v>
      </c>
      <c r="P1533" s="4">
        <v>12000</v>
      </c>
      <c r="Q1533" s="53">
        <v>42877</v>
      </c>
      <c r="T1533" s="24">
        <f t="shared" si="197"/>
        <v>4.1666666666666666E-3</v>
      </c>
      <c r="W1533" s="46">
        <v>18.475999999999999</v>
      </c>
      <c r="Y1533" s="45">
        <v>4.9000000000000004</v>
      </c>
      <c r="Z1533" s="16">
        <v>10</v>
      </c>
      <c r="AA1533" s="50">
        <v>4.9000000000000004</v>
      </c>
      <c r="AB1533" s="16">
        <v>1</v>
      </c>
      <c r="AE1533" s="57">
        <v>664.84314471352695</v>
      </c>
      <c r="AG1533" s="44">
        <v>7.5528299674461747</v>
      </c>
      <c r="AH1533" s="44">
        <v>7.5528299674461747</v>
      </c>
    </row>
    <row r="1534" spans="1:34" x14ac:dyDescent="0.35">
      <c r="A1534" s="4" t="s">
        <v>297</v>
      </c>
      <c r="B1534" s="36" t="s">
        <v>264</v>
      </c>
      <c r="C1534" s="4" t="s">
        <v>263</v>
      </c>
      <c r="D1534" s="50">
        <v>8.08</v>
      </c>
      <c r="E1534" s="50">
        <v>47.09</v>
      </c>
      <c r="F1534" s="20">
        <v>23000</v>
      </c>
      <c r="G1534" s="50">
        <v>2075</v>
      </c>
      <c r="H1534" s="21">
        <v>1.22</v>
      </c>
      <c r="I1534" s="4" t="s">
        <v>31</v>
      </c>
      <c r="J1534" s="4" t="s">
        <v>53</v>
      </c>
      <c r="K1534" s="22" t="s">
        <v>265</v>
      </c>
      <c r="L1534" s="50">
        <v>0.126</v>
      </c>
      <c r="M1534" s="13">
        <f t="shared" si="196"/>
        <v>5.4782608695652174E-6</v>
      </c>
      <c r="O1534" s="4" t="s">
        <v>52</v>
      </c>
      <c r="P1534" s="4">
        <v>12000</v>
      </c>
      <c r="Q1534" s="53">
        <v>42877</v>
      </c>
      <c r="T1534" s="24">
        <f t="shared" si="197"/>
        <v>4.1666666666666666E-3</v>
      </c>
      <c r="W1534" s="46">
        <v>18.475999999999999</v>
      </c>
      <c r="Y1534" s="45">
        <v>5.2</v>
      </c>
      <c r="Z1534" s="16">
        <v>10</v>
      </c>
      <c r="AA1534" s="50">
        <v>5.2</v>
      </c>
      <c r="AB1534" s="16">
        <v>1</v>
      </c>
      <c r="AE1534" s="57">
        <v>664.84314471352695</v>
      </c>
      <c r="AG1534" s="44">
        <v>8.9375154614779717</v>
      </c>
      <c r="AH1534" s="44">
        <v>8.9375154614779717</v>
      </c>
    </row>
    <row r="1535" spans="1:34" x14ac:dyDescent="0.35">
      <c r="A1535" s="4" t="s">
        <v>297</v>
      </c>
      <c r="B1535" s="36" t="s">
        <v>264</v>
      </c>
      <c r="C1535" s="4" t="s">
        <v>263</v>
      </c>
      <c r="D1535" s="50">
        <v>8.08</v>
      </c>
      <c r="E1535" s="50">
        <v>47.09</v>
      </c>
      <c r="F1535" s="20">
        <v>23000</v>
      </c>
      <c r="G1535" s="50">
        <v>2075</v>
      </c>
      <c r="H1535" s="21">
        <v>1.22</v>
      </c>
      <c r="I1535" s="4" t="s">
        <v>31</v>
      </c>
      <c r="J1535" s="4" t="s">
        <v>53</v>
      </c>
      <c r="K1535" s="22" t="s">
        <v>265</v>
      </c>
      <c r="L1535" s="50">
        <v>0.126</v>
      </c>
      <c r="M1535" s="13">
        <f t="shared" si="196"/>
        <v>5.4782608695652174E-6</v>
      </c>
      <c r="O1535" s="4" t="s">
        <v>52</v>
      </c>
      <c r="P1535" s="4">
        <v>12000</v>
      </c>
      <c r="Q1535" s="53">
        <v>42877</v>
      </c>
      <c r="T1535" s="24">
        <f t="shared" si="197"/>
        <v>4.1666666666666666E-3</v>
      </c>
      <c r="W1535" s="46">
        <v>18.475999999999999</v>
      </c>
      <c r="Y1535" s="45">
        <v>6.1</v>
      </c>
      <c r="Z1535" s="16">
        <v>10</v>
      </c>
      <c r="AA1535" s="50">
        <v>6.1</v>
      </c>
      <c r="AB1535" s="16">
        <v>1</v>
      </c>
      <c r="AE1535" s="57">
        <v>664.84314471352695</v>
      </c>
      <c r="AG1535" s="44">
        <v>10.162349706573568</v>
      </c>
      <c r="AH1535" s="44">
        <v>10.162349706573568</v>
      </c>
    </row>
    <row r="1536" spans="1:34" x14ac:dyDescent="0.35">
      <c r="A1536" s="4" t="s">
        <v>297</v>
      </c>
      <c r="B1536" s="36" t="s">
        <v>264</v>
      </c>
      <c r="C1536" s="4" t="s">
        <v>263</v>
      </c>
      <c r="D1536" s="50">
        <v>8.08</v>
      </c>
      <c r="E1536" s="50">
        <v>47.09</v>
      </c>
      <c r="F1536" s="20">
        <v>23000</v>
      </c>
      <c r="G1536" s="50">
        <v>2075</v>
      </c>
      <c r="H1536" s="21">
        <v>1.22</v>
      </c>
      <c r="I1536" s="4" t="s">
        <v>31</v>
      </c>
      <c r="J1536" s="4" t="s">
        <v>53</v>
      </c>
      <c r="K1536" s="22" t="s">
        <v>265</v>
      </c>
      <c r="L1536" s="50">
        <v>0.126</v>
      </c>
      <c r="M1536" s="13">
        <f t="shared" si="196"/>
        <v>5.4782608695652174E-6</v>
      </c>
      <c r="O1536" s="4" t="s">
        <v>52</v>
      </c>
      <c r="P1536" s="4">
        <v>12000</v>
      </c>
      <c r="Q1536" s="53">
        <v>42877</v>
      </c>
      <c r="T1536" s="24">
        <f t="shared" si="197"/>
        <v>4.1666666666666666E-3</v>
      </c>
      <c r="W1536" s="46">
        <v>18.475999999999999</v>
      </c>
      <c r="Y1536" s="45">
        <v>4.2</v>
      </c>
      <c r="Z1536" s="16">
        <v>10</v>
      </c>
      <c r="AA1536" s="50">
        <v>4.2</v>
      </c>
      <c r="AB1536" s="16">
        <v>1</v>
      </c>
      <c r="AE1536" s="57">
        <v>664.84314471352695</v>
      </c>
      <c r="AG1536" s="44">
        <v>7.8258305756213051</v>
      </c>
      <c r="AH1536" s="44">
        <v>7.8258305756213051</v>
      </c>
    </row>
    <row r="1537" spans="1:34" x14ac:dyDescent="0.35">
      <c r="A1537" s="4" t="s">
        <v>297</v>
      </c>
      <c r="B1537" s="36" t="s">
        <v>264</v>
      </c>
      <c r="C1537" s="4" t="s">
        <v>263</v>
      </c>
      <c r="D1537" s="50">
        <v>8.08</v>
      </c>
      <c r="E1537" s="50">
        <v>47.09</v>
      </c>
      <c r="F1537" s="20">
        <v>23000</v>
      </c>
      <c r="G1537" s="50">
        <v>2075</v>
      </c>
      <c r="H1537" s="21">
        <v>1.22</v>
      </c>
      <c r="I1537" s="4" t="s">
        <v>31</v>
      </c>
      <c r="J1537" s="4" t="s">
        <v>53</v>
      </c>
      <c r="K1537" s="22" t="s">
        <v>265</v>
      </c>
      <c r="L1537" s="50">
        <v>0.126</v>
      </c>
      <c r="M1537" s="13">
        <f t="shared" si="196"/>
        <v>5.4782608695652174E-6</v>
      </c>
      <c r="O1537" s="4" t="s">
        <v>52</v>
      </c>
      <c r="P1537" s="4">
        <v>12000</v>
      </c>
      <c r="Q1537" s="53">
        <v>42877</v>
      </c>
      <c r="T1537" s="24">
        <f t="shared" si="197"/>
        <v>4.1666666666666666E-3</v>
      </c>
      <c r="W1537" s="46">
        <v>18.475999999999999</v>
      </c>
      <c r="Y1537" s="45">
        <v>4.5</v>
      </c>
      <c r="Z1537" s="16">
        <v>10</v>
      </c>
      <c r="AA1537" s="50">
        <v>4.5</v>
      </c>
      <c r="AB1537" s="16">
        <v>1</v>
      </c>
      <c r="AE1537" s="57">
        <v>664.84314471352695</v>
      </c>
      <c r="AG1537" s="44">
        <v>9.1710686343235537</v>
      </c>
      <c r="AH1537" s="44">
        <v>9.1710686343235537</v>
      </c>
    </row>
    <row r="1538" spans="1:34" x14ac:dyDescent="0.35">
      <c r="A1538" s="4" t="s">
        <v>297</v>
      </c>
      <c r="B1538" s="36" t="s">
        <v>264</v>
      </c>
      <c r="C1538" s="4" t="s">
        <v>263</v>
      </c>
      <c r="D1538" s="50">
        <v>8.08</v>
      </c>
      <c r="E1538" s="50">
        <v>47.09</v>
      </c>
      <c r="F1538" s="20">
        <v>23000</v>
      </c>
      <c r="G1538" s="50">
        <v>2075</v>
      </c>
      <c r="H1538" s="21">
        <v>1.22</v>
      </c>
      <c r="I1538" s="4" t="s">
        <v>31</v>
      </c>
      <c r="J1538" s="4" t="s">
        <v>53</v>
      </c>
      <c r="K1538" s="22" t="s">
        <v>265</v>
      </c>
      <c r="L1538" s="50">
        <v>0.126</v>
      </c>
      <c r="M1538" s="13">
        <f t="shared" si="196"/>
        <v>5.4782608695652174E-6</v>
      </c>
      <c r="O1538" s="4" t="s">
        <v>52</v>
      </c>
      <c r="P1538" s="4">
        <v>12000</v>
      </c>
      <c r="Q1538" s="53">
        <v>42877</v>
      </c>
      <c r="T1538" s="24">
        <f t="shared" si="197"/>
        <v>4.1666666666666666E-3</v>
      </c>
      <c r="W1538" s="46">
        <v>18.475999999999999</v>
      </c>
      <c r="Y1538" s="45">
        <v>4.8</v>
      </c>
      <c r="Z1538" s="16">
        <v>10</v>
      </c>
      <c r="AA1538" s="50">
        <v>4.8</v>
      </c>
      <c r="AB1538" s="16">
        <v>1</v>
      </c>
      <c r="AE1538" s="57">
        <v>664.84314471352695</v>
      </c>
      <c r="AG1538" s="44">
        <v>5.950759729413063</v>
      </c>
      <c r="AH1538" s="44">
        <v>5.950759729413063</v>
      </c>
    </row>
    <row r="1539" spans="1:34" x14ac:dyDescent="0.35">
      <c r="A1539" s="4" t="s">
        <v>297</v>
      </c>
      <c r="B1539" s="36" t="s">
        <v>264</v>
      </c>
      <c r="C1539" s="4" t="s">
        <v>263</v>
      </c>
      <c r="D1539" s="50">
        <v>8.08</v>
      </c>
      <c r="E1539" s="50">
        <v>47.09</v>
      </c>
      <c r="F1539" s="20">
        <v>23000</v>
      </c>
      <c r="G1539" s="50">
        <v>2075</v>
      </c>
      <c r="H1539" s="21">
        <v>1.22</v>
      </c>
      <c r="I1539" s="4" t="s">
        <v>31</v>
      </c>
      <c r="J1539" s="4" t="s">
        <v>53</v>
      </c>
      <c r="K1539" s="22" t="s">
        <v>265</v>
      </c>
      <c r="L1539" s="50">
        <v>0.126</v>
      </c>
      <c r="M1539" s="13">
        <f t="shared" si="196"/>
        <v>5.4782608695652174E-6</v>
      </c>
      <c r="O1539" s="4" t="s">
        <v>52</v>
      </c>
      <c r="P1539" s="4">
        <v>12000</v>
      </c>
      <c r="Q1539" s="53">
        <v>42927</v>
      </c>
      <c r="T1539" s="24">
        <f t="shared" si="197"/>
        <v>4.1666666666666666E-3</v>
      </c>
      <c r="W1539" s="46">
        <v>24.135999999999999</v>
      </c>
      <c r="Y1539" s="45">
        <v>2.9</v>
      </c>
      <c r="Z1539" s="16">
        <v>10</v>
      </c>
      <c r="AA1539" s="50">
        <v>2.9</v>
      </c>
      <c r="AB1539" s="16">
        <v>1</v>
      </c>
      <c r="AE1539" s="57">
        <v>505.29273158868602</v>
      </c>
      <c r="AG1539" s="44">
        <v>6.0247247727696935</v>
      </c>
      <c r="AH1539" s="44">
        <v>6.0247247727696935</v>
      </c>
    </row>
    <row r="1540" spans="1:34" x14ac:dyDescent="0.35">
      <c r="A1540" s="4" t="s">
        <v>297</v>
      </c>
      <c r="B1540" s="36" t="s">
        <v>264</v>
      </c>
      <c r="C1540" s="4" t="s">
        <v>263</v>
      </c>
      <c r="D1540" s="50">
        <v>8.08</v>
      </c>
      <c r="E1540" s="50">
        <v>47.09</v>
      </c>
      <c r="F1540" s="20">
        <v>23000</v>
      </c>
      <c r="G1540" s="50">
        <v>2075</v>
      </c>
      <c r="H1540" s="21">
        <v>1.22</v>
      </c>
      <c r="I1540" s="4" t="s">
        <v>31</v>
      </c>
      <c r="J1540" s="4" t="s">
        <v>53</v>
      </c>
      <c r="K1540" s="22" t="s">
        <v>265</v>
      </c>
      <c r="L1540" s="50">
        <v>0.126</v>
      </c>
      <c r="M1540" s="13">
        <f t="shared" si="196"/>
        <v>5.4782608695652174E-6</v>
      </c>
      <c r="O1540" s="4" t="s">
        <v>52</v>
      </c>
      <c r="P1540" s="4">
        <v>12000</v>
      </c>
      <c r="Q1540" s="53">
        <v>42927</v>
      </c>
      <c r="T1540" s="24">
        <f t="shared" si="197"/>
        <v>4.1666666666666666E-3</v>
      </c>
      <c r="W1540" s="46">
        <v>24.135999999999999</v>
      </c>
      <c r="Y1540" s="45">
        <v>2.9</v>
      </c>
      <c r="Z1540" s="16">
        <v>10</v>
      </c>
      <c r="AA1540" s="50">
        <v>2.9</v>
      </c>
      <c r="AB1540" s="16">
        <v>1</v>
      </c>
      <c r="AE1540" s="57">
        <v>505.29273158868602</v>
      </c>
      <c r="AG1540" s="44">
        <v>3.1969391838785999</v>
      </c>
      <c r="AH1540" s="44">
        <v>3.1969391838785999</v>
      </c>
    </row>
    <row r="1541" spans="1:34" x14ac:dyDescent="0.35">
      <c r="A1541" s="4" t="s">
        <v>297</v>
      </c>
      <c r="B1541" s="36" t="s">
        <v>264</v>
      </c>
      <c r="C1541" s="4" t="s">
        <v>263</v>
      </c>
      <c r="D1541" s="50">
        <v>8.08</v>
      </c>
      <c r="E1541" s="50">
        <v>47.09</v>
      </c>
      <c r="F1541" s="20">
        <v>23000</v>
      </c>
      <c r="G1541" s="50">
        <v>2075</v>
      </c>
      <c r="H1541" s="21">
        <v>1.22</v>
      </c>
      <c r="I1541" s="4" t="s">
        <v>31</v>
      </c>
      <c r="J1541" s="4" t="s">
        <v>53</v>
      </c>
      <c r="K1541" s="22" t="s">
        <v>265</v>
      </c>
      <c r="L1541" s="50">
        <v>0.126</v>
      </c>
      <c r="M1541" s="13">
        <f t="shared" si="196"/>
        <v>5.4782608695652174E-6</v>
      </c>
      <c r="O1541" s="4" t="s">
        <v>52</v>
      </c>
      <c r="P1541" s="4">
        <v>12000</v>
      </c>
      <c r="Q1541" s="53">
        <v>42927</v>
      </c>
      <c r="T1541" s="24">
        <f t="shared" si="197"/>
        <v>4.1666666666666666E-3</v>
      </c>
      <c r="W1541" s="46">
        <v>24.135999999999999</v>
      </c>
      <c r="Y1541" s="45">
        <v>3.3</v>
      </c>
      <c r="Z1541" s="16">
        <v>10</v>
      </c>
      <c r="AA1541" s="50">
        <v>3.3</v>
      </c>
      <c r="AB1541" s="16">
        <v>1</v>
      </c>
      <c r="AE1541" s="57">
        <v>505.29273158868602</v>
      </c>
      <c r="AG1541" s="44">
        <v>4.9700864125523374</v>
      </c>
      <c r="AH1541" s="44">
        <v>4.9700864125523374</v>
      </c>
    </row>
    <row r="1542" spans="1:34" x14ac:dyDescent="0.35">
      <c r="A1542" s="4" t="s">
        <v>297</v>
      </c>
      <c r="B1542" s="36" t="s">
        <v>264</v>
      </c>
      <c r="C1542" s="4" t="s">
        <v>263</v>
      </c>
      <c r="D1542" s="50">
        <v>8.08</v>
      </c>
      <c r="E1542" s="50">
        <v>47.09</v>
      </c>
      <c r="F1542" s="20">
        <v>23000</v>
      </c>
      <c r="G1542" s="50">
        <v>2075</v>
      </c>
      <c r="H1542" s="21">
        <v>1.22</v>
      </c>
      <c r="I1542" s="4" t="s">
        <v>31</v>
      </c>
      <c r="J1542" s="4" t="s">
        <v>53</v>
      </c>
      <c r="K1542" s="22" t="s">
        <v>265</v>
      </c>
      <c r="L1542" s="50">
        <v>0.126</v>
      </c>
      <c r="M1542" s="13">
        <f t="shared" si="196"/>
        <v>5.4782608695652174E-6</v>
      </c>
      <c r="O1542" s="4" t="s">
        <v>52</v>
      </c>
      <c r="P1542" s="4">
        <v>12000</v>
      </c>
      <c r="Q1542" s="53">
        <v>42927</v>
      </c>
      <c r="T1542" s="24">
        <f t="shared" si="197"/>
        <v>4.1666666666666666E-3</v>
      </c>
      <c r="W1542" s="46">
        <v>24.135999999999999</v>
      </c>
      <c r="Y1542" s="45">
        <v>2.6</v>
      </c>
      <c r="Z1542" s="16">
        <v>10</v>
      </c>
      <c r="AA1542" s="50">
        <v>2.6</v>
      </c>
      <c r="AB1542" s="16">
        <v>1</v>
      </c>
      <c r="AE1542" s="57">
        <v>505.29273158868602</v>
      </c>
      <c r="AG1542" s="44">
        <v>6.7344712411273902</v>
      </c>
      <c r="AH1542" s="44">
        <v>6.7344712411273902</v>
      </c>
    </row>
    <row r="1543" spans="1:34" x14ac:dyDescent="0.35">
      <c r="A1543" s="4" t="s">
        <v>297</v>
      </c>
      <c r="B1543" s="36" t="s">
        <v>264</v>
      </c>
      <c r="C1543" s="4" t="s">
        <v>263</v>
      </c>
      <c r="D1543" s="50">
        <v>8.08</v>
      </c>
      <c r="E1543" s="50">
        <v>47.09</v>
      </c>
      <c r="F1543" s="20">
        <v>23000</v>
      </c>
      <c r="G1543" s="50">
        <v>2075</v>
      </c>
      <c r="H1543" s="21">
        <v>1.22</v>
      </c>
      <c r="I1543" s="4" t="s">
        <v>31</v>
      </c>
      <c r="J1543" s="4" t="s">
        <v>53</v>
      </c>
      <c r="K1543" s="22" t="s">
        <v>265</v>
      </c>
      <c r="L1543" s="50">
        <v>0.126</v>
      </c>
      <c r="M1543" s="13">
        <f t="shared" si="196"/>
        <v>5.4782608695652174E-6</v>
      </c>
      <c r="O1543" s="4" t="s">
        <v>52</v>
      </c>
      <c r="P1543" s="4">
        <v>12000</v>
      </c>
      <c r="Q1543" s="53">
        <v>42949</v>
      </c>
      <c r="T1543" s="24">
        <f t="shared" si="197"/>
        <v>4.1666666666666666E-3</v>
      </c>
      <c r="W1543" s="46">
        <v>25.113</v>
      </c>
      <c r="Y1543" s="45">
        <v>1.6</v>
      </c>
      <c r="Z1543" s="16">
        <v>10</v>
      </c>
      <c r="AA1543" s="50">
        <v>1.6</v>
      </c>
      <c r="AB1543" s="16">
        <v>1</v>
      </c>
      <c r="AE1543" s="57">
        <v>482.40849741351701</v>
      </c>
      <c r="AG1543" s="44">
        <v>3.3516797775779934</v>
      </c>
      <c r="AH1543" s="44">
        <v>3.3516797775779934</v>
      </c>
    </row>
    <row r="1544" spans="1:34" x14ac:dyDescent="0.35">
      <c r="A1544" s="4" t="s">
        <v>297</v>
      </c>
      <c r="B1544" s="36" t="s">
        <v>264</v>
      </c>
      <c r="C1544" s="4" t="s">
        <v>263</v>
      </c>
      <c r="D1544" s="50">
        <v>8.08</v>
      </c>
      <c r="E1544" s="50">
        <v>47.09</v>
      </c>
      <c r="F1544" s="20">
        <v>23000</v>
      </c>
      <c r="G1544" s="50">
        <v>2075</v>
      </c>
      <c r="H1544" s="21">
        <v>1.22</v>
      </c>
      <c r="I1544" s="4" t="s">
        <v>31</v>
      </c>
      <c r="J1544" s="4" t="s">
        <v>53</v>
      </c>
      <c r="K1544" s="22" t="s">
        <v>265</v>
      </c>
      <c r="L1544" s="50">
        <v>0.126</v>
      </c>
      <c r="M1544" s="13">
        <f t="shared" si="196"/>
        <v>5.4782608695652174E-6</v>
      </c>
      <c r="O1544" s="4" t="s">
        <v>52</v>
      </c>
      <c r="P1544" s="4">
        <v>12000</v>
      </c>
      <c r="Q1544" s="53">
        <v>42949</v>
      </c>
      <c r="T1544" s="24">
        <f t="shared" si="197"/>
        <v>4.1666666666666666E-3</v>
      </c>
      <c r="W1544" s="46">
        <v>25.113</v>
      </c>
      <c r="Y1544" s="45">
        <v>1.5</v>
      </c>
      <c r="Z1544" s="16">
        <v>10</v>
      </c>
      <c r="AA1544" s="50">
        <v>1.5</v>
      </c>
      <c r="AB1544" s="16">
        <v>1</v>
      </c>
      <c r="AE1544" s="57">
        <v>482.40849741351701</v>
      </c>
      <c r="AG1544" s="44">
        <v>4.7327035848915902</v>
      </c>
      <c r="AH1544" s="44">
        <v>4.7327035848915902</v>
      </c>
    </row>
    <row r="1545" spans="1:34" x14ac:dyDescent="0.35">
      <c r="A1545" s="4" t="s">
        <v>297</v>
      </c>
      <c r="B1545" s="36" t="s">
        <v>264</v>
      </c>
      <c r="C1545" s="4" t="s">
        <v>263</v>
      </c>
      <c r="D1545" s="50">
        <v>8.08</v>
      </c>
      <c r="E1545" s="50">
        <v>47.09</v>
      </c>
      <c r="F1545" s="20">
        <v>23000</v>
      </c>
      <c r="G1545" s="50">
        <v>2075</v>
      </c>
      <c r="H1545" s="21">
        <v>1.22</v>
      </c>
      <c r="I1545" s="4" t="s">
        <v>31</v>
      </c>
      <c r="J1545" s="4" t="s">
        <v>53</v>
      </c>
      <c r="K1545" s="22" t="s">
        <v>265</v>
      </c>
      <c r="L1545" s="50">
        <v>0.126</v>
      </c>
      <c r="M1545" s="13">
        <f t="shared" si="196"/>
        <v>5.4782608695652174E-6</v>
      </c>
      <c r="O1545" s="4" t="s">
        <v>52</v>
      </c>
      <c r="P1545" s="4">
        <v>12000</v>
      </c>
      <c r="Q1545" s="53">
        <v>42949</v>
      </c>
      <c r="T1545" s="24">
        <f t="shared" si="197"/>
        <v>4.1666666666666666E-3</v>
      </c>
      <c r="W1545" s="46">
        <v>25.113</v>
      </c>
      <c r="Y1545" s="45">
        <v>0.9</v>
      </c>
      <c r="Z1545" s="16">
        <v>10</v>
      </c>
      <c r="AA1545" s="50">
        <v>0.9</v>
      </c>
      <c r="AB1545" s="16">
        <v>1</v>
      </c>
      <c r="AE1545" s="57">
        <v>482.40849741351701</v>
      </c>
      <c r="AG1545" s="44">
        <v>3.3461782141034853</v>
      </c>
      <c r="AH1545" s="44">
        <v>3.3461782141034853</v>
      </c>
    </row>
    <row r="1546" spans="1:34" x14ac:dyDescent="0.35">
      <c r="A1546" s="4" t="s">
        <v>297</v>
      </c>
      <c r="B1546" s="36" t="s">
        <v>264</v>
      </c>
      <c r="C1546" s="4" t="s">
        <v>263</v>
      </c>
      <c r="D1546" s="50">
        <v>8.08</v>
      </c>
      <c r="E1546" s="50">
        <v>47.09</v>
      </c>
      <c r="F1546" s="20">
        <v>23000</v>
      </c>
      <c r="G1546" s="50">
        <v>2075</v>
      </c>
      <c r="H1546" s="21">
        <v>1.22</v>
      </c>
      <c r="I1546" s="4" t="s">
        <v>31</v>
      </c>
      <c r="J1546" s="4" t="s">
        <v>53</v>
      </c>
      <c r="K1546" s="22" t="s">
        <v>265</v>
      </c>
      <c r="L1546" s="50">
        <v>0.126</v>
      </c>
      <c r="M1546" s="13">
        <f t="shared" si="196"/>
        <v>5.4782608695652174E-6</v>
      </c>
      <c r="O1546" s="4" t="s">
        <v>52</v>
      </c>
      <c r="P1546" s="4">
        <v>12000</v>
      </c>
      <c r="Q1546" s="53">
        <v>42949</v>
      </c>
      <c r="T1546" s="24">
        <f t="shared" si="197"/>
        <v>4.1666666666666666E-3</v>
      </c>
      <c r="W1546" s="46">
        <v>25.113</v>
      </c>
      <c r="Y1546" s="45">
        <v>3</v>
      </c>
      <c r="Z1546" s="16">
        <v>10</v>
      </c>
      <c r="AA1546" s="50">
        <v>3</v>
      </c>
      <c r="AB1546" s="16">
        <v>1</v>
      </c>
      <c r="AE1546" s="57">
        <v>482.40849741351701</v>
      </c>
      <c r="AG1546" s="44">
        <v>4.8656451862714354</v>
      </c>
      <c r="AH1546" s="44">
        <v>4.8656451862714354</v>
      </c>
    </row>
    <row r="1547" spans="1:34" x14ac:dyDescent="0.35">
      <c r="A1547" s="4" t="s">
        <v>297</v>
      </c>
      <c r="B1547" s="36" t="s">
        <v>264</v>
      </c>
      <c r="C1547" s="4" t="s">
        <v>263</v>
      </c>
      <c r="D1547" s="50">
        <v>8.08</v>
      </c>
      <c r="E1547" s="50">
        <v>47.09</v>
      </c>
      <c r="F1547" s="20">
        <v>23000</v>
      </c>
      <c r="G1547" s="50">
        <v>2075</v>
      </c>
      <c r="H1547" s="21">
        <v>1.22</v>
      </c>
      <c r="I1547" s="4" t="s">
        <v>31</v>
      </c>
      <c r="J1547" s="4" t="s">
        <v>53</v>
      </c>
      <c r="K1547" s="22" t="s">
        <v>265</v>
      </c>
      <c r="L1547" s="50">
        <v>0.126</v>
      </c>
      <c r="M1547" s="13">
        <f t="shared" si="196"/>
        <v>5.4782608695652174E-6</v>
      </c>
      <c r="O1547" s="4" t="s">
        <v>52</v>
      </c>
      <c r="P1547" s="4">
        <v>12000</v>
      </c>
      <c r="Q1547" s="53">
        <v>42949</v>
      </c>
      <c r="T1547" s="24">
        <f t="shared" si="197"/>
        <v>4.1666666666666666E-3</v>
      </c>
      <c r="W1547" s="46">
        <v>25.113</v>
      </c>
      <c r="Y1547" s="45">
        <v>3.1</v>
      </c>
      <c r="Z1547" s="16">
        <v>10</v>
      </c>
      <c r="AA1547" s="50">
        <v>3.1</v>
      </c>
      <c r="AB1547" s="16">
        <v>1</v>
      </c>
      <c r="AE1547" s="57">
        <v>482.40849741351701</v>
      </c>
      <c r="AG1547" s="44">
        <v>8.8098891246442914</v>
      </c>
      <c r="AH1547" s="44">
        <v>8.8098891246442914</v>
      </c>
    </row>
    <row r="1548" spans="1:34" x14ac:dyDescent="0.35">
      <c r="A1548" s="4" t="s">
        <v>297</v>
      </c>
      <c r="B1548" s="36" t="s">
        <v>264</v>
      </c>
      <c r="C1548" s="4" t="s">
        <v>263</v>
      </c>
      <c r="D1548" s="50">
        <v>8.08</v>
      </c>
      <c r="E1548" s="50">
        <v>47.09</v>
      </c>
      <c r="F1548" s="20">
        <v>23000</v>
      </c>
      <c r="G1548" s="50">
        <v>2075</v>
      </c>
      <c r="H1548" s="21">
        <v>1.22</v>
      </c>
      <c r="I1548" s="4" t="s">
        <v>31</v>
      </c>
      <c r="J1548" s="4" t="s">
        <v>53</v>
      </c>
      <c r="K1548" s="22" t="s">
        <v>265</v>
      </c>
      <c r="L1548" s="50">
        <v>0.126</v>
      </c>
      <c r="M1548" s="13">
        <f t="shared" si="196"/>
        <v>5.4782608695652174E-6</v>
      </c>
      <c r="O1548" s="4" t="s">
        <v>52</v>
      </c>
      <c r="P1548" s="4">
        <v>12000</v>
      </c>
      <c r="Q1548" s="53">
        <v>42949</v>
      </c>
      <c r="T1548" s="24">
        <f t="shared" si="197"/>
        <v>4.1666666666666666E-3</v>
      </c>
      <c r="W1548" s="46">
        <v>25.113</v>
      </c>
      <c r="Y1548" s="45">
        <v>3.1</v>
      </c>
      <c r="Z1548" s="16">
        <v>10</v>
      </c>
      <c r="AA1548" s="50">
        <v>3.1</v>
      </c>
      <c r="AB1548" s="16">
        <v>1</v>
      </c>
      <c r="AE1548" s="57">
        <v>482.40849741351701</v>
      </c>
      <c r="AG1548" s="44">
        <v>6.9896228948307924</v>
      </c>
      <c r="AH1548" s="44">
        <v>6.9896228948307924</v>
      </c>
    </row>
    <row r="1549" spans="1:34" x14ac:dyDescent="0.35">
      <c r="A1549" s="4" t="s">
        <v>297</v>
      </c>
      <c r="B1549" s="36" t="s">
        <v>264</v>
      </c>
      <c r="C1549" s="4" t="s">
        <v>263</v>
      </c>
      <c r="D1549" s="50">
        <v>8.08</v>
      </c>
      <c r="E1549" s="50">
        <v>47.09</v>
      </c>
      <c r="F1549" s="20">
        <v>23000</v>
      </c>
      <c r="G1549" s="50">
        <v>2075</v>
      </c>
      <c r="H1549" s="21">
        <v>1.22</v>
      </c>
      <c r="I1549" s="4" t="s">
        <v>31</v>
      </c>
      <c r="J1549" s="4" t="s">
        <v>53</v>
      </c>
      <c r="K1549" s="22" t="s">
        <v>265</v>
      </c>
      <c r="L1549" s="50">
        <v>0.126</v>
      </c>
      <c r="M1549" s="13">
        <f t="shared" si="196"/>
        <v>5.4782608695652174E-6</v>
      </c>
      <c r="O1549" s="4" t="s">
        <v>52</v>
      </c>
      <c r="P1549" s="4">
        <v>12000</v>
      </c>
      <c r="Q1549" s="53">
        <v>42976</v>
      </c>
      <c r="T1549" s="24">
        <f t="shared" si="197"/>
        <v>4.1666666666666666E-3</v>
      </c>
      <c r="W1549" s="46">
        <v>24.167470000000002</v>
      </c>
      <c r="Y1549" s="45">
        <v>1.5</v>
      </c>
      <c r="Z1549" s="16">
        <v>10</v>
      </c>
      <c r="AA1549" s="50">
        <v>1.5</v>
      </c>
      <c r="AB1549" s="16">
        <v>1</v>
      </c>
      <c r="AE1549" s="57">
        <v>504.53765249798801</v>
      </c>
      <c r="AG1549" s="44">
        <v>2.4239665803565789</v>
      </c>
      <c r="AH1549" s="44">
        <v>2.4239665803565789</v>
      </c>
    </row>
    <row r="1550" spans="1:34" x14ac:dyDescent="0.35">
      <c r="A1550" s="4" t="s">
        <v>297</v>
      </c>
      <c r="B1550" s="36" t="s">
        <v>264</v>
      </c>
      <c r="C1550" s="4" t="s">
        <v>263</v>
      </c>
      <c r="D1550" s="50">
        <v>8.08</v>
      </c>
      <c r="E1550" s="50">
        <v>47.09</v>
      </c>
      <c r="F1550" s="20">
        <v>23000</v>
      </c>
      <c r="G1550" s="50">
        <v>2075</v>
      </c>
      <c r="H1550" s="21">
        <v>1.22</v>
      </c>
      <c r="I1550" s="4" t="s">
        <v>31</v>
      </c>
      <c r="J1550" s="4" t="s">
        <v>53</v>
      </c>
      <c r="K1550" s="22" t="s">
        <v>265</v>
      </c>
      <c r="L1550" s="50">
        <v>0.126</v>
      </c>
      <c r="M1550" s="13">
        <f t="shared" si="196"/>
        <v>5.4782608695652174E-6</v>
      </c>
      <c r="O1550" s="4" t="s">
        <v>52</v>
      </c>
      <c r="P1550" s="4">
        <v>12000</v>
      </c>
      <c r="Q1550" s="53">
        <v>42976</v>
      </c>
      <c r="T1550" s="24">
        <f t="shared" si="197"/>
        <v>4.1666666666666666E-3</v>
      </c>
      <c r="W1550" s="46">
        <v>24.167470000000002</v>
      </c>
      <c r="Y1550" s="45">
        <v>1.5</v>
      </c>
      <c r="Z1550" s="16">
        <v>10</v>
      </c>
      <c r="AA1550" s="50">
        <v>1.5</v>
      </c>
      <c r="AB1550" s="16">
        <v>1</v>
      </c>
      <c r="AE1550" s="57">
        <v>504.53765249798801</v>
      </c>
      <c r="AG1550" s="44">
        <v>2.3759784745650987</v>
      </c>
      <c r="AH1550" s="44">
        <v>2.3759784745650987</v>
      </c>
    </row>
    <row r="1551" spans="1:34" x14ac:dyDescent="0.35">
      <c r="A1551" s="4" t="s">
        <v>297</v>
      </c>
      <c r="B1551" s="36" t="s">
        <v>264</v>
      </c>
      <c r="C1551" s="4" t="s">
        <v>263</v>
      </c>
      <c r="D1551" s="50">
        <v>8.08</v>
      </c>
      <c r="E1551" s="50">
        <v>47.09</v>
      </c>
      <c r="F1551" s="20">
        <v>23000</v>
      </c>
      <c r="G1551" s="50">
        <v>2075</v>
      </c>
      <c r="H1551" s="21">
        <v>1.22</v>
      </c>
      <c r="I1551" s="4" t="s">
        <v>31</v>
      </c>
      <c r="J1551" s="4" t="s">
        <v>53</v>
      </c>
      <c r="K1551" s="22" t="s">
        <v>265</v>
      </c>
      <c r="L1551" s="50">
        <v>0.126</v>
      </c>
      <c r="M1551" s="13">
        <f t="shared" si="196"/>
        <v>5.4782608695652174E-6</v>
      </c>
      <c r="O1551" s="4" t="s">
        <v>52</v>
      </c>
      <c r="P1551" s="4">
        <v>12000</v>
      </c>
      <c r="Q1551" s="53">
        <v>42976</v>
      </c>
      <c r="T1551" s="24">
        <f t="shared" si="197"/>
        <v>4.1666666666666666E-3</v>
      </c>
      <c r="W1551" s="46">
        <v>24.167470000000002</v>
      </c>
      <c r="Y1551" s="45">
        <v>1.6</v>
      </c>
      <c r="Z1551" s="16">
        <v>10</v>
      </c>
      <c r="AA1551" s="50">
        <v>1.6</v>
      </c>
      <c r="AB1551" s="16">
        <v>1</v>
      </c>
      <c r="AE1551" s="57">
        <v>504.53765249798801</v>
      </c>
      <c r="AG1551" s="44">
        <v>5.0291363437566989</v>
      </c>
      <c r="AH1551" s="44">
        <v>5.0291363437566989</v>
      </c>
    </row>
    <row r="1552" spans="1:34" x14ac:dyDescent="0.35">
      <c r="A1552" s="4" t="s">
        <v>297</v>
      </c>
      <c r="B1552" s="36" t="s">
        <v>264</v>
      </c>
      <c r="C1552" s="4" t="s">
        <v>263</v>
      </c>
      <c r="D1552" s="50">
        <v>8.08</v>
      </c>
      <c r="E1552" s="50">
        <v>47.09</v>
      </c>
      <c r="F1552" s="20">
        <v>23000</v>
      </c>
      <c r="G1552" s="50">
        <v>2075</v>
      </c>
      <c r="H1552" s="21">
        <v>1.22</v>
      </c>
      <c r="I1552" s="4" t="s">
        <v>31</v>
      </c>
      <c r="J1552" s="4" t="s">
        <v>53</v>
      </c>
      <c r="K1552" s="22" t="s">
        <v>265</v>
      </c>
      <c r="L1552" s="50">
        <v>0.126</v>
      </c>
      <c r="M1552" s="13">
        <f t="shared" si="196"/>
        <v>5.4782608695652174E-6</v>
      </c>
      <c r="O1552" s="4" t="s">
        <v>52</v>
      </c>
      <c r="P1552" s="4">
        <v>12000</v>
      </c>
      <c r="Q1552" s="53">
        <v>42976</v>
      </c>
      <c r="T1552" s="24">
        <f t="shared" si="197"/>
        <v>4.1666666666666666E-3</v>
      </c>
      <c r="W1552" s="46">
        <v>24.167470000000002</v>
      </c>
      <c r="Y1552" s="45">
        <v>2</v>
      </c>
      <c r="Z1552" s="16">
        <v>10</v>
      </c>
      <c r="AA1552" s="50">
        <v>2</v>
      </c>
      <c r="AB1552" s="16">
        <v>1</v>
      </c>
      <c r="AE1552" s="57">
        <v>504.53765249798801</v>
      </c>
      <c r="AG1552" s="44">
        <v>8.6861365844629734</v>
      </c>
      <c r="AH1552" s="44">
        <v>8.6861365844629734</v>
      </c>
    </row>
    <row r="1553" spans="1:34" x14ac:dyDescent="0.35">
      <c r="A1553" s="4" t="s">
        <v>297</v>
      </c>
      <c r="B1553" s="36" t="s">
        <v>264</v>
      </c>
      <c r="C1553" s="4" t="s">
        <v>263</v>
      </c>
      <c r="D1553" s="50">
        <v>8.08</v>
      </c>
      <c r="E1553" s="50">
        <v>47.09</v>
      </c>
      <c r="F1553" s="20">
        <v>23000</v>
      </c>
      <c r="G1553" s="50">
        <v>2075</v>
      </c>
      <c r="H1553" s="21">
        <v>1.22</v>
      </c>
      <c r="I1553" s="4" t="s">
        <v>31</v>
      </c>
      <c r="J1553" s="4" t="s">
        <v>53</v>
      </c>
      <c r="K1553" s="22" t="s">
        <v>265</v>
      </c>
      <c r="L1553" s="50">
        <v>0.126</v>
      </c>
      <c r="M1553" s="13">
        <f t="shared" si="196"/>
        <v>5.4782608695652174E-6</v>
      </c>
      <c r="O1553" s="4" t="s">
        <v>52</v>
      </c>
      <c r="P1553" s="4">
        <v>12000</v>
      </c>
      <c r="Q1553" s="53">
        <v>42976</v>
      </c>
      <c r="T1553" s="24">
        <f t="shared" si="197"/>
        <v>4.1666666666666666E-3</v>
      </c>
      <c r="W1553" s="46">
        <v>24.167470000000002</v>
      </c>
      <c r="Y1553" s="45">
        <v>1.8</v>
      </c>
      <c r="Z1553" s="16">
        <v>10</v>
      </c>
      <c r="AA1553" s="50">
        <v>1.8</v>
      </c>
      <c r="AB1553" s="16">
        <v>1</v>
      </c>
      <c r="AE1553" s="57">
        <v>504.53765249798801</v>
      </c>
      <c r="AG1553" s="44">
        <v>6.5298115934288692</v>
      </c>
      <c r="AH1553" s="44">
        <v>6.5298115934288692</v>
      </c>
    </row>
    <row r="1554" spans="1:34" x14ac:dyDescent="0.35">
      <c r="A1554" s="4" t="s">
        <v>297</v>
      </c>
      <c r="B1554" s="36" t="s">
        <v>264</v>
      </c>
      <c r="C1554" s="4" t="s">
        <v>263</v>
      </c>
      <c r="D1554" s="50">
        <v>8.08</v>
      </c>
      <c r="E1554" s="50">
        <v>47.09</v>
      </c>
      <c r="F1554" s="20">
        <v>23000</v>
      </c>
      <c r="G1554" s="50">
        <v>2075</v>
      </c>
      <c r="H1554" s="21">
        <v>1.22</v>
      </c>
      <c r="I1554" s="4" t="s">
        <v>31</v>
      </c>
      <c r="J1554" s="4" t="s">
        <v>53</v>
      </c>
      <c r="K1554" s="22" t="s">
        <v>265</v>
      </c>
      <c r="L1554" s="50">
        <v>0.126</v>
      </c>
      <c r="M1554" s="13">
        <f t="shared" si="196"/>
        <v>5.4782608695652174E-6</v>
      </c>
      <c r="O1554" s="4" t="s">
        <v>52</v>
      </c>
      <c r="P1554" s="4">
        <v>12000</v>
      </c>
      <c r="Q1554" s="53">
        <v>42976</v>
      </c>
      <c r="T1554" s="24">
        <f t="shared" si="197"/>
        <v>4.1666666666666666E-3</v>
      </c>
      <c r="W1554" s="46">
        <v>24.167470000000002</v>
      </c>
      <c r="Y1554" s="45">
        <v>1.5</v>
      </c>
      <c r="Z1554" s="16">
        <v>10</v>
      </c>
      <c r="AA1554" s="50">
        <v>1.5</v>
      </c>
      <c r="AB1554" s="16">
        <v>1</v>
      </c>
      <c r="AE1554" s="57">
        <v>504.53765249798801</v>
      </c>
      <c r="AG1554" s="44">
        <v>7.7998873361721373</v>
      </c>
      <c r="AH1554" s="44">
        <v>7.7998873361721373</v>
      </c>
    </row>
    <row r="1555" spans="1:34" x14ac:dyDescent="0.35">
      <c r="A1555" s="4" t="s">
        <v>297</v>
      </c>
      <c r="B1555" s="36" t="s">
        <v>264</v>
      </c>
      <c r="C1555" s="4" t="s">
        <v>263</v>
      </c>
      <c r="D1555" s="50">
        <v>8.08</v>
      </c>
      <c r="E1555" s="50">
        <v>47.09</v>
      </c>
      <c r="F1555" s="20">
        <v>23000</v>
      </c>
      <c r="G1555" s="50">
        <v>2075</v>
      </c>
      <c r="H1555" s="21">
        <v>1.22</v>
      </c>
      <c r="I1555" s="4" t="s">
        <v>31</v>
      </c>
      <c r="J1555" s="4" t="s">
        <v>53</v>
      </c>
      <c r="K1555" s="22" t="s">
        <v>265</v>
      </c>
      <c r="L1555" s="50">
        <v>0.126</v>
      </c>
      <c r="M1555" s="13">
        <f t="shared" si="196"/>
        <v>5.4782608695652174E-6</v>
      </c>
      <c r="O1555" s="4" t="s">
        <v>52</v>
      </c>
      <c r="P1555" s="4">
        <v>12000</v>
      </c>
      <c r="Q1555" s="53">
        <v>42976</v>
      </c>
      <c r="T1555" s="24">
        <f t="shared" si="197"/>
        <v>4.1666666666666666E-3</v>
      </c>
      <c r="W1555" s="46">
        <v>24.167470000000002</v>
      </c>
      <c r="Y1555" s="45">
        <v>2.2999999999999998</v>
      </c>
      <c r="Z1555" s="16">
        <v>10</v>
      </c>
      <c r="AA1555" s="50">
        <v>2.2999999999999998</v>
      </c>
      <c r="AB1555" s="16">
        <v>1</v>
      </c>
      <c r="AE1555" s="57">
        <v>504.53765249798801</v>
      </c>
      <c r="AG1555" s="44">
        <v>9.7972212486727326</v>
      </c>
      <c r="AH1555" s="44">
        <v>9.7972212486727326</v>
      </c>
    </row>
    <row r="1556" spans="1:34" x14ac:dyDescent="0.35">
      <c r="A1556" s="4" t="s">
        <v>297</v>
      </c>
      <c r="B1556" s="36" t="s">
        <v>264</v>
      </c>
      <c r="C1556" s="4" t="s">
        <v>263</v>
      </c>
      <c r="D1556" s="50">
        <v>8.08</v>
      </c>
      <c r="E1556" s="50">
        <v>47.09</v>
      </c>
      <c r="F1556" s="20">
        <v>23000</v>
      </c>
      <c r="G1556" s="50">
        <v>2075</v>
      </c>
      <c r="H1556" s="21">
        <v>1.22</v>
      </c>
      <c r="I1556" s="4" t="s">
        <v>31</v>
      </c>
      <c r="J1556" s="4" t="s">
        <v>53</v>
      </c>
      <c r="K1556" s="22" t="s">
        <v>265</v>
      </c>
      <c r="L1556" s="50">
        <v>0.126</v>
      </c>
      <c r="M1556" s="13">
        <f t="shared" si="196"/>
        <v>5.4782608695652174E-6</v>
      </c>
      <c r="O1556" s="4" t="s">
        <v>52</v>
      </c>
      <c r="P1556" s="4">
        <v>12000</v>
      </c>
      <c r="Q1556" s="53">
        <v>42976</v>
      </c>
      <c r="T1556" s="24">
        <f t="shared" si="197"/>
        <v>4.1666666666666666E-3</v>
      </c>
      <c r="W1556" s="46">
        <v>26.422000000000001</v>
      </c>
      <c r="Y1556" s="45">
        <v>2.1</v>
      </c>
      <c r="Z1556" s="16">
        <v>10</v>
      </c>
      <c r="AA1556" s="50">
        <v>2.1</v>
      </c>
      <c r="AB1556" s="16">
        <v>1</v>
      </c>
      <c r="AE1556" s="57">
        <v>453.45325010228299</v>
      </c>
      <c r="AG1556" s="44">
        <v>2.958657147132397</v>
      </c>
      <c r="AH1556" s="44">
        <v>2.958657147132397</v>
      </c>
    </row>
    <row r="1557" spans="1:34" x14ac:dyDescent="0.35">
      <c r="A1557" s="4" t="s">
        <v>297</v>
      </c>
      <c r="B1557" s="36" t="s">
        <v>264</v>
      </c>
      <c r="C1557" s="4" t="s">
        <v>263</v>
      </c>
      <c r="D1557" s="50">
        <v>8.08</v>
      </c>
      <c r="E1557" s="50">
        <v>47.09</v>
      </c>
      <c r="F1557" s="20">
        <v>23000</v>
      </c>
      <c r="G1557" s="50">
        <v>2075</v>
      </c>
      <c r="H1557" s="21">
        <v>1.22</v>
      </c>
      <c r="I1557" s="4" t="s">
        <v>31</v>
      </c>
      <c r="J1557" s="4" t="s">
        <v>53</v>
      </c>
      <c r="K1557" s="22" t="s">
        <v>265</v>
      </c>
      <c r="L1557" s="50">
        <v>0.126</v>
      </c>
      <c r="M1557" s="13">
        <f t="shared" si="196"/>
        <v>5.4782608695652174E-6</v>
      </c>
      <c r="O1557" s="4" t="s">
        <v>52</v>
      </c>
      <c r="P1557" s="4">
        <v>12000</v>
      </c>
      <c r="Q1557" s="53">
        <v>42976</v>
      </c>
      <c r="T1557" s="24">
        <f t="shared" si="197"/>
        <v>4.1666666666666666E-3</v>
      </c>
      <c r="W1557" s="46">
        <v>26.422000000000001</v>
      </c>
      <c r="Y1557" s="45">
        <v>1.7</v>
      </c>
      <c r="Z1557" s="16">
        <v>10</v>
      </c>
      <c r="AA1557" s="50">
        <v>1.7</v>
      </c>
      <c r="AB1557" s="16">
        <v>1</v>
      </c>
      <c r="AE1557" s="57">
        <v>453.45325010228299</v>
      </c>
      <c r="AG1557" s="44">
        <v>1.1285599427206057</v>
      </c>
      <c r="AH1557" s="44">
        <v>1.1285599427206057</v>
      </c>
    </row>
    <row r="1558" spans="1:34" x14ac:dyDescent="0.35">
      <c r="A1558" s="4" t="s">
        <v>297</v>
      </c>
      <c r="B1558" s="36" t="s">
        <v>264</v>
      </c>
      <c r="C1558" s="4" t="s">
        <v>263</v>
      </c>
      <c r="D1558" s="50">
        <v>8.08</v>
      </c>
      <c r="E1558" s="50">
        <v>47.09</v>
      </c>
      <c r="F1558" s="20">
        <v>23000</v>
      </c>
      <c r="G1558" s="50">
        <v>2075</v>
      </c>
      <c r="H1558" s="21">
        <v>1.22</v>
      </c>
      <c r="I1558" s="4" t="s">
        <v>31</v>
      </c>
      <c r="J1558" s="4" t="s">
        <v>53</v>
      </c>
      <c r="K1558" s="22" t="s">
        <v>265</v>
      </c>
      <c r="L1558" s="50">
        <v>0.126</v>
      </c>
      <c r="M1558" s="13">
        <f t="shared" si="196"/>
        <v>5.4782608695652174E-6</v>
      </c>
      <c r="O1558" s="4" t="s">
        <v>52</v>
      </c>
      <c r="P1558" s="4">
        <v>12000</v>
      </c>
      <c r="Q1558" s="53">
        <v>42976</v>
      </c>
      <c r="T1558" s="24">
        <f t="shared" si="197"/>
        <v>4.1666666666666666E-3</v>
      </c>
      <c r="W1558" s="46">
        <v>26.422000000000001</v>
      </c>
      <c r="Y1558" s="45">
        <v>2.1</v>
      </c>
      <c r="Z1558" s="16">
        <v>10</v>
      </c>
      <c r="AA1558" s="50">
        <v>2.1</v>
      </c>
      <c r="AB1558" s="16">
        <v>1</v>
      </c>
      <c r="AE1558" s="57">
        <v>453.45325010228299</v>
      </c>
      <c r="AG1558" s="44">
        <v>2.0367142198355745</v>
      </c>
      <c r="AH1558" s="44">
        <v>2.0367142198355745</v>
      </c>
    </row>
    <row r="1559" spans="1:34" x14ac:dyDescent="0.35">
      <c r="A1559" s="4" t="s">
        <v>297</v>
      </c>
      <c r="B1559" s="36" t="s">
        <v>264</v>
      </c>
      <c r="C1559" s="4" t="s">
        <v>263</v>
      </c>
      <c r="D1559" s="50">
        <v>8.08</v>
      </c>
      <c r="E1559" s="50">
        <v>47.09</v>
      </c>
      <c r="F1559" s="20">
        <v>23000</v>
      </c>
      <c r="G1559" s="50">
        <v>2075</v>
      </c>
      <c r="H1559" s="21">
        <v>1.22</v>
      </c>
      <c r="I1559" s="4" t="s">
        <v>31</v>
      </c>
      <c r="J1559" s="4" t="s">
        <v>53</v>
      </c>
      <c r="K1559" s="22" t="s">
        <v>265</v>
      </c>
      <c r="L1559" s="50">
        <v>0.126</v>
      </c>
      <c r="M1559" s="13">
        <f t="shared" si="196"/>
        <v>5.4782608695652174E-6</v>
      </c>
      <c r="O1559" s="4" t="s">
        <v>52</v>
      </c>
      <c r="P1559" s="4">
        <v>12000</v>
      </c>
      <c r="Q1559" s="53">
        <v>42976</v>
      </c>
      <c r="T1559" s="24">
        <f t="shared" si="197"/>
        <v>4.1666666666666666E-3</v>
      </c>
      <c r="W1559" s="46">
        <v>26.422000000000001</v>
      </c>
      <c r="Y1559" s="45">
        <v>2</v>
      </c>
      <c r="Z1559" s="16">
        <v>10</v>
      </c>
      <c r="AA1559" s="50">
        <v>2</v>
      </c>
      <c r="AB1559" s="16">
        <v>1</v>
      </c>
      <c r="AE1559" s="57">
        <v>453.45325010228299</v>
      </c>
      <c r="AG1559" s="44">
        <v>0.79058117514247583</v>
      </c>
      <c r="AH1559" s="44">
        <v>0.79058117514247583</v>
      </c>
    </row>
    <row r="1560" spans="1:34" x14ac:dyDescent="0.35">
      <c r="A1560" s="4" t="s">
        <v>297</v>
      </c>
      <c r="B1560" s="36" t="s">
        <v>264</v>
      </c>
      <c r="C1560" s="4" t="s">
        <v>263</v>
      </c>
      <c r="D1560" s="50">
        <v>8.08</v>
      </c>
      <c r="E1560" s="50">
        <v>47.09</v>
      </c>
      <c r="F1560" s="20">
        <v>23000</v>
      </c>
      <c r="G1560" s="50">
        <v>2075</v>
      </c>
      <c r="H1560" s="21">
        <v>1.22</v>
      </c>
      <c r="I1560" s="4" t="s">
        <v>31</v>
      </c>
      <c r="J1560" s="4" t="s">
        <v>53</v>
      </c>
      <c r="K1560" s="22" t="s">
        <v>265</v>
      </c>
      <c r="L1560" s="50">
        <v>0.126</v>
      </c>
      <c r="M1560" s="13">
        <f t="shared" si="196"/>
        <v>5.4782608695652174E-6</v>
      </c>
      <c r="O1560" s="4" t="s">
        <v>52</v>
      </c>
      <c r="P1560" s="4">
        <v>12000</v>
      </c>
      <c r="Q1560" s="53">
        <v>43020</v>
      </c>
      <c r="T1560" s="24">
        <f t="shared" si="197"/>
        <v>4.1666666666666666E-3</v>
      </c>
      <c r="W1560" s="46">
        <v>15.516</v>
      </c>
      <c r="Y1560" s="45">
        <v>5.5</v>
      </c>
      <c r="Z1560" s="16">
        <v>10</v>
      </c>
      <c r="AA1560" s="50">
        <v>5.5</v>
      </c>
      <c r="AB1560" s="16">
        <v>1</v>
      </c>
      <c r="AE1560" s="57">
        <v>772.92953545062699</v>
      </c>
      <c r="AG1560" s="44">
        <v>11.411001620707225</v>
      </c>
      <c r="AH1560" s="44">
        <v>11.411001620707225</v>
      </c>
    </row>
    <row r="1561" spans="1:34" x14ac:dyDescent="0.35">
      <c r="A1561" s="4" t="s">
        <v>297</v>
      </c>
      <c r="B1561" s="36" t="s">
        <v>264</v>
      </c>
      <c r="C1561" s="4" t="s">
        <v>263</v>
      </c>
      <c r="D1561" s="50">
        <v>8.08</v>
      </c>
      <c r="E1561" s="50">
        <v>47.09</v>
      </c>
      <c r="F1561" s="20">
        <v>23000</v>
      </c>
      <c r="G1561" s="50">
        <v>2075</v>
      </c>
      <c r="H1561" s="21">
        <v>1.22</v>
      </c>
      <c r="I1561" s="4" t="s">
        <v>31</v>
      </c>
      <c r="J1561" s="4" t="s">
        <v>53</v>
      </c>
      <c r="K1561" s="22" t="s">
        <v>265</v>
      </c>
      <c r="L1561" s="50">
        <v>0.126</v>
      </c>
      <c r="M1561" s="13">
        <f t="shared" si="196"/>
        <v>5.4782608695652174E-6</v>
      </c>
      <c r="O1561" s="4" t="s">
        <v>52</v>
      </c>
      <c r="P1561" s="4">
        <v>12000</v>
      </c>
      <c r="Q1561" s="53">
        <v>43020</v>
      </c>
      <c r="T1561" s="24">
        <f t="shared" si="197"/>
        <v>4.1666666666666666E-3</v>
      </c>
      <c r="W1561" s="46">
        <v>15.516</v>
      </c>
      <c r="Y1561" s="45">
        <v>4.5</v>
      </c>
      <c r="Z1561" s="16">
        <v>10</v>
      </c>
      <c r="AA1561" s="50">
        <v>4.5</v>
      </c>
      <c r="AB1561" s="16">
        <v>1</v>
      </c>
      <c r="AE1561" s="57">
        <v>772.92953545062699</v>
      </c>
      <c r="AG1561" s="44">
        <v>10.604402753547044</v>
      </c>
      <c r="AH1561" s="44">
        <v>10.604402753547044</v>
      </c>
    </row>
    <row r="1562" spans="1:34" x14ac:dyDescent="0.35">
      <c r="A1562" s="4" t="s">
        <v>297</v>
      </c>
      <c r="B1562" s="36" t="s">
        <v>264</v>
      </c>
      <c r="C1562" s="4" t="s">
        <v>263</v>
      </c>
      <c r="D1562" s="50">
        <v>8.08</v>
      </c>
      <c r="E1562" s="50">
        <v>47.09</v>
      </c>
      <c r="F1562" s="20">
        <v>23000</v>
      </c>
      <c r="G1562" s="50">
        <v>2075</v>
      </c>
      <c r="H1562" s="21">
        <v>1.22</v>
      </c>
      <c r="I1562" s="4" t="s">
        <v>31</v>
      </c>
      <c r="J1562" s="4" t="s">
        <v>53</v>
      </c>
      <c r="K1562" s="22" t="s">
        <v>265</v>
      </c>
      <c r="L1562" s="50">
        <v>0.126</v>
      </c>
      <c r="M1562" s="13">
        <f t="shared" si="196"/>
        <v>5.4782608695652174E-6</v>
      </c>
      <c r="O1562" s="4" t="s">
        <v>52</v>
      </c>
      <c r="P1562" s="4">
        <v>12000</v>
      </c>
      <c r="Q1562" s="53">
        <v>43020</v>
      </c>
      <c r="T1562" s="24">
        <f t="shared" si="197"/>
        <v>4.1666666666666666E-3</v>
      </c>
      <c r="W1562" s="46">
        <v>15.516</v>
      </c>
      <c r="Y1562" s="45">
        <v>4.5</v>
      </c>
      <c r="Z1562" s="16">
        <v>10</v>
      </c>
      <c r="AA1562" s="50">
        <v>4.5</v>
      </c>
      <c r="AB1562" s="16">
        <v>1</v>
      </c>
      <c r="AE1562" s="57">
        <v>772.92953545062699</v>
      </c>
      <c r="AG1562" s="44">
        <v>14.922079042463295</v>
      </c>
      <c r="AH1562" s="44">
        <v>14.922079042463295</v>
      </c>
    </row>
    <row r="1563" spans="1:34" x14ac:dyDescent="0.35">
      <c r="A1563" s="4" t="s">
        <v>297</v>
      </c>
      <c r="B1563" s="36" t="s">
        <v>264</v>
      </c>
      <c r="C1563" s="4" t="s">
        <v>263</v>
      </c>
      <c r="D1563" s="50">
        <v>8.08</v>
      </c>
      <c r="E1563" s="50">
        <v>47.09</v>
      </c>
      <c r="F1563" s="20">
        <v>23000</v>
      </c>
      <c r="G1563" s="50">
        <v>2075</v>
      </c>
      <c r="H1563" s="21">
        <v>1.22</v>
      </c>
      <c r="I1563" s="4" t="s">
        <v>31</v>
      </c>
      <c r="J1563" s="4" t="s">
        <v>53</v>
      </c>
      <c r="K1563" s="22" t="s">
        <v>265</v>
      </c>
      <c r="L1563" s="50">
        <v>0.126</v>
      </c>
      <c r="M1563" s="13">
        <f t="shared" si="196"/>
        <v>5.4782608695652174E-6</v>
      </c>
      <c r="O1563" s="4" t="s">
        <v>52</v>
      </c>
      <c r="P1563" s="4">
        <v>12000</v>
      </c>
      <c r="Q1563" s="53">
        <v>43020</v>
      </c>
      <c r="T1563" s="24">
        <f t="shared" si="197"/>
        <v>4.1666666666666666E-3</v>
      </c>
      <c r="W1563" s="46">
        <v>15.516</v>
      </c>
      <c r="Y1563" s="45">
        <v>3.8</v>
      </c>
      <c r="Z1563" s="16">
        <v>10</v>
      </c>
      <c r="AA1563" s="50">
        <v>3.8</v>
      </c>
      <c r="AB1563" s="16">
        <v>1</v>
      </c>
      <c r="AE1563" s="57">
        <v>772.92953545062699</v>
      </c>
      <c r="AG1563" s="44">
        <v>20.212418671190342</v>
      </c>
      <c r="AH1563" s="44">
        <v>20.212418671190342</v>
      </c>
    </row>
    <row r="1564" spans="1:34" x14ac:dyDescent="0.35">
      <c r="A1564" s="4" t="s">
        <v>297</v>
      </c>
      <c r="B1564" s="36" t="s">
        <v>264</v>
      </c>
      <c r="C1564" s="4" t="s">
        <v>263</v>
      </c>
      <c r="D1564" s="50">
        <v>8.08</v>
      </c>
      <c r="E1564" s="50">
        <v>47.09</v>
      </c>
      <c r="F1564" s="20">
        <v>23000</v>
      </c>
      <c r="G1564" s="50">
        <v>2075</v>
      </c>
      <c r="H1564" s="21">
        <v>1.22</v>
      </c>
      <c r="I1564" s="4" t="s">
        <v>31</v>
      </c>
      <c r="J1564" s="4" t="s">
        <v>53</v>
      </c>
      <c r="K1564" s="22" t="s">
        <v>265</v>
      </c>
      <c r="L1564" s="50">
        <v>0.126</v>
      </c>
      <c r="M1564" s="13">
        <f t="shared" si="196"/>
        <v>5.4782608695652174E-6</v>
      </c>
      <c r="O1564" s="4" t="s">
        <v>52</v>
      </c>
      <c r="P1564" s="4">
        <v>12000</v>
      </c>
      <c r="Q1564" s="53">
        <v>43020</v>
      </c>
      <c r="T1564" s="24">
        <f t="shared" si="197"/>
        <v>4.1666666666666666E-3</v>
      </c>
      <c r="W1564" s="46">
        <v>15.516</v>
      </c>
      <c r="Y1564" s="45">
        <v>3.9</v>
      </c>
      <c r="Z1564" s="16">
        <v>10</v>
      </c>
      <c r="AA1564" s="50">
        <v>3.9</v>
      </c>
      <c r="AB1564" s="16">
        <v>1</v>
      </c>
      <c r="AE1564" s="57">
        <v>772.92953545062699</v>
      </c>
      <c r="AG1564" s="44">
        <v>9.9638683590374928</v>
      </c>
      <c r="AH1564" s="44">
        <v>9.9638683590374928</v>
      </c>
    </row>
    <row r="1565" spans="1:34" x14ac:dyDescent="0.35">
      <c r="A1565" s="4" t="s">
        <v>297</v>
      </c>
      <c r="B1565" s="36" t="s">
        <v>264</v>
      </c>
      <c r="C1565" s="4" t="s">
        <v>263</v>
      </c>
      <c r="D1565" s="50">
        <v>8.08</v>
      </c>
      <c r="E1565" s="50">
        <v>47.09</v>
      </c>
      <c r="F1565" s="20">
        <v>23000</v>
      </c>
      <c r="G1565" s="50">
        <v>2075</v>
      </c>
      <c r="H1565" s="21">
        <v>1.22</v>
      </c>
      <c r="I1565" s="4" t="s">
        <v>31</v>
      </c>
      <c r="J1565" s="4" t="s">
        <v>53</v>
      </c>
      <c r="K1565" s="22" t="s">
        <v>265</v>
      </c>
      <c r="L1565" s="50">
        <v>0.126</v>
      </c>
      <c r="M1565" s="13">
        <f t="shared" si="196"/>
        <v>5.4782608695652174E-6</v>
      </c>
      <c r="O1565" s="4" t="s">
        <v>52</v>
      </c>
      <c r="P1565" s="4">
        <v>12000</v>
      </c>
      <c r="Q1565" s="53">
        <v>43020</v>
      </c>
      <c r="T1565" s="24">
        <f t="shared" si="197"/>
        <v>4.1666666666666666E-3</v>
      </c>
      <c r="W1565" s="46">
        <v>15.516</v>
      </c>
      <c r="Y1565" s="45">
        <v>3.1</v>
      </c>
      <c r="Z1565" s="16">
        <v>10</v>
      </c>
      <c r="AA1565" s="50">
        <v>3.1</v>
      </c>
      <c r="AB1565" s="16">
        <v>1</v>
      </c>
      <c r="AE1565" s="57">
        <v>772.92953545062699</v>
      </c>
      <c r="AG1565" s="44">
        <v>10.01769639532437</v>
      </c>
      <c r="AH1565" s="44">
        <v>10.01769639532437</v>
      </c>
    </row>
    <row r="1566" spans="1:34" x14ac:dyDescent="0.35">
      <c r="A1566" s="4" t="s">
        <v>297</v>
      </c>
      <c r="B1566" s="36" t="s">
        <v>264</v>
      </c>
      <c r="C1566" s="4" t="s">
        <v>263</v>
      </c>
      <c r="D1566" s="50">
        <v>8.08</v>
      </c>
      <c r="E1566" s="50">
        <v>47.09</v>
      </c>
      <c r="F1566" s="20">
        <v>23000</v>
      </c>
      <c r="G1566" s="50">
        <v>2075</v>
      </c>
      <c r="H1566" s="21">
        <v>1.22</v>
      </c>
      <c r="I1566" s="4" t="s">
        <v>31</v>
      </c>
      <c r="J1566" s="4" t="s">
        <v>53</v>
      </c>
      <c r="K1566" s="22" t="s">
        <v>265</v>
      </c>
      <c r="L1566" s="50">
        <v>0.126</v>
      </c>
      <c r="M1566" s="13">
        <f t="shared" si="196"/>
        <v>5.4782608695652174E-6</v>
      </c>
      <c r="O1566" s="4" t="s">
        <v>52</v>
      </c>
      <c r="P1566" s="4">
        <v>12000</v>
      </c>
      <c r="Q1566" s="53">
        <v>43041</v>
      </c>
      <c r="T1566" s="24">
        <f t="shared" si="197"/>
        <v>4.1666666666666666E-3</v>
      </c>
      <c r="W1566" s="46">
        <v>12.504200000000001</v>
      </c>
      <c r="Y1566" s="45">
        <v>0.2</v>
      </c>
      <c r="Z1566" s="16">
        <v>10</v>
      </c>
      <c r="AA1566" s="50">
        <v>0.2</v>
      </c>
      <c r="AB1566" s="16">
        <v>1</v>
      </c>
      <c r="AE1566" s="57">
        <v>907.41883415626103</v>
      </c>
      <c r="AG1566" s="44">
        <v>2.1468137498457636</v>
      </c>
      <c r="AH1566" s="44">
        <v>2.1468137498457636</v>
      </c>
    </row>
    <row r="1567" spans="1:34" x14ac:dyDescent="0.35">
      <c r="A1567" s="4" t="s">
        <v>297</v>
      </c>
      <c r="B1567" s="36" t="s">
        <v>264</v>
      </c>
      <c r="C1567" s="4" t="s">
        <v>263</v>
      </c>
      <c r="D1567" s="50">
        <v>8.08</v>
      </c>
      <c r="E1567" s="50">
        <v>47.09</v>
      </c>
      <c r="F1567" s="20">
        <v>23000</v>
      </c>
      <c r="G1567" s="50">
        <v>2075</v>
      </c>
      <c r="H1567" s="21">
        <v>1.22</v>
      </c>
      <c r="I1567" s="4" t="s">
        <v>31</v>
      </c>
      <c r="J1567" s="4" t="s">
        <v>53</v>
      </c>
      <c r="K1567" s="22" t="s">
        <v>265</v>
      </c>
      <c r="L1567" s="50">
        <v>0.126</v>
      </c>
      <c r="M1567" s="13">
        <f t="shared" si="196"/>
        <v>5.4782608695652174E-6</v>
      </c>
      <c r="O1567" s="4" t="s">
        <v>52</v>
      </c>
      <c r="P1567" s="4">
        <v>12000</v>
      </c>
      <c r="Q1567" s="53">
        <v>43041</v>
      </c>
      <c r="T1567" s="24">
        <f t="shared" si="197"/>
        <v>4.1666666666666666E-3</v>
      </c>
      <c r="W1567" s="46">
        <v>12.504200000000001</v>
      </c>
      <c r="Y1567" s="45">
        <v>0.2</v>
      </c>
      <c r="Z1567" s="16">
        <v>10</v>
      </c>
      <c r="AA1567" s="50">
        <v>0.2</v>
      </c>
      <c r="AB1567" s="16">
        <v>1</v>
      </c>
      <c r="AE1567" s="57">
        <v>907.41883415626103</v>
      </c>
      <c r="AG1567" s="44">
        <v>1.1178237111265867</v>
      </c>
      <c r="AH1567" s="44">
        <v>1.1178237111265867</v>
      </c>
    </row>
    <row r="1568" spans="1:34" x14ac:dyDescent="0.35">
      <c r="A1568" s="4" t="s">
        <v>297</v>
      </c>
      <c r="B1568" s="36" t="s">
        <v>264</v>
      </c>
      <c r="C1568" s="4" t="s">
        <v>263</v>
      </c>
      <c r="D1568" s="50">
        <v>8.08</v>
      </c>
      <c r="E1568" s="50">
        <v>47.09</v>
      </c>
      <c r="F1568" s="20">
        <v>23000</v>
      </c>
      <c r="G1568" s="50">
        <v>2075</v>
      </c>
      <c r="H1568" s="21">
        <v>1.22</v>
      </c>
      <c r="I1568" s="4" t="s">
        <v>31</v>
      </c>
      <c r="J1568" s="4" t="s">
        <v>53</v>
      </c>
      <c r="K1568" s="22" t="s">
        <v>265</v>
      </c>
      <c r="L1568" s="50">
        <v>0.126</v>
      </c>
      <c r="M1568" s="13">
        <f t="shared" ref="M1568:M1631" si="198">L1568/F1568</f>
        <v>5.4782608695652174E-6</v>
      </c>
      <c r="O1568" s="4" t="s">
        <v>52</v>
      </c>
      <c r="P1568" s="4">
        <v>12000</v>
      </c>
      <c r="Q1568" s="53">
        <v>43041</v>
      </c>
      <c r="T1568" s="24">
        <f t="shared" si="197"/>
        <v>4.1666666666666666E-3</v>
      </c>
      <c r="W1568" s="46">
        <v>12.504200000000001</v>
      </c>
      <c r="Y1568" s="45">
        <v>0.9</v>
      </c>
      <c r="Z1568" s="16">
        <v>10</v>
      </c>
      <c r="AA1568" s="50">
        <v>0.9</v>
      </c>
      <c r="AB1568" s="16">
        <v>1</v>
      </c>
      <c r="AE1568" s="57">
        <v>907.41883415626103</v>
      </c>
      <c r="AG1568" s="44">
        <v>8.0135375317518562</v>
      </c>
      <c r="AH1568" s="44">
        <v>8.0135375317518562</v>
      </c>
    </row>
    <row r="1569" spans="1:34" x14ac:dyDescent="0.35">
      <c r="A1569" s="4" t="s">
        <v>297</v>
      </c>
      <c r="B1569" s="36" t="s">
        <v>264</v>
      </c>
      <c r="C1569" s="4" t="s">
        <v>263</v>
      </c>
      <c r="D1569" s="50">
        <v>8.08</v>
      </c>
      <c r="E1569" s="50">
        <v>47.09</v>
      </c>
      <c r="F1569" s="20">
        <v>23000</v>
      </c>
      <c r="G1569" s="50">
        <v>2075</v>
      </c>
      <c r="H1569" s="21">
        <v>1.22</v>
      </c>
      <c r="I1569" s="4" t="s">
        <v>31</v>
      </c>
      <c r="J1569" s="4" t="s">
        <v>53</v>
      </c>
      <c r="K1569" s="22" t="s">
        <v>265</v>
      </c>
      <c r="L1569" s="50">
        <v>0.126</v>
      </c>
      <c r="M1569" s="13">
        <f t="shared" si="198"/>
        <v>5.4782608695652174E-6</v>
      </c>
      <c r="O1569" s="4" t="s">
        <v>52</v>
      </c>
      <c r="P1569" s="4">
        <v>12000</v>
      </c>
      <c r="Q1569" s="53">
        <v>43041</v>
      </c>
      <c r="T1569" s="24">
        <f t="shared" ref="T1569:T1632" si="199">6/60/24</f>
        <v>4.1666666666666666E-3</v>
      </c>
      <c r="W1569" s="46">
        <v>12.504200000000001</v>
      </c>
      <c r="Y1569" s="45">
        <v>1.1000000000000001</v>
      </c>
      <c r="Z1569" s="16">
        <v>10</v>
      </c>
      <c r="AA1569" s="50">
        <v>1.1000000000000001</v>
      </c>
      <c r="AB1569" s="16">
        <v>1</v>
      </c>
      <c r="AE1569" s="57">
        <v>907.41883415626103</v>
      </c>
      <c r="AG1569" s="44">
        <v>3.5533468962964352</v>
      </c>
      <c r="AH1569" s="44">
        <v>3.5533468962964352</v>
      </c>
    </row>
    <row r="1570" spans="1:34" x14ac:dyDescent="0.35">
      <c r="A1570" s="4" t="s">
        <v>297</v>
      </c>
      <c r="B1570" s="36" t="s">
        <v>264</v>
      </c>
      <c r="C1570" s="4" t="s">
        <v>263</v>
      </c>
      <c r="D1570" s="50">
        <v>8.08</v>
      </c>
      <c r="E1570" s="50">
        <v>47.09</v>
      </c>
      <c r="F1570" s="20">
        <v>23000</v>
      </c>
      <c r="G1570" s="50">
        <v>2075</v>
      </c>
      <c r="H1570" s="21">
        <v>1.22</v>
      </c>
      <c r="I1570" s="4" t="s">
        <v>31</v>
      </c>
      <c r="J1570" s="4" t="s">
        <v>53</v>
      </c>
      <c r="K1570" s="22" t="s">
        <v>265</v>
      </c>
      <c r="L1570" s="50">
        <v>0.126</v>
      </c>
      <c r="M1570" s="13">
        <f t="shared" si="198"/>
        <v>5.4782608695652174E-6</v>
      </c>
      <c r="O1570" s="4" t="s">
        <v>52</v>
      </c>
      <c r="P1570" s="4">
        <v>12000</v>
      </c>
      <c r="Q1570" s="53">
        <v>43041</v>
      </c>
      <c r="T1570" s="24">
        <f t="shared" si="199"/>
        <v>4.1666666666666666E-3</v>
      </c>
      <c r="W1570" s="46">
        <v>12.504200000000001</v>
      </c>
      <c r="Y1570" s="45">
        <v>0.6</v>
      </c>
      <c r="Z1570" s="16">
        <v>10</v>
      </c>
      <c r="AA1570" s="50">
        <v>0.6</v>
      </c>
      <c r="AB1570" s="16">
        <v>1</v>
      </c>
      <c r="AE1570" s="57">
        <v>907.41883415626103</v>
      </c>
      <c r="AG1570" s="44">
        <v>5.9592588573304814</v>
      </c>
      <c r="AH1570" s="44">
        <v>5.9592588573304814</v>
      </c>
    </row>
    <row r="1571" spans="1:34" x14ac:dyDescent="0.35">
      <c r="A1571" s="4" t="s">
        <v>297</v>
      </c>
      <c r="B1571" s="36" t="s">
        <v>264</v>
      </c>
      <c r="C1571" s="4" t="s">
        <v>263</v>
      </c>
      <c r="D1571" s="50">
        <v>8.08</v>
      </c>
      <c r="E1571" s="50">
        <v>47.09</v>
      </c>
      <c r="F1571" s="20">
        <v>23000</v>
      </c>
      <c r="G1571" s="50">
        <v>2075</v>
      </c>
      <c r="H1571" s="21">
        <v>1.22</v>
      </c>
      <c r="I1571" s="4" t="s">
        <v>31</v>
      </c>
      <c r="J1571" s="4" t="s">
        <v>53</v>
      </c>
      <c r="K1571" s="22" t="s">
        <v>265</v>
      </c>
      <c r="L1571" s="50">
        <v>0.126</v>
      </c>
      <c r="M1571" s="13">
        <f t="shared" si="198"/>
        <v>5.4782608695652174E-6</v>
      </c>
      <c r="O1571" s="4" t="s">
        <v>52</v>
      </c>
      <c r="P1571" s="4">
        <v>12000</v>
      </c>
      <c r="Q1571" s="53">
        <v>43041</v>
      </c>
      <c r="T1571" s="24">
        <f t="shared" si="199"/>
        <v>4.1666666666666666E-3</v>
      </c>
      <c r="W1571" s="46">
        <v>12.504200000000001</v>
      </c>
      <c r="Y1571" s="45">
        <v>0.6</v>
      </c>
      <c r="Z1571" s="16">
        <v>10</v>
      </c>
      <c r="AA1571" s="50">
        <v>0.6</v>
      </c>
      <c r="AB1571" s="16">
        <v>1</v>
      </c>
      <c r="AE1571" s="57">
        <v>907.41883415626103</v>
      </c>
      <c r="AG1571" s="44">
        <v>6.6440184154709385</v>
      </c>
      <c r="AH1571" s="44">
        <v>6.6440184154709385</v>
      </c>
    </row>
    <row r="1572" spans="1:34" x14ac:dyDescent="0.35">
      <c r="A1572" s="4" t="s">
        <v>297</v>
      </c>
      <c r="B1572" s="36" t="s">
        <v>264</v>
      </c>
      <c r="C1572" s="4" t="s">
        <v>263</v>
      </c>
      <c r="D1572" s="50">
        <v>8.08</v>
      </c>
      <c r="E1572" s="50">
        <v>47.09</v>
      </c>
      <c r="F1572" s="20">
        <v>23000</v>
      </c>
      <c r="G1572" s="50">
        <v>2075</v>
      </c>
      <c r="H1572" s="21">
        <v>1.22</v>
      </c>
      <c r="I1572" s="4" t="s">
        <v>31</v>
      </c>
      <c r="J1572" s="4" t="s">
        <v>53</v>
      </c>
      <c r="K1572" s="22" t="s">
        <v>265</v>
      </c>
      <c r="L1572" s="50">
        <v>0.126</v>
      </c>
      <c r="M1572" s="13">
        <f t="shared" si="198"/>
        <v>5.4782608695652174E-6</v>
      </c>
      <c r="O1572" s="4" t="s">
        <v>52</v>
      </c>
      <c r="P1572" s="4">
        <v>12000</v>
      </c>
      <c r="Q1572" s="53">
        <v>43041</v>
      </c>
      <c r="T1572" s="24">
        <f t="shared" si="199"/>
        <v>4.1666666666666666E-3</v>
      </c>
      <c r="W1572" s="46">
        <v>12.504200000000001</v>
      </c>
      <c r="Y1572" s="45">
        <v>8.4</v>
      </c>
      <c r="Z1572" s="16">
        <v>10</v>
      </c>
      <c r="AA1572" s="50">
        <v>8.4</v>
      </c>
      <c r="AB1572" s="16">
        <v>1</v>
      </c>
      <c r="AE1572" s="57">
        <v>907.41883415626103</v>
      </c>
      <c r="AG1572" s="44">
        <v>4.6066855793507919</v>
      </c>
      <c r="AH1572" s="44">
        <v>4.6066855793507919</v>
      </c>
    </row>
    <row r="1573" spans="1:34" x14ac:dyDescent="0.35">
      <c r="A1573" s="4" t="s">
        <v>297</v>
      </c>
      <c r="B1573" s="36" t="s">
        <v>264</v>
      </c>
      <c r="C1573" s="4" t="s">
        <v>263</v>
      </c>
      <c r="D1573" s="50">
        <v>8.08</v>
      </c>
      <c r="E1573" s="50">
        <v>47.09</v>
      </c>
      <c r="F1573" s="20">
        <v>23000</v>
      </c>
      <c r="G1573" s="50">
        <v>2075</v>
      </c>
      <c r="H1573" s="21">
        <v>1.22</v>
      </c>
      <c r="I1573" s="4" t="s">
        <v>31</v>
      </c>
      <c r="J1573" s="4" t="s">
        <v>53</v>
      </c>
      <c r="K1573" s="22" t="s">
        <v>265</v>
      </c>
      <c r="L1573" s="50">
        <v>0.126</v>
      </c>
      <c r="M1573" s="13">
        <f t="shared" si="198"/>
        <v>5.4782608695652174E-6</v>
      </c>
      <c r="O1573" s="4" t="s">
        <v>52</v>
      </c>
      <c r="P1573" s="4">
        <v>12000</v>
      </c>
      <c r="Q1573" s="53">
        <v>43067</v>
      </c>
      <c r="T1573" s="24">
        <f t="shared" si="199"/>
        <v>4.1666666666666666E-3</v>
      </c>
      <c r="W1573" s="46">
        <v>7.1155900000000001</v>
      </c>
      <c r="Y1573" s="45">
        <v>2.2000000000000002</v>
      </c>
      <c r="Z1573" s="16">
        <v>10</v>
      </c>
      <c r="AA1573" s="50">
        <v>2.2000000000000002</v>
      </c>
      <c r="AB1573" s="16">
        <v>1</v>
      </c>
      <c r="AE1573" s="57">
        <v>1233.03482781511</v>
      </c>
      <c r="AG1573" s="44">
        <v>18.275734471992564</v>
      </c>
      <c r="AH1573" s="44">
        <v>18.275734471992564</v>
      </c>
    </row>
    <row r="1574" spans="1:34" x14ac:dyDescent="0.35">
      <c r="A1574" s="4" t="s">
        <v>297</v>
      </c>
      <c r="B1574" s="36" t="s">
        <v>264</v>
      </c>
      <c r="C1574" s="4" t="s">
        <v>263</v>
      </c>
      <c r="D1574" s="50">
        <v>8.08</v>
      </c>
      <c r="E1574" s="50">
        <v>47.09</v>
      </c>
      <c r="F1574" s="20">
        <v>23000</v>
      </c>
      <c r="G1574" s="50">
        <v>2075</v>
      </c>
      <c r="H1574" s="21">
        <v>1.22</v>
      </c>
      <c r="I1574" s="4" t="s">
        <v>31</v>
      </c>
      <c r="J1574" s="4" t="s">
        <v>53</v>
      </c>
      <c r="K1574" s="22" t="s">
        <v>265</v>
      </c>
      <c r="L1574" s="50">
        <v>0.126</v>
      </c>
      <c r="M1574" s="13">
        <f t="shared" si="198"/>
        <v>5.4782608695652174E-6</v>
      </c>
      <c r="O1574" s="4" t="s">
        <v>52</v>
      </c>
      <c r="P1574" s="4">
        <v>12000</v>
      </c>
      <c r="Q1574" s="53">
        <v>43067</v>
      </c>
      <c r="T1574" s="24">
        <f t="shared" si="199"/>
        <v>4.1666666666666666E-3</v>
      </c>
      <c r="W1574" s="46">
        <v>7.1155900000000001</v>
      </c>
      <c r="Y1574" s="45">
        <v>2.2000000000000002</v>
      </c>
      <c r="Z1574" s="16">
        <v>10</v>
      </c>
      <c r="AA1574" s="50">
        <v>2.2000000000000002</v>
      </c>
      <c r="AB1574" s="16">
        <v>1</v>
      </c>
      <c r="AE1574" s="57">
        <v>1233.03482781511</v>
      </c>
      <c r="AG1574" s="44">
        <v>15.7657191565507</v>
      </c>
      <c r="AH1574" s="44">
        <v>15.7657191565507</v>
      </c>
    </row>
    <row r="1575" spans="1:34" x14ac:dyDescent="0.35">
      <c r="A1575" s="4" t="s">
        <v>297</v>
      </c>
      <c r="B1575" s="36" t="s">
        <v>264</v>
      </c>
      <c r="C1575" s="4" t="s">
        <v>263</v>
      </c>
      <c r="D1575" s="50">
        <v>8.08</v>
      </c>
      <c r="E1575" s="50">
        <v>47.09</v>
      </c>
      <c r="F1575" s="20">
        <v>23000</v>
      </c>
      <c r="G1575" s="50">
        <v>2075</v>
      </c>
      <c r="H1575" s="21">
        <v>1.22</v>
      </c>
      <c r="I1575" s="4" t="s">
        <v>31</v>
      </c>
      <c r="J1575" s="4" t="s">
        <v>53</v>
      </c>
      <c r="K1575" s="22" t="s">
        <v>265</v>
      </c>
      <c r="L1575" s="50">
        <v>0.126</v>
      </c>
      <c r="M1575" s="13">
        <f t="shared" si="198"/>
        <v>5.4782608695652174E-6</v>
      </c>
      <c r="O1575" s="4" t="s">
        <v>52</v>
      </c>
      <c r="P1575" s="4">
        <v>12000</v>
      </c>
      <c r="Q1575" s="53">
        <v>43067</v>
      </c>
      <c r="T1575" s="24">
        <f t="shared" si="199"/>
        <v>4.1666666666666666E-3</v>
      </c>
      <c r="W1575" s="46">
        <v>7.1155900000000001</v>
      </c>
      <c r="Y1575" s="45">
        <v>2.7</v>
      </c>
      <c r="Z1575" s="16">
        <v>10</v>
      </c>
      <c r="AA1575" s="50">
        <v>2.7</v>
      </c>
      <c r="AB1575" s="16">
        <v>1</v>
      </c>
      <c r="AE1575" s="57">
        <v>1233.03482781511</v>
      </c>
      <c r="AG1575" s="44">
        <v>12.015661036580738</v>
      </c>
      <c r="AH1575" s="44">
        <v>12.015661036580738</v>
      </c>
    </row>
    <row r="1576" spans="1:34" x14ac:dyDescent="0.35">
      <c r="A1576" s="4" t="s">
        <v>297</v>
      </c>
      <c r="B1576" s="36" t="s">
        <v>264</v>
      </c>
      <c r="C1576" s="4" t="s">
        <v>263</v>
      </c>
      <c r="D1576" s="50">
        <v>8.08</v>
      </c>
      <c r="E1576" s="50">
        <v>47.09</v>
      </c>
      <c r="F1576" s="20">
        <v>23000</v>
      </c>
      <c r="G1576" s="50">
        <v>2075</v>
      </c>
      <c r="H1576" s="21">
        <v>1.22</v>
      </c>
      <c r="I1576" s="4" t="s">
        <v>31</v>
      </c>
      <c r="J1576" s="4" t="s">
        <v>53</v>
      </c>
      <c r="K1576" s="22" t="s">
        <v>265</v>
      </c>
      <c r="L1576" s="50">
        <v>0.126</v>
      </c>
      <c r="M1576" s="13">
        <f t="shared" si="198"/>
        <v>5.4782608695652174E-6</v>
      </c>
      <c r="O1576" s="4" t="s">
        <v>52</v>
      </c>
      <c r="P1576" s="4">
        <v>12000</v>
      </c>
      <c r="Q1576" s="53">
        <v>43067</v>
      </c>
      <c r="T1576" s="24">
        <f t="shared" si="199"/>
        <v>4.1666666666666666E-3</v>
      </c>
      <c r="W1576" s="46">
        <v>7.1155900000000001</v>
      </c>
      <c r="Y1576" s="45">
        <v>1.9</v>
      </c>
      <c r="Z1576" s="16">
        <v>10</v>
      </c>
      <c r="AA1576" s="50">
        <v>1.9</v>
      </c>
      <c r="AB1576" s="16">
        <v>1</v>
      </c>
      <c r="AE1576" s="57">
        <v>1233.03482781511</v>
      </c>
      <c r="AG1576" s="44">
        <v>10.550466796867807</v>
      </c>
      <c r="AH1576" s="44">
        <v>10.550466796867807</v>
      </c>
    </row>
    <row r="1577" spans="1:34" x14ac:dyDescent="0.35">
      <c r="A1577" s="4" t="s">
        <v>297</v>
      </c>
      <c r="B1577" s="36" t="s">
        <v>264</v>
      </c>
      <c r="C1577" s="4" t="s">
        <v>263</v>
      </c>
      <c r="D1577" s="50">
        <v>8.08</v>
      </c>
      <c r="E1577" s="50">
        <v>47.09</v>
      </c>
      <c r="F1577" s="20">
        <v>23000</v>
      </c>
      <c r="G1577" s="50">
        <v>2075</v>
      </c>
      <c r="H1577" s="21">
        <v>1.22</v>
      </c>
      <c r="I1577" s="4" t="s">
        <v>31</v>
      </c>
      <c r="J1577" s="4" t="s">
        <v>53</v>
      </c>
      <c r="K1577" s="22" t="s">
        <v>265</v>
      </c>
      <c r="L1577" s="50">
        <v>0.126</v>
      </c>
      <c r="M1577" s="13">
        <f t="shared" si="198"/>
        <v>5.4782608695652174E-6</v>
      </c>
      <c r="O1577" s="4" t="s">
        <v>52</v>
      </c>
      <c r="P1577" s="4">
        <v>12000</v>
      </c>
      <c r="Q1577" s="53">
        <v>43067</v>
      </c>
      <c r="T1577" s="24">
        <f t="shared" si="199"/>
        <v>4.1666666666666666E-3</v>
      </c>
      <c r="W1577" s="46">
        <v>7.1155900000000001</v>
      </c>
      <c r="Y1577" s="45">
        <v>5</v>
      </c>
      <c r="Z1577" s="16">
        <v>10</v>
      </c>
      <c r="AA1577" s="50">
        <v>5</v>
      </c>
      <c r="AB1577" s="16">
        <v>1</v>
      </c>
      <c r="AE1577" s="57">
        <v>1233.03482781511</v>
      </c>
      <c r="AG1577" s="44">
        <v>15.698049339611911</v>
      </c>
      <c r="AH1577" s="44">
        <v>15.698049339611911</v>
      </c>
    </row>
    <row r="1578" spans="1:34" x14ac:dyDescent="0.35">
      <c r="A1578" s="4" t="s">
        <v>297</v>
      </c>
      <c r="B1578" s="36" t="s">
        <v>264</v>
      </c>
      <c r="C1578" s="4" t="s">
        <v>263</v>
      </c>
      <c r="D1578" s="50">
        <v>8.08</v>
      </c>
      <c r="E1578" s="50">
        <v>47.09</v>
      </c>
      <c r="F1578" s="20">
        <v>23000</v>
      </c>
      <c r="G1578" s="50">
        <v>2075</v>
      </c>
      <c r="H1578" s="21">
        <v>1.22</v>
      </c>
      <c r="I1578" s="4" t="s">
        <v>31</v>
      </c>
      <c r="J1578" s="4" t="s">
        <v>53</v>
      </c>
      <c r="K1578" s="22" t="s">
        <v>265</v>
      </c>
      <c r="L1578" s="50">
        <v>0.126</v>
      </c>
      <c r="M1578" s="13">
        <f t="shared" si="198"/>
        <v>5.4782608695652174E-6</v>
      </c>
      <c r="O1578" s="4" t="s">
        <v>52</v>
      </c>
      <c r="P1578" s="4">
        <v>12000</v>
      </c>
      <c r="Q1578" s="53">
        <v>43067</v>
      </c>
      <c r="T1578" s="24">
        <f t="shared" si="199"/>
        <v>4.1666666666666666E-3</v>
      </c>
      <c r="W1578" s="46">
        <v>7.1155900000000001</v>
      </c>
      <c r="Y1578" s="45">
        <v>6.2</v>
      </c>
      <c r="Z1578" s="16">
        <v>10</v>
      </c>
      <c r="AA1578" s="50">
        <v>6.2</v>
      </c>
      <c r="AB1578" s="16">
        <v>1</v>
      </c>
      <c r="AE1578" s="57">
        <v>1233.03482781511</v>
      </c>
      <c r="AG1578" s="44">
        <v>24.240385536678453</v>
      </c>
      <c r="AH1578" s="44">
        <v>24.240385536678453</v>
      </c>
    </row>
    <row r="1579" spans="1:34" x14ac:dyDescent="0.35">
      <c r="A1579" s="4" t="s">
        <v>297</v>
      </c>
      <c r="B1579" s="36" t="s">
        <v>264</v>
      </c>
      <c r="C1579" s="4" t="s">
        <v>263</v>
      </c>
      <c r="D1579" s="50">
        <v>8.08</v>
      </c>
      <c r="E1579" s="50">
        <v>47.09</v>
      </c>
      <c r="F1579" s="20">
        <v>23000</v>
      </c>
      <c r="G1579" s="50">
        <v>2075</v>
      </c>
      <c r="H1579" s="21">
        <v>1.22</v>
      </c>
      <c r="I1579" s="4" t="s">
        <v>31</v>
      </c>
      <c r="J1579" s="4" t="s">
        <v>53</v>
      </c>
      <c r="K1579" s="22" t="s">
        <v>265</v>
      </c>
      <c r="L1579" s="50">
        <v>0.126</v>
      </c>
      <c r="M1579" s="13">
        <f t="shared" si="198"/>
        <v>5.4782608695652174E-6</v>
      </c>
      <c r="O1579" s="4" t="s">
        <v>52</v>
      </c>
      <c r="P1579" s="4">
        <v>12000</v>
      </c>
      <c r="Q1579" s="53">
        <v>43067</v>
      </c>
      <c r="T1579" s="24">
        <f t="shared" si="199"/>
        <v>4.1666666666666666E-3</v>
      </c>
      <c r="W1579" s="46">
        <v>7.1155900000000001</v>
      </c>
      <c r="Y1579" s="45">
        <v>5.9</v>
      </c>
      <c r="Z1579" s="16">
        <v>10</v>
      </c>
      <c r="AA1579" s="50">
        <v>5.9</v>
      </c>
      <c r="AB1579" s="16">
        <v>1</v>
      </c>
      <c r="AE1579" s="57">
        <v>1233.03482781511</v>
      </c>
      <c r="AG1579" s="44">
        <v>27.909661783344337</v>
      </c>
      <c r="AH1579" s="44">
        <v>27.909661783344337</v>
      </c>
    </row>
    <row r="1580" spans="1:34" x14ac:dyDescent="0.35">
      <c r="A1580" s="4" t="s">
        <v>297</v>
      </c>
      <c r="B1580" s="36" t="s">
        <v>264</v>
      </c>
      <c r="C1580" s="4" t="s">
        <v>263</v>
      </c>
      <c r="D1580" s="50">
        <v>8.08</v>
      </c>
      <c r="E1580" s="50">
        <v>47.09</v>
      </c>
      <c r="F1580" s="20">
        <v>23000</v>
      </c>
      <c r="G1580" s="50">
        <v>2075</v>
      </c>
      <c r="H1580" s="21">
        <v>1.22</v>
      </c>
      <c r="I1580" s="4" t="s">
        <v>31</v>
      </c>
      <c r="J1580" s="4" t="s">
        <v>53</v>
      </c>
      <c r="K1580" s="22" t="s">
        <v>265</v>
      </c>
      <c r="L1580" s="50">
        <v>0.126</v>
      </c>
      <c r="M1580" s="13">
        <f t="shared" si="198"/>
        <v>5.4782608695652174E-6</v>
      </c>
      <c r="O1580" s="4" t="s">
        <v>52</v>
      </c>
      <c r="P1580" s="4">
        <v>12000</v>
      </c>
      <c r="Q1580" s="53">
        <v>43067</v>
      </c>
      <c r="T1580" s="24">
        <f t="shared" si="199"/>
        <v>4.1666666666666666E-3</v>
      </c>
      <c r="W1580" s="46">
        <v>7.1155900000000001</v>
      </c>
      <c r="Y1580" s="45">
        <v>6.6</v>
      </c>
      <c r="Z1580" s="16">
        <v>10</v>
      </c>
      <c r="AA1580" s="50">
        <v>6.6</v>
      </c>
      <c r="AB1580" s="16">
        <v>1</v>
      </c>
      <c r="AE1580" s="57">
        <v>1233.03482781511</v>
      </c>
      <c r="AG1580" s="44">
        <v>23.93303578068366</v>
      </c>
      <c r="AH1580" s="44">
        <v>23.93303578068366</v>
      </c>
    </row>
    <row r="1581" spans="1:34" x14ac:dyDescent="0.35">
      <c r="A1581" s="4" t="s">
        <v>297</v>
      </c>
      <c r="B1581" s="36" t="s">
        <v>264</v>
      </c>
      <c r="C1581" s="4" t="s">
        <v>263</v>
      </c>
      <c r="D1581" s="50">
        <v>8.08</v>
      </c>
      <c r="E1581" s="50">
        <v>47.09</v>
      </c>
      <c r="F1581" s="20">
        <v>23000</v>
      </c>
      <c r="G1581" s="50">
        <v>2075</v>
      </c>
      <c r="H1581" s="21">
        <v>1.22</v>
      </c>
      <c r="I1581" s="4" t="s">
        <v>31</v>
      </c>
      <c r="J1581" s="4" t="s">
        <v>53</v>
      </c>
      <c r="K1581" s="22" t="s">
        <v>265</v>
      </c>
      <c r="L1581" s="50">
        <v>0.126</v>
      </c>
      <c r="M1581" s="13">
        <f t="shared" si="198"/>
        <v>5.4782608695652174E-6</v>
      </c>
      <c r="O1581" s="4" t="s">
        <v>52</v>
      </c>
      <c r="P1581" s="4">
        <v>12000</v>
      </c>
      <c r="Q1581" s="53">
        <v>43083</v>
      </c>
      <c r="T1581" s="24">
        <f t="shared" si="199"/>
        <v>4.1666666666666666E-3</v>
      </c>
      <c r="W1581" s="46">
        <v>4.68452</v>
      </c>
      <c r="Y1581" s="45">
        <v>7.7</v>
      </c>
      <c r="Z1581" s="16">
        <v>10</v>
      </c>
      <c r="AA1581" s="50">
        <v>7.7</v>
      </c>
      <c r="AB1581" s="16">
        <v>1</v>
      </c>
      <c r="AE1581" s="57">
        <v>1426.82829313507</v>
      </c>
      <c r="AG1581" s="44">
        <v>18.04586380706715</v>
      </c>
      <c r="AH1581" s="44">
        <v>18.04586380706715</v>
      </c>
    </row>
    <row r="1582" spans="1:34" x14ac:dyDescent="0.35">
      <c r="A1582" s="4" t="s">
        <v>297</v>
      </c>
      <c r="B1582" s="36" t="s">
        <v>264</v>
      </c>
      <c r="C1582" s="4" t="s">
        <v>263</v>
      </c>
      <c r="D1582" s="50">
        <v>8.08</v>
      </c>
      <c r="E1582" s="50">
        <v>47.09</v>
      </c>
      <c r="F1582" s="20">
        <v>23000</v>
      </c>
      <c r="G1582" s="50">
        <v>2075</v>
      </c>
      <c r="H1582" s="21">
        <v>1.22</v>
      </c>
      <c r="I1582" s="4" t="s">
        <v>31</v>
      </c>
      <c r="J1582" s="4" t="s">
        <v>53</v>
      </c>
      <c r="K1582" s="22" t="s">
        <v>265</v>
      </c>
      <c r="L1582" s="50">
        <v>0.126</v>
      </c>
      <c r="M1582" s="13">
        <f t="shared" si="198"/>
        <v>5.4782608695652174E-6</v>
      </c>
      <c r="O1582" s="4" t="s">
        <v>52</v>
      </c>
      <c r="P1582" s="4">
        <v>12000</v>
      </c>
      <c r="Q1582" s="53">
        <v>43083</v>
      </c>
      <c r="T1582" s="24">
        <f t="shared" si="199"/>
        <v>4.1666666666666666E-3</v>
      </c>
      <c r="W1582" s="46">
        <v>4.68452</v>
      </c>
      <c r="Y1582" s="45">
        <v>8.1</v>
      </c>
      <c r="Z1582" s="16">
        <v>10</v>
      </c>
      <c r="AA1582" s="50">
        <v>8.1</v>
      </c>
      <c r="AB1582" s="16">
        <v>1</v>
      </c>
      <c r="AE1582" s="57">
        <v>1426.82829313507</v>
      </c>
      <c r="AG1582" s="44">
        <v>16.773297570132183</v>
      </c>
      <c r="AH1582" s="44">
        <v>16.773297570132183</v>
      </c>
    </row>
    <row r="1583" spans="1:34" x14ac:dyDescent="0.35">
      <c r="A1583" s="4" t="s">
        <v>297</v>
      </c>
      <c r="B1583" s="36" t="s">
        <v>264</v>
      </c>
      <c r="C1583" s="4" t="s">
        <v>263</v>
      </c>
      <c r="D1583" s="50">
        <v>8.08</v>
      </c>
      <c r="E1583" s="50">
        <v>47.09</v>
      </c>
      <c r="F1583" s="20">
        <v>23000</v>
      </c>
      <c r="G1583" s="50">
        <v>2075</v>
      </c>
      <c r="H1583" s="21">
        <v>1.22</v>
      </c>
      <c r="I1583" s="4" t="s">
        <v>31</v>
      </c>
      <c r="J1583" s="4" t="s">
        <v>53</v>
      </c>
      <c r="K1583" s="22" t="s">
        <v>265</v>
      </c>
      <c r="L1583" s="50">
        <v>0.126</v>
      </c>
      <c r="M1583" s="13">
        <f t="shared" si="198"/>
        <v>5.4782608695652174E-6</v>
      </c>
      <c r="O1583" s="4" t="s">
        <v>52</v>
      </c>
      <c r="P1583" s="4">
        <v>12000</v>
      </c>
      <c r="Q1583" s="53">
        <v>43083</v>
      </c>
      <c r="T1583" s="24">
        <f t="shared" si="199"/>
        <v>4.1666666666666666E-3</v>
      </c>
      <c r="W1583" s="46">
        <v>4.68452</v>
      </c>
      <c r="Y1583" s="45">
        <v>8.1999999999999993</v>
      </c>
      <c r="Z1583" s="16">
        <v>10</v>
      </c>
      <c r="AA1583" s="50">
        <v>8.1999999999999993</v>
      </c>
      <c r="AB1583" s="16">
        <v>1</v>
      </c>
      <c r="AE1583" s="57">
        <v>1426.82829313507</v>
      </c>
      <c r="AG1583" s="44">
        <v>20.68394955254098</v>
      </c>
      <c r="AH1583" s="44">
        <v>20.68394955254098</v>
      </c>
    </row>
    <row r="1584" spans="1:34" x14ac:dyDescent="0.35">
      <c r="A1584" s="4" t="s">
        <v>297</v>
      </c>
      <c r="B1584" s="36" t="s">
        <v>264</v>
      </c>
      <c r="C1584" s="4" t="s">
        <v>263</v>
      </c>
      <c r="D1584" s="50">
        <v>8.08</v>
      </c>
      <c r="E1584" s="50">
        <v>47.09</v>
      </c>
      <c r="F1584" s="20">
        <v>23000</v>
      </c>
      <c r="G1584" s="50">
        <v>2075</v>
      </c>
      <c r="H1584" s="21">
        <v>1.22</v>
      </c>
      <c r="I1584" s="4" t="s">
        <v>31</v>
      </c>
      <c r="J1584" s="4" t="s">
        <v>53</v>
      </c>
      <c r="K1584" s="22" t="s">
        <v>265</v>
      </c>
      <c r="L1584" s="50">
        <v>0.126</v>
      </c>
      <c r="M1584" s="13">
        <f t="shared" si="198"/>
        <v>5.4782608695652174E-6</v>
      </c>
      <c r="O1584" s="4" t="s">
        <v>52</v>
      </c>
      <c r="P1584" s="4">
        <v>12000</v>
      </c>
      <c r="Q1584" s="53">
        <v>43083</v>
      </c>
      <c r="T1584" s="24">
        <f t="shared" si="199"/>
        <v>4.1666666666666666E-3</v>
      </c>
      <c r="W1584" s="46">
        <v>4.68452</v>
      </c>
      <c r="Y1584" s="45">
        <v>8.1999999999999993</v>
      </c>
      <c r="Z1584" s="16">
        <v>10</v>
      </c>
      <c r="AA1584" s="50">
        <v>8.1999999999999993</v>
      </c>
      <c r="AB1584" s="16">
        <v>1</v>
      </c>
      <c r="AE1584" s="57">
        <v>1426.82829313507</v>
      </c>
      <c r="AG1584" s="44">
        <v>16.857122569629599</v>
      </c>
      <c r="AH1584" s="44">
        <v>16.857122569629599</v>
      </c>
    </row>
    <row r="1585" spans="1:34" x14ac:dyDescent="0.35">
      <c r="A1585" s="4" t="s">
        <v>297</v>
      </c>
      <c r="B1585" s="36" t="s">
        <v>264</v>
      </c>
      <c r="C1585" s="4" t="s">
        <v>263</v>
      </c>
      <c r="D1585" s="50">
        <v>8.08</v>
      </c>
      <c r="E1585" s="50">
        <v>47.09</v>
      </c>
      <c r="F1585" s="20">
        <v>23000</v>
      </c>
      <c r="G1585" s="50">
        <v>2075</v>
      </c>
      <c r="H1585" s="21">
        <v>1.22</v>
      </c>
      <c r="I1585" s="4" t="s">
        <v>31</v>
      </c>
      <c r="J1585" s="4" t="s">
        <v>53</v>
      </c>
      <c r="K1585" s="22" t="s">
        <v>265</v>
      </c>
      <c r="L1585" s="50">
        <v>0.126</v>
      </c>
      <c r="M1585" s="13">
        <f t="shared" si="198"/>
        <v>5.4782608695652174E-6</v>
      </c>
      <c r="O1585" s="4" t="s">
        <v>52</v>
      </c>
      <c r="P1585" s="4">
        <v>12000</v>
      </c>
      <c r="Q1585" s="53">
        <v>43083</v>
      </c>
      <c r="T1585" s="24">
        <f t="shared" si="199"/>
        <v>4.1666666666666666E-3</v>
      </c>
      <c r="W1585" s="46">
        <v>4.68452</v>
      </c>
      <c r="Y1585" s="45">
        <v>7.8</v>
      </c>
      <c r="Z1585" s="16">
        <v>10</v>
      </c>
      <c r="AA1585" s="50">
        <v>7.8</v>
      </c>
      <c r="AB1585" s="16">
        <v>1</v>
      </c>
      <c r="AE1585" s="57">
        <v>1426.82829313507</v>
      </c>
      <c r="AG1585" s="44">
        <v>15.33074127044288</v>
      </c>
      <c r="AH1585" s="44">
        <v>15.33074127044288</v>
      </c>
    </row>
    <row r="1586" spans="1:34" x14ac:dyDescent="0.35">
      <c r="A1586" s="4" t="s">
        <v>297</v>
      </c>
      <c r="B1586" s="36" t="s">
        <v>264</v>
      </c>
      <c r="C1586" s="4" t="s">
        <v>263</v>
      </c>
      <c r="D1586" s="50">
        <v>8.08</v>
      </c>
      <c r="E1586" s="50">
        <v>47.09</v>
      </c>
      <c r="F1586" s="20">
        <v>23000</v>
      </c>
      <c r="G1586" s="50">
        <v>2075</v>
      </c>
      <c r="H1586" s="21">
        <v>1.22</v>
      </c>
      <c r="I1586" s="4" t="s">
        <v>31</v>
      </c>
      <c r="J1586" s="4" t="s">
        <v>53</v>
      </c>
      <c r="K1586" s="22" t="s">
        <v>265</v>
      </c>
      <c r="L1586" s="50">
        <v>0.126</v>
      </c>
      <c r="M1586" s="13">
        <f t="shared" si="198"/>
        <v>5.4782608695652174E-6</v>
      </c>
      <c r="O1586" s="4" t="s">
        <v>52</v>
      </c>
      <c r="P1586" s="4">
        <v>12000</v>
      </c>
      <c r="Q1586" s="53">
        <v>43083</v>
      </c>
      <c r="T1586" s="24">
        <f t="shared" si="199"/>
        <v>4.1666666666666666E-3</v>
      </c>
      <c r="W1586" s="46">
        <v>4.68452</v>
      </c>
      <c r="Y1586" s="45">
        <v>5.7</v>
      </c>
      <c r="Z1586" s="16">
        <v>10</v>
      </c>
      <c r="AA1586" s="50">
        <v>5.7</v>
      </c>
      <c r="AB1586" s="16">
        <v>1</v>
      </c>
      <c r="AE1586" s="57">
        <v>1426.82829313507</v>
      </c>
      <c r="AG1586" s="44">
        <v>14.364080574344332</v>
      </c>
      <c r="AH1586" s="44">
        <v>14.364080574344332</v>
      </c>
    </row>
    <row r="1587" spans="1:34" x14ac:dyDescent="0.35">
      <c r="A1587" s="4" t="s">
        <v>297</v>
      </c>
      <c r="B1587" s="36" t="s">
        <v>264</v>
      </c>
      <c r="C1587" s="4" t="s">
        <v>263</v>
      </c>
      <c r="D1587" s="50">
        <v>8.08</v>
      </c>
      <c r="E1587" s="50">
        <v>47.09</v>
      </c>
      <c r="F1587" s="20">
        <v>23000</v>
      </c>
      <c r="G1587" s="50">
        <v>2075</v>
      </c>
      <c r="H1587" s="21">
        <v>1.22</v>
      </c>
      <c r="I1587" s="4" t="s">
        <v>31</v>
      </c>
      <c r="J1587" s="4" t="s">
        <v>51</v>
      </c>
      <c r="K1587" s="22" t="s">
        <v>265</v>
      </c>
      <c r="L1587" s="50">
        <v>0.126</v>
      </c>
      <c r="M1587" s="13">
        <f t="shared" si="198"/>
        <v>5.4782608695652174E-6</v>
      </c>
      <c r="O1587" s="4" t="s">
        <v>52</v>
      </c>
      <c r="P1587" s="4">
        <v>12000</v>
      </c>
      <c r="Q1587" s="53">
        <v>42516</v>
      </c>
      <c r="T1587" s="24">
        <f t="shared" si="199"/>
        <v>4.1666666666666666E-3</v>
      </c>
      <c r="W1587" s="46">
        <v>15.335000000000001</v>
      </c>
      <c r="Y1587" s="46">
        <v>1.2</v>
      </c>
      <c r="Z1587" s="16">
        <v>10</v>
      </c>
      <c r="AA1587" s="50">
        <v>1.2</v>
      </c>
      <c r="AB1587" s="16">
        <v>1</v>
      </c>
      <c r="AE1587" s="57">
        <v>765.06454145758505</v>
      </c>
      <c r="AG1587" s="44">
        <v>11.429799190738725</v>
      </c>
      <c r="AH1587" s="44">
        <v>11.429799190738725</v>
      </c>
    </row>
    <row r="1588" spans="1:34" x14ac:dyDescent="0.35">
      <c r="A1588" s="4" t="s">
        <v>297</v>
      </c>
      <c r="B1588" s="36" t="s">
        <v>264</v>
      </c>
      <c r="C1588" s="4" t="s">
        <v>263</v>
      </c>
      <c r="D1588" s="50">
        <v>8.08</v>
      </c>
      <c r="E1588" s="50">
        <v>47.09</v>
      </c>
      <c r="F1588" s="20">
        <v>23000</v>
      </c>
      <c r="G1588" s="50">
        <v>2075</v>
      </c>
      <c r="H1588" s="21">
        <v>1.22</v>
      </c>
      <c r="I1588" s="4" t="s">
        <v>31</v>
      </c>
      <c r="J1588" s="4" t="s">
        <v>51</v>
      </c>
      <c r="K1588" s="22" t="s">
        <v>265</v>
      </c>
      <c r="L1588" s="50">
        <v>0.126</v>
      </c>
      <c r="M1588" s="13">
        <f t="shared" si="198"/>
        <v>5.4782608695652174E-6</v>
      </c>
      <c r="O1588" s="4" t="s">
        <v>52</v>
      </c>
      <c r="P1588" s="4">
        <v>12000</v>
      </c>
      <c r="Q1588" s="53">
        <v>42516</v>
      </c>
      <c r="T1588" s="24">
        <f t="shared" si="199"/>
        <v>4.1666666666666666E-3</v>
      </c>
      <c r="W1588" s="46">
        <v>15.335000000000001</v>
      </c>
      <c r="Y1588" s="46">
        <v>1.6</v>
      </c>
      <c r="Z1588" s="16">
        <v>10</v>
      </c>
      <c r="AA1588" s="50">
        <v>1.6</v>
      </c>
      <c r="AB1588" s="16">
        <v>1</v>
      </c>
      <c r="AE1588" s="57">
        <v>765.06454145758505</v>
      </c>
      <c r="AG1588" s="44">
        <v>10.14180272098989</v>
      </c>
      <c r="AH1588" s="44">
        <v>10.14180272098989</v>
      </c>
    </row>
    <row r="1589" spans="1:34" x14ac:dyDescent="0.35">
      <c r="A1589" s="4" t="s">
        <v>297</v>
      </c>
      <c r="B1589" s="36" t="s">
        <v>264</v>
      </c>
      <c r="C1589" s="4" t="s">
        <v>263</v>
      </c>
      <c r="D1589" s="50">
        <v>8.08</v>
      </c>
      <c r="E1589" s="50">
        <v>47.09</v>
      </c>
      <c r="F1589" s="20">
        <v>23000</v>
      </c>
      <c r="G1589" s="50">
        <v>2075</v>
      </c>
      <c r="H1589" s="21">
        <v>1.22</v>
      </c>
      <c r="I1589" s="4" t="s">
        <v>31</v>
      </c>
      <c r="J1589" s="4" t="s">
        <v>51</v>
      </c>
      <c r="K1589" s="22" t="s">
        <v>265</v>
      </c>
      <c r="L1589" s="50">
        <v>0.126</v>
      </c>
      <c r="M1589" s="13">
        <f t="shared" si="198"/>
        <v>5.4782608695652174E-6</v>
      </c>
      <c r="O1589" s="4" t="s">
        <v>52</v>
      </c>
      <c r="P1589" s="4">
        <v>12000</v>
      </c>
      <c r="Q1589" s="53">
        <v>42516</v>
      </c>
      <c r="T1589" s="24">
        <f t="shared" si="199"/>
        <v>4.1666666666666666E-3</v>
      </c>
      <c r="W1589" s="46">
        <v>15.335000000000001</v>
      </c>
      <c r="Y1589" s="46">
        <v>0.9</v>
      </c>
      <c r="Z1589" s="16">
        <v>10</v>
      </c>
      <c r="AA1589" s="50">
        <v>0.9</v>
      </c>
      <c r="AB1589" s="16">
        <v>1</v>
      </c>
      <c r="AE1589" s="57">
        <v>765.06454145758505</v>
      </c>
      <c r="AG1589" s="44">
        <v>8.2808531708839546</v>
      </c>
      <c r="AH1589" s="44">
        <v>8.2808531708839546</v>
      </c>
    </row>
    <row r="1590" spans="1:34" x14ac:dyDescent="0.35">
      <c r="A1590" s="4" t="s">
        <v>297</v>
      </c>
      <c r="B1590" s="36" t="s">
        <v>264</v>
      </c>
      <c r="C1590" s="4" t="s">
        <v>263</v>
      </c>
      <c r="D1590" s="50">
        <v>8.08</v>
      </c>
      <c r="E1590" s="50">
        <v>47.09</v>
      </c>
      <c r="F1590" s="20">
        <v>23000</v>
      </c>
      <c r="G1590" s="50">
        <v>2075</v>
      </c>
      <c r="H1590" s="21">
        <v>1.22</v>
      </c>
      <c r="I1590" s="4" t="s">
        <v>31</v>
      </c>
      <c r="J1590" s="4" t="s">
        <v>51</v>
      </c>
      <c r="K1590" s="22" t="s">
        <v>265</v>
      </c>
      <c r="L1590" s="50">
        <v>0.126</v>
      </c>
      <c r="M1590" s="13">
        <f t="shared" si="198"/>
        <v>5.4782608695652174E-6</v>
      </c>
      <c r="O1590" s="4" t="s">
        <v>52</v>
      </c>
      <c r="P1590" s="4">
        <v>12000</v>
      </c>
      <c r="Q1590" s="53">
        <v>42516</v>
      </c>
      <c r="T1590" s="24">
        <f t="shared" si="199"/>
        <v>4.1666666666666666E-3</v>
      </c>
      <c r="W1590" s="46">
        <v>15.335000000000001</v>
      </c>
      <c r="Y1590" s="46">
        <v>0.9</v>
      </c>
      <c r="Z1590" s="16">
        <v>10</v>
      </c>
      <c r="AA1590" s="50">
        <v>0.9</v>
      </c>
      <c r="AB1590" s="16">
        <v>1</v>
      </c>
      <c r="AE1590" s="57">
        <v>765.06454145758505</v>
      </c>
      <c r="AG1590" s="44">
        <v>5.8745817441980108</v>
      </c>
      <c r="AH1590" s="44">
        <v>5.8745817441980108</v>
      </c>
    </row>
    <row r="1591" spans="1:34" x14ac:dyDescent="0.35">
      <c r="A1591" s="4" t="s">
        <v>297</v>
      </c>
      <c r="B1591" s="36" t="s">
        <v>264</v>
      </c>
      <c r="C1591" s="4" t="s">
        <v>263</v>
      </c>
      <c r="D1591" s="50">
        <v>8.08</v>
      </c>
      <c r="E1591" s="50">
        <v>47.09</v>
      </c>
      <c r="F1591" s="20">
        <v>23000</v>
      </c>
      <c r="G1591" s="50">
        <v>2075</v>
      </c>
      <c r="H1591" s="21">
        <v>1.22</v>
      </c>
      <c r="I1591" s="4" t="s">
        <v>31</v>
      </c>
      <c r="J1591" s="4" t="s">
        <v>51</v>
      </c>
      <c r="K1591" s="22" t="s">
        <v>265</v>
      </c>
      <c r="L1591" s="50">
        <v>0.126</v>
      </c>
      <c r="M1591" s="13">
        <f t="shared" si="198"/>
        <v>5.4782608695652174E-6</v>
      </c>
      <c r="O1591" s="4" t="s">
        <v>52</v>
      </c>
      <c r="P1591" s="4">
        <v>12000</v>
      </c>
      <c r="Q1591" s="53">
        <v>42516</v>
      </c>
      <c r="T1591" s="24">
        <f t="shared" si="199"/>
        <v>4.1666666666666666E-3</v>
      </c>
      <c r="W1591" s="46">
        <v>15.335000000000001</v>
      </c>
      <c r="Y1591" s="46">
        <v>0.7</v>
      </c>
      <c r="Z1591" s="16">
        <v>10</v>
      </c>
      <c r="AA1591" s="50">
        <v>0.7</v>
      </c>
      <c r="AB1591" s="16">
        <v>1</v>
      </c>
      <c r="AE1591" s="57">
        <v>765.06454145758505</v>
      </c>
      <c r="AG1591" s="44">
        <v>10.680171719319544</v>
      </c>
      <c r="AH1591" s="44">
        <v>10.680171719319544</v>
      </c>
    </row>
    <row r="1592" spans="1:34" x14ac:dyDescent="0.35">
      <c r="A1592" s="4" t="s">
        <v>297</v>
      </c>
      <c r="B1592" s="36" t="s">
        <v>264</v>
      </c>
      <c r="C1592" s="4" t="s">
        <v>263</v>
      </c>
      <c r="D1592" s="50">
        <v>8.08</v>
      </c>
      <c r="E1592" s="50">
        <v>47.09</v>
      </c>
      <c r="F1592" s="20">
        <v>23000</v>
      </c>
      <c r="G1592" s="50">
        <v>2075</v>
      </c>
      <c r="H1592" s="21">
        <v>1.22</v>
      </c>
      <c r="I1592" s="4" t="s">
        <v>31</v>
      </c>
      <c r="J1592" s="4" t="s">
        <v>51</v>
      </c>
      <c r="K1592" s="22" t="s">
        <v>265</v>
      </c>
      <c r="L1592" s="50">
        <v>0.126</v>
      </c>
      <c r="M1592" s="13">
        <f t="shared" si="198"/>
        <v>5.4782608695652174E-6</v>
      </c>
      <c r="O1592" s="4" t="s">
        <v>52</v>
      </c>
      <c r="P1592" s="4">
        <v>12000</v>
      </c>
      <c r="Q1592" s="53">
        <v>42516</v>
      </c>
      <c r="T1592" s="24">
        <f t="shared" si="199"/>
        <v>4.1666666666666666E-3</v>
      </c>
      <c r="W1592" s="46">
        <v>15.335000000000001</v>
      </c>
      <c r="Y1592" s="46">
        <v>0.9</v>
      </c>
      <c r="Z1592" s="16">
        <v>10</v>
      </c>
      <c r="AA1592" s="50">
        <v>0.9</v>
      </c>
      <c r="AB1592" s="16">
        <v>1</v>
      </c>
      <c r="AE1592" s="57">
        <v>765.06454145758505</v>
      </c>
      <c r="AG1592" s="44">
        <v>4.7029397164899587</v>
      </c>
      <c r="AH1592" s="44">
        <v>4.7029397164899587</v>
      </c>
    </row>
    <row r="1593" spans="1:34" x14ac:dyDescent="0.35">
      <c r="A1593" s="4" t="s">
        <v>297</v>
      </c>
      <c r="B1593" s="36" t="s">
        <v>264</v>
      </c>
      <c r="C1593" s="4" t="s">
        <v>263</v>
      </c>
      <c r="D1593" s="50">
        <v>8.08</v>
      </c>
      <c r="E1593" s="50">
        <v>47.09</v>
      </c>
      <c r="F1593" s="20">
        <v>23000</v>
      </c>
      <c r="G1593" s="50">
        <v>2075</v>
      </c>
      <c r="H1593" s="21">
        <v>1.22</v>
      </c>
      <c r="I1593" s="4" t="s">
        <v>31</v>
      </c>
      <c r="J1593" s="4" t="s">
        <v>51</v>
      </c>
      <c r="K1593" s="22" t="s">
        <v>265</v>
      </c>
      <c r="L1593" s="50">
        <v>0.126</v>
      </c>
      <c r="M1593" s="13">
        <f t="shared" si="198"/>
        <v>5.4782608695652174E-6</v>
      </c>
      <c r="O1593" s="4" t="s">
        <v>52</v>
      </c>
      <c r="P1593" s="4">
        <v>12000</v>
      </c>
      <c r="Q1593" s="53">
        <v>42555</v>
      </c>
      <c r="T1593" s="24">
        <f t="shared" si="199"/>
        <v>4.1666666666666666E-3</v>
      </c>
      <c r="W1593" s="46">
        <v>23.16</v>
      </c>
      <c r="Y1593" s="46">
        <v>1.5</v>
      </c>
      <c r="Z1593" s="16">
        <v>10</v>
      </c>
      <c r="AA1593" s="50">
        <v>1.5</v>
      </c>
      <c r="AB1593" s="16">
        <v>1</v>
      </c>
      <c r="AE1593" s="57">
        <v>512.95629582713605</v>
      </c>
      <c r="AG1593" s="44">
        <v>1.8637803356572793</v>
      </c>
      <c r="AH1593" s="44">
        <v>1.8637803356572793</v>
      </c>
    </row>
    <row r="1594" spans="1:34" x14ac:dyDescent="0.35">
      <c r="A1594" s="4" t="s">
        <v>297</v>
      </c>
      <c r="B1594" s="36" t="s">
        <v>264</v>
      </c>
      <c r="C1594" s="4" t="s">
        <v>263</v>
      </c>
      <c r="D1594" s="50">
        <v>8.08</v>
      </c>
      <c r="E1594" s="50">
        <v>47.09</v>
      </c>
      <c r="F1594" s="20">
        <v>23000</v>
      </c>
      <c r="G1594" s="50">
        <v>2075</v>
      </c>
      <c r="H1594" s="21">
        <v>1.22</v>
      </c>
      <c r="I1594" s="4" t="s">
        <v>31</v>
      </c>
      <c r="J1594" s="4" t="s">
        <v>51</v>
      </c>
      <c r="K1594" s="22" t="s">
        <v>265</v>
      </c>
      <c r="L1594" s="50">
        <v>0.126</v>
      </c>
      <c r="M1594" s="13">
        <f t="shared" si="198"/>
        <v>5.4782608695652174E-6</v>
      </c>
      <c r="O1594" s="4" t="s">
        <v>52</v>
      </c>
      <c r="P1594" s="4">
        <v>12000</v>
      </c>
      <c r="Q1594" s="53">
        <v>42555</v>
      </c>
      <c r="T1594" s="24">
        <f t="shared" si="199"/>
        <v>4.1666666666666666E-3</v>
      </c>
      <c r="W1594" s="46">
        <v>23.16</v>
      </c>
      <c r="Y1594" s="46">
        <v>1.3</v>
      </c>
      <c r="Z1594" s="16">
        <v>10</v>
      </c>
      <c r="AA1594" s="50">
        <v>1.3</v>
      </c>
      <c r="AB1594" s="16">
        <v>1</v>
      </c>
      <c r="AE1594" s="57">
        <v>512.95629582713605</v>
      </c>
      <c r="AG1594" s="44">
        <v>1.7118550387722526</v>
      </c>
      <c r="AH1594" s="44">
        <v>1.7118550387722526</v>
      </c>
    </row>
    <row r="1595" spans="1:34" x14ac:dyDescent="0.35">
      <c r="A1595" s="4" t="s">
        <v>297</v>
      </c>
      <c r="B1595" s="36" t="s">
        <v>264</v>
      </c>
      <c r="C1595" s="4" t="s">
        <v>263</v>
      </c>
      <c r="D1595" s="50">
        <v>8.08</v>
      </c>
      <c r="E1595" s="50">
        <v>47.09</v>
      </c>
      <c r="F1595" s="20">
        <v>23000</v>
      </c>
      <c r="G1595" s="50">
        <v>2075</v>
      </c>
      <c r="H1595" s="21">
        <v>1.22</v>
      </c>
      <c r="I1595" s="4" t="s">
        <v>31</v>
      </c>
      <c r="J1595" s="4" t="s">
        <v>51</v>
      </c>
      <c r="K1595" s="22" t="s">
        <v>265</v>
      </c>
      <c r="L1595" s="50">
        <v>0.126</v>
      </c>
      <c r="M1595" s="13">
        <f t="shared" si="198"/>
        <v>5.4782608695652174E-6</v>
      </c>
      <c r="O1595" s="4" t="s">
        <v>52</v>
      </c>
      <c r="P1595" s="4">
        <v>12000</v>
      </c>
      <c r="Q1595" s="53">
        <v>42555</v>
      </c>
      <c r="T1595" s="24">
        <f t="shared" si="199"/>
        <v>4.1666666666666666E-3</v>
      </c>
      <c r="W1595" s="46">
        <v>23.16</v>
      </c>
      <c r="Y1595" s="46">
        <v>0.9</v>
      </c>
      <c r="Z1595" s="16">
        <v>10</v>
      </c>
      <c r="AA1595" s="50">
        <v>0.9</v>
      </c>
      <c r="AB1595" s="16">
        <v>1</v>
      </c>
      <c r="AE1595" s="57">
        <v>512.95629582713605</v>
      </c>
      <c r="AG1595" s="44">
        <v>1.7946788296547354</v>
      </c>
      <c r="AH1595" s="44">
        <v>1.7946788296547354</v>
      </c>
    </row>
    <row r="1596" spans="1:34" x14ac:dyDescent="0.35">
      <c r="A1596" s="4" t="s">
        <v>297</v>
      </c>
      <c r="B1596" s="36" t="s">
        <v>264</v>
      </c>
      <c r="C1596" s="4" t="s">
        <v>263</v>
      </c>
      <c r="D1596" s="50">
        <v>8.08</v>
      </c>
      <c r="E1596" s="50">
        <v>47.09</v>
      </c>
      <c r="F1596" s="20">
        <v>23000</v>
      </c>
      <c r="G1596" s="50">
        <v>2075</v>
      </c>
      <c r="H1596" s="21">
        <v>1.22</v>
      </c>
      <c r="I1596" s="4" t="s">
        <v>31</v>
      </c>
      <c r="J1596" s="4" t="s">
        <v>51</v>
      </c>
      <c r="K1596" s="22" t="s">
        <v>265</v>
      </c>
      <c r="L1596" s="50">
        <v>0.126</v>
      </c>
      <c r="M1596" s="13">
        <f t="shared" si="198"/>
        <v>5.4782608695652174E-6</v>
      </c>
      <c r="O1596" s="4" t="s">
        <v>52</v>
      </c>
      <c r="P1596" s="4">
        <v>12000</v>
      </c>
      <c r="Q1596" s="53">
        <v>42586</v>
      </c>
      <c r="T1596" s="24">
        <f t="shared" si="199"/>
        <v>4.1666666666666666E-3</v>
      </c>
      <c r="W1596" s="46">
        <v>25.064</v>
      </c>
      <c r="Y1596" s="46">
        <v>1</v>
      </c>
      <c r="Z1596" s="16">
        <v>10</v>
      </c>
      <c r="AA1596" s="50">
        <v>1</v>
      </c>
      <c r="AB1596" s="16">
        <v>1</v>
      </c>
      <c r="AE1596" s="57">
        <v>467.22930981556101</v>
      </c>
      <c r="AG1596" s="44">
        <v>4.3118749474464693</v>
      </c>
      <c r="AH1596" s="44">
        <v>4.3118749474464693</v>
      </c>
    </row>
    <row r="1597" spans="1:34" x14ac:dyDescent="0.35">
      <c r="A1597" s="4" t="s">
        <v>297</v>
      </c>
      <c r="B1597" s="36" t="s">
        <v>264</v>
      </c>
      <c r="C1597" s="4" t="s">
        <v>263</v>
      </c>
      <c r="D1597" s="50">
        <v>8.08</v>
      </c>
      <c r="E1597" s="50">
        <v>47.09</v>
      </c>
      <c r="F1597" s="20">
        <v>23000</v>
      </c>
      <c r="G1597" s="50">
        <v>2075</v>
      </c>
      <c r="H1597" s="21">
        <v>1.22</v>
      </c>
      <c r="I1597" s="4" t="s">
        <v>31</v>
      </c>
      <c r="J1597" s="4" t="s">
        <v>51</v>
      </c>
      <c r="K1597" s="22" t="s">
        <v>265</v>
      </c>
      <c r="L1597" s="50">
        <v>0.126</v>
      </c>
      <c r="M1597" s="13">
        <f t="shared" si="198"/>
        <v>5.4782608695652174E-6</v>
      </c>
      <c r="O1597" s="4" t="s">
        <v>52</v>
      </c>
      <c r="P1597" s="4">
        <v>12000</v>
      </c>
      <c r="Q1597" s="53">
        <v>42586</v>
      </c>
      <c r="T1597" s="24">
        <f t="shared" si="199"/>
        <v>4.1666666666666666E-3</v>
      </c>
      <c r="W1597" s="46">
        <v>25.064</v>
      </c>
      <c r="Y1597" s="46">
        <v>3.1</v>
      </c>
      <c r="Z1597" s="16">
        <v>10</v>
      </c>
      <c r="AA1597" s="50">
        <v>3.1</v>
      </c>
      <c r="AB1597" s="16">
        <v>1</v>
      </c>
      <c r="AE1597" s="57">
        <v>467.22930981556101</v>
      </c>
      <c r="AG1597" s="44">
        <v>5.196700247657188</v>
      </c>
      <c r="AH1597" s="44">
        <v>5.196700247657188</v>
      </c>
    </row>
    <row r="1598" spans="1:34" x14ac:dyDescent="0.35">
      <c r="A1598" s="4" t="s">
        <v>297</v>
      </c>
      <c r="B1598" s="36" t="s">
        <v>264</v>
      </c>
      <c r="C1598" s="4" t="s">
        <v>263</v>
      </c>
      <c r="D1598" s="50">
        <v>8.08</v>
      </c>
      <c r="E1598" s="50">
        <v>47.09</v>
      </c>
      <c r="F1598" s="20">
        <v>23000</v>
      </c>
      <c r="G1598" s="50">
        <v>2075</v>
      </c>
      <c r="H1598" s="21">
        <v>1.22</v>
      </c>
      <c r="I1598" s="4" t="s">
        <v>31</v>
      </c>
      <c r="J1598" s="4" t="s">
        <v>51</v>
      </c>
      <c r="K1598" s="22" t="s">
        <v>265</v>
      </c>
      <c r="L1598" s="50">
        <v>0.126</v>
      </c>
      <c r="M1598" s="13">
        <f t="shared" si="198"/>
        <v>5.4782608695652174E-6</v>
      </c>
      <c r="O1598" s="4" t="s">
        <v>52</v>
      </c>
      <c r="P1598" s="4">
        <v>12000</v>
      </c>
      <c r="Q1598" s="53">
        <v>42586</v>
      </c>
      <c r="T1598" s="24">
        <f t="shared" si="199"/>
        <v>4.1666666666666666E-3</v>
      </c>
      <c r="W1598" s="46">
        <v>25.064</v>
      </c>
      <c r="Y1598" s="46">
        <v>2.9</v>
      </c>
      <c r="Z1598" s="16">
        <v>10</v>
      </c>
      <c r="AA1598" s="50">
        <v>2.9</v>
      </c>
      <c r="AB1598" s="16">
        <v>1</v>
      </c>
      <c r="AE1598" s="57">
        <v>467.22930981556101</v>
      </c>
      <c r="AG1598" s="44">
        <v>6.7468221549256189</v>
      </c>
      <c r="AH1598" s="44">
        <v>6.7468221549256189</v>
      </c>
    </row>
    <row r="1599" spans="1:34" x14ac:dyDescent="0.35">
      <c r="A1599" s="4" t="s">
        <v>297</v>
      </c>
      <c r="B1599" s="36" t="s">
        <v>264</v>
      </c>
      <c r="C1599" s="4" t="s">
        <v>263</v>
      </c>
      <c r="D1599" s="50">
        <v>8.08</v>
      </c>
      <c r="E1599" s="50">
        <v>47.09</v>
      </c>
      <c r="F1599" s="20">
        <v>23000</v>
      </c>
      <c r="G1599" s="50">
        <v>2075</v>
      </c>
      <c r="H1599" s="21">
        <v>1.22</v>
      </c>
      <c r="I1599" s="4" t="s">
        <v>31</v>
      </c>
      <c r="J1599" s="4" t="s">
        <v>51</v>
      </c>
      <c r="K1599" s="22" t="s">
        <v>265</v>
      </c>
      <c r="L1599" s="50">
        <v>0.126</v>
      </c>
      <c r="M1599" s="13">
        <f t="shared" si="198"/>
        <v>5.4782608695652174E-6</v>
      </c>
      <c r="O1599" s="4" t="s">
        <v>52</v>
      </c>
      <c r="P1599" s="4">
        <v>12000</v>
      </c>
      <c r="Q1599" s="53">
        <v>42586</v>
      </c>
      <c r="T1599" s="24">
        <f t="shared" si="199"/>
        <v>4.1666666666666666E-3</v>
      </c>
      <c r="W1599" s="46">
        <v>25.064</v>
      </c>
      <c r="Y1599" s="46">
        <v>1.6</v>
      </c>
      <c r="Z1599" s="16">
        <v>10</v>
      </c>
      <c r="AA1599" s="50">
        <v>1.6</v>
      </c>
      <c r="AB1599" s="16">
        <v>1</v>
      </c>
      <c r="AE1599" s="57">
        <v>467.22930981556101</v>
      </c>
      <c r="AG1599" s="44">
        <v>3.1872970421415423</v>
      </c>
      <c r="AH1599" s="44">
        <v>3.1872970421415423</v>
      </c>
    </row>
    <row r="1600" spans="1:34" x14ac:dyDescent="0.35">
      <c r="A1600" s="4" t="s">
        <v>297</v>
      </c>
      <c r="B1600" s="36" t="s">
        <v>264</v>
      </c>
      <c r="C1600" s="4" t="s">
        <v>263</v>
      </c>
      <c r="D1600" s="50">
        <v>8.08</v>
      </c>
      <c r="E1600" s="50">
        <v>47.09</v>
      </c>
      <c r="F1600" s="20">
        <v>23000</v>
      </c>
      <c r="G1600" s="50">
        <v>2075</v>
      </c>
      <c r="H1600" s="21">
        <v>1.22</v>
      </c>
      <c r="I1600" s="4" t="s">
        <v>31</v>
      </c>
      <c r="J1600" s="4" t="s">
        <v>51</v>
      </c>
      <c r="K1600" s="22" t="s">
        <v>265</v>
      </c>
      <c r="L1600" s="50">
        <v>0.126</v>
      </c>
      <c r="M1600" s="13">
        <f t="shared" si="198"/>
        <v>5.4782608695652174E-6</v>
      </c>
      <c r="O1600" s="4" t="s">
        <v>52</v>
      </c>
      <c r="P1600" s="4">
        <v>12000</v>
      </c>
      <c r="Q1600" s="53">
        <v>42586</v>
      </c>
      <c r="T1600" s="24">
        <f t="shared" si="199"/>
        <v>4.1666666666666666E-3</v>
      </c>
      <c r="W1600" s="46">
        <v>25.064</v>
      </c>
      <c r="Y1600" s="46">
        <v>1.5</v>
      </c>
      <c r="Z1600" s="16">
        <v>10</v>
      </c>
      <c r="AA1600" s="50">
        <v>1.5</v>
      </c>
      <c r="AB1600" s="16">
        <v>1</v>
      </c>
      <c r="AE1600" s="57">
        <v>467.22930981556101</v>
      </c>
      <c r="AG1600" s="44">
        <v>5.1118537498561238</v>
      </c>
      <c r="AH1600" s="44">
        <v>5.1118537498561238</v>
      </c>
    </row>
    <row r="1601" spans="1:34" x14ac:dyDescent="0.35">
      <c r="A1601" s="4" t="s">
        <v>297</v>
      </c>
      <c r="B1601" s="36" t="s">
        <v>264</v>
      </c>
      <c r="C1601" s="4" t="s">
        <v>263</v>
      </c>
      <c r="D1601" s="50">
        <v>8.08</v>
      </c>
      <c r="E1601" s="50">
        <v>47.09</v>
      </c>
      <c r="F1601" s="20">
        <v>23000</v>
      </c>
      <c r="G1601" s="50">
        <v>2075</v>
      </c>
      <c r="H1601" s="21">
        <v>1.22</v>
      </c>
      <c r="I1601" s="4" t="s">
        <v>31</v>
      </c>
      <c r="J1601" s="4" t="s">
        <v>51</v>
      </c>
      <c r="K1601" s="22" t="s">
        <v>265</v>
      </c>
      <c r="L1601" s="50">
        <v>0.126</v>
      </c>
      <c r="M1601" s="13">
        <f t="shared" si="198"/>
        <v>5.4782608695652174E-6</v>
      </c>
      <c r="O1601" s="4" t="s">
        <v>52</v>
      </c>
      <c r="P1601" s="4">
        <v>12000</v>
      </c>
      <c r="Q1601" s="53">
        <v>42587</v>
      </c>
      <c r="T1601" s="24">
        <f t="shared" si="199"/>
        <v>4.1666666666666666E-3</v>
      </c>
      <c r="W1601" s="46">
        <v>23.674999999999997</v>
      </c>
      <c r="Y1601" s="46">
        <v>0.8</v>
      </c>
      <c r="Z1601" s="16">
        <v>10</v>
      </c>
      <c r="AA1601" s="50">
        <v>0.8</v>
      </c>
      <c r="AB1601" s="16">
        <v>1</v>
      </c>
      <c r="AE1601" s="57">
        <v>500.13023715329098</v>
      </c>
      <c r="AG1601" s="44">
        <v>4.593808858903591</v>
      </c>
      <c r="AH1601" s="44">
        <v>4.593808858903591</v>
      </c>
    </row>
    <row r="1602" spans="1:34" x14ac:dyDescent="0.35">
      <c r="A1602" s="4" t="s">
        <v>297</v>
      </c>
      <c r="B1602" s="36" t="s">
        <v>264</v>
      </c>
      <c r="C1602" s="4" t="s">
        <v>263</v>
      </c>
      <c r="D1602" s="50">
        <v>8.08</v>
      </c>
      <c r="E1602" s="50">
        <v>47.09</v>
      </c>
      <c r="F1602" s="20">
        <v>23000</v>
      </c>
      <c r="G1602" s="50">
        <v>2075</v>
      </c>
      <c r="H1602" s="21">
        <v>1.22</v>
      </c>
      <c r="I1602" s="4" t="s">
        <v>31</v>
      </c>
      <c r="J1602" s="4" t="s">
        <v>51</v>
      </c>
      <c r="K1602" s="22" t="s">
        <v>265</v>
      </c>
      <c r="L1602" s="50">
        <v>0.126</v>
      </c>
      <c r="M1602" s="13">
        <f t="shared" si="198"/>
        <v>5.4782608695652174E-6</v>
      </c>
      <c r="O1602" s="4" t="s">
        <v>52</v>
      </c>
      <c r="P1602" s="4">
        <v>12000</v>
      </c>
      <c r="Q1602" s="53">
        <v>42587</v>
      </c>
      <c r="T1602" s="24">
        <f t="shared" si="199"/>
        <v>4.1666666666666666E-3</v>
      </c>
      <c r="W1602" s="46">
        <v>23.674999999999997</v>
      </c>
      <c r="Y1602" s="46">
        <v>0.8</v>
      </c>
      <c r="Z1602" s="16">
        <v>10</v>
      </c>
      <c r="AA1602" s="50">
        <v>0.8</v>
      </c>
      <c r="AB1602" s="16">
        <v>1</v>
      </c>
      <c r="AE1602" s="57">
        <v>500.13023715329098</v>
      </c>
      <c r="AG1602" s="44">
        <v>5.5746617241086183</v>
      </c>
      <c r="AH1602" s="44">
        <v>5.5746617241086183</v>
      </c>
    </row>
    <row r="1603" spans="1:34" x14ac:dyDescent="0.35">
      <c r="A1603" s="4" t="s">
        <v>297</v>
      </c>
      <c r="B1603" s="36" t="s">
        <v>264</v>
      </c>
      <c r="C1603" s="4" t="s">
        <v>263</v>
      </c>
      <c r="D1603" s="50">
        <v>8.08</v>
      </c>
      <c r="E1603" s="50">
        <v>47.09</v>
      </c>
      <c r="F1603" s="20">
        <v>23000</v>
      </c>
      <c r="G1603" s="50">
        <v>2075</v>
      </c>
      <c r="H1603" s="21">
        <v>1.22</v>
      </c>
      <c r="I1603" s="4" t="s">
        <v>31</v>
      </c>
      <c r="J1603" s="4" t="s">
        <v>51</v>
      </c>
      <c r="K1603" s="22" t="s">
        <v>265</v>
      </c>
      <c r="L1603" s="50">
        <v>0.126</v>
      </c>
      <c r="M1603" s="13">
        <f t="shared" si="198"/>
        <v>5.4782608695652174E-6</v>
      </c>
      <c r="O1603" s="4" t="s">
        <v>52</v>
      </c>
      <c r="P1603" s="4">
        <v>12000</v>
      </c>
      <c r="Q1603" s="53">
        <v>42587</v>
      </c>
      <c r="T1603" s="24">
        <f t="shared" si="199"/>
        <v>4.1666666666666666E-3</v>
      </c>
      <c r="W1603" s="46">
        <v>23.674999999999997</v>
      </c>
      <c r="Y1603" s="46">
        <v>1.4</v>
      </c>
      <c r="Z1603" s="16">
        <v>10</v>
      </c>
      <c r="AA1603" s="50">
        <v>1.4</v>
      </c>
      <c r="AB1603" s="16">
        <v>1</v>
      </c>
      <c r="AE1603" s="57">
        <v>500.13023715329098</v>
      </c>
      <c r="AG1603" s="44">
        <v>5.3784679190945921</v>
      </c>
      <c r="AH1603" s="44">
        <v>5.3784679190945921</v>
      </c>
    </row>
    <row r="1604" spans="1:34" x14ac:dyDescent="0.35">
      <c r="A1604" s="4" t="s">
        <v>297</v>
      </c>
      <c r="B1604" s="36" t="s">
        <v>264</v>
      </c>
      <c r="C1604" s="4" t="s">
        <v>263</v>
      </c>
      <c r="D1604" s="50">
        <v>8.08</v>
      </c>
      <c r="E1604" s="50">
        <v>47.09</v>
      </c>
      <c r="F1604" s="20">
        <v>23000</v>
      </c>
      <c r="G1604" s="50">
        <v>2075</v>
      </c>
      <c r="H1604" s="21">
        <v>1.22</v>
      </c>
      <c r="I1604" s="4" t="s">
        <v>31</v>
      </c>
      <c r="J1604" s="4" t="s">
        <v>51</v>
      </c>
      <c r="K1604" s="22" t="s">
        <v>265</v>
      </c>
      <c r="L1604" s="50">
        <v>0.126</v>
      </c>
      <c r="M1604" s="13">
        <f t="shared" si="198"/>
        <v>5.4782608695652174E-6</v>
      </c>
      <c r="O1604" s="4" t="s">
        <v>52</v>
      </c>
      <c r="P1604" s="4">
        <v>12000</v>
      </c>
      <c r="Q1604" s="53">
        <v>42590</v>
      </c>
      <c r="T1604" s="24">
        <f t="shared" si="199"/>
        <v>4.1666666666666666E-3</v>
      </c>
      <c r="W1604" s="46">
        <v>24.113</v>
      </c>
      <c r="Y1604" s="46">
        <v>3.2</v>
      </c>
      <c r="Z1604" s="16">
        <v>10</v>
      </c>
      <c r="AA1604" s="50">
        <v>3.2</v>
      </c>
      <c r="AB1604" s="16">
        <v>1</v>
      </c>
      <c r="AE1604" s="57">
        <v>489.49615075726598</v>
      </c>
      <c r="AG1604" s="44">
        <v>4.4180223079573855</v>
      </c>
      <c r="AH1604" s="44">
        <v>4.4180223079573855</v>
      </c>
    </row>
    <row r="1605" spans="1:34" x14ac:dyDescent="0.35">
      <c r="A1605" s="4" t="s">
        <v>297</v>
      </c>
      <c r="B1605" s="36" t="s">
        <v>264</v>
      </c>
      <c r="C1605" s="4" t="s">
        <v>263</v>
      </c>
      <c r="D1605" s="50">
        <v>8.08</v>
      </c>
      <c r="E1605" s="50">
        <v>47.09</v>
      </c>
      <c r="F1605" s="20">
        <v>23000</v>
      </c>
      <c r="G1605" s="50">
        <v>2075</v>
      </c>
      <c r="H1605" s="21">
        <v>1.22</v>
      </c>
      <c r="I1605" s="4" t="s">
        <v>31</v>
      </c>
      <c r="J1605" s="4" t="s">
        <v>51</v>
      </c>
      <c r="K1605" s="22" t="s">
        <v>265</v>
      </c>
      <c r="L1605" s="50">
        <v>0.126</v>
      </c>
      <c r="M1605" s="13">
        <f t="shared" si="198"/>
        <v>5.4782608695652174E-6</v>
      </c>
      <c r="O1605" s="4" t="s">
        <v>52</v>
      </c>
      <c r="P1605" s="4">
        <v>12000</v>
      </c>
      <c r="Q1605" s="53">
        <v>42590</v>
      </c>
      <c r="T1605" s="24">
        <f t="shared" si="199"/>
        <v>4.1666666666666666E-3</v>
      </c>
      <c r="W1605" s="46">
        <v>24.113</v>
      </c>
      <c r="Y1605" s="46">
        <v>3.6</v>
      </c>
      <c r="Z1605" s="16">
        <v>10</v>
      </c>
      <c r="AA1605" s="50">
        <v>3.6</v>
      </c>
      <c r="AB1605" s="16">
        <v>1</v>
      </c>
      <c r="AE1605" s="57">
        <v>489.49615075726598</v>
      </c>
      <c r="AG1605" s="44">
        <v>4.2907423301666912</v>
      </c>
      <c r="AH1605" s="44">
        <v>4.2907423301666912</v>
      </c>
    </row>
    <row r="1606" spans="1:34" x14ac:dyDescent="0.35">
      <c r="A1606" s="4" t="s">
        <v>297</v>
      </c>
      <c r="B1606" s="36" t="s">
        <v>264</v>
      </c>
      <c r="C1606" s="4" t="s">
        <v>263</v>
      </c>
      <c r="D1606" s="50">
        <v>8.08</v>
      </c>
      <c r="E1606" s="50">
        <v>47.09</v>
      </c>
      <c r="F1606" s="20">
        <v>23000</v>
      </c>
      <c r="G1606" s="50">
        <v>2075</v>
      </c>
      <c r="H1606" s="21">
        <v>1.22</v>
      </c>
      <c r="I1606" s="4" t="s">
        <v>31</v>
      </c>
      <c r="J1606" s="4" t="s">
        <v>51</v>
      </c>
      <c r="K1606" s="22" t="s">
        <v>265</v>
      </c>
      <c r="L1606" s="50">
        <v>0.126</v>
      </c>
      <c r="M1606" s="13">
        <f t="shared" si="198"/>
        <v>5.4782608695652174E-6</v>
      </c>
      <c r="O1606" s="4" t="s">
        <v>52</v>
      </c>
      <c r="P1606" s="4">
        <v>12000</v>
      </c>
      <c r="Q1606" s="53">
        <v>42590</v>
      </c>
      <c r="T1606" s="24">
        <f t="shared" si="199"/>
        <v>4.1666666666666666E-3</v>
      </c>
      <c r="W1606" s="46">
        <v>24.113</v>
      </c>
      <c r="Y1606" s="46">
        <v>3.3</v>
      </c>
      <c r="Z1606" s="16">
        <v>10</v>
      </c>
      <c r="AA1606" s="50">
        <v>3.3</v>
      </c>
      <c r="AB1606" s="16">
        <v>1</v>
      </c>
      <c r="AE1606" s="57">
        <v>489.49615075726598</v>
      </c>
      <c r="AG1606" s="44">
        <v>4.0356128780703413</v>
      </c>
      <c r="AH1606" s="44">
        <v>4.0356128780703413</v>
      </c>
    </row>
    <row r="1607" spans="1:34" x14ac:dyDescent="0.35">
      <c r="A1607" s="4" t="s">
        <v>297</v>
      </c>
      <c r="B1607" s="36" t="s">
        <v>264</v>
      </c>
      <c r="C1607" s="4" t="s">
        <v>263</v>
      </c>
      <c r="D1607" s="50">
        <v>8.08</v>
      </c>
      <c r="E1607" s="50">
        <v>47.09</v>
      </c>
      <c r="F1607" s="20">
        <v>23000</v>
      </c>
      <c r="G1607" s="50">
        <v>2075</v>
      </c>
      <c r="H1607" s="21">
        <v>1.22</v>
      </c>
      <c r="I1607" s="4" t="s">
        <v>31</v>
      </c>
      <c r="J1607" s="4" t="s">
        <v>51</v>
      </c>
      <c r="K1607" s="22" t="s">
        <v>265</v>
      </c>
      <c r="L1607" s="50">
        <v>0.126</v>
      </c>
      <c r="M1607" s="13">
        <f t="shared" si="198"/>
        <v>5.4782608695652174E-6</v>
      </c>
      <c r="O1607" s="4" t="s">
        <v>52</v>
      </c>
      <c r="P1607" s="4">
        <v>12000</v>
      </c>
      <c r="Q1607" s="53">
        <v>42590</v>
      </c>
      <c r="T1607" s="24">
        <f t="shared" si="199"/>
        <v>4.1666666666666666E-3</v>
      </c>
      <c r="W1607" s="46">
        <v>24.113</v>
      </c>
      <c r="Y1607" s="46">
        <v>2.5</v>
      </c>
      <c r="Z1607" s="16">
        <v>10</v>
      </c>
      <c r="AA1607" s="50">
        <v>2.5</v>
      </c>
      <c r="AB1607" s="16">
        <v>1</v>
      </c>
      <c r="AE1607" s="57">
        <v>489.49615075726598</v>
      </c>
      <c r="AG1607" s="44">
        <v>6.8628528223363183</v>
      </c>
      <c r="AH1607" s="44">
        <v>6.8628528223363183</v>
      </c>
    </row>
    <row r="1608" spans="1:34" x14ac:dyDescent="0.35">
      <c r="A1608" s="4" t="s">
        <v>297</v>
      </c>
      <c r="B1608" s="36" t="s">
        <v>264</v>
      </c>
      <c r="C1608" s="4" t="s">
        <v>263</v>
      </c>
      <c r="D1608" s="50">
        <v>8.08</v>
      </c>
      <c r="E1608" s="50">
        <v>47.09</v>
      </c>
      <c r="F1608" s="20">
        <v>23000</v>
      </c>
      <c r="G1608" s="50">
        <v>2075</v>
      </c>
      <c r="H1608" s="21">
        <v>1.22</v>
      </c>
      <c r="I1608" s="4" t="s">
        <v>31</v>
      </c>
      <c r="J1608" s="4" t="s">
        <v>51</v>
      </c>
      <c r="K1608" s="22" t="s">
        <v>265</v>
      </c>
      <c r="L1608" s="50">
        <v>0.126</v>
      </c>
      <c r="M1608" s="13">
        <f t="shared" si="198"/>
        <v>5.4782608695652174E-6</v>
      </c>
      <c r="O1608" s="4" t="s">
        <v>52</v>
      </c>
      <c r="P1608" s="4">
        <v>12000</v>
      </c>
      <c r="Q1608" s="53">
        <v>42590</v>
      </c>
      <c r="T1608" s="24">
        <f t="shared" si="199"/>
        <v>4.1666666666666666E-3</v>
      </c>
      <c r="W1608" s="46">
        <v>24.113</v>
      </c>
      <c r="Y1608" s="46">
        <v>2.5</v>
      </c>
      <c r="Z1608" s="16">
        <v>10</v>
      </c>
      <c r="AA1608" s="50">
        <v>2.5</v>
      </c>
      <c r="AB1608" s="16">
        <v>1</v>
      </c>
      <c r="AE1608" s="57">
        <v>489.49615075726598</v>
      </c>
      <c r="AG1608" s="44">
        <v>5.2045518107711377</v>
      </c>
      <c r="AH1608" s="44">
        <v>5.2045518107711377</v>
      </c>
    </row>
    <row r="1609" spans="1:34" x14ac:dyDescent="0.35">
      <c r="A1609" s="4" t="s">
        <v>297</v>
      </c>
      <c r="B1609" s="36" t="s">
        <v>264</v>
      </c>
      <c r="C1609" s="4" t="s">
        <v>263</v>
      </c>
      <c r="D1609" s="50">
        <v>8.08</v>
      </c>
      <c r="E1609" s="50">
        <v>47.09</v>
      </c>
      <c r="F1609" s="20">
        <v>23000</v>
      </c>
      <c r="G1609" s="50">
        <v>2075</v>
      </c>
      <c r="H1609" s="21">
        <v>1.22</v>
      </c>
      <c r="I1609" s="4" t="s">
        <v>31</v>
      </c>
      <c r="J1609" s="4" t="s">
        <v>51</v>
      </c>
      <c r="K1609" s="22" t="s">
        <v>265</v>
      </c>
      <c r="L1609" s="50">
        <v>0.126</v>
      </c>
      <c r="M1609" s="13">
        <f t="shared" si="198"/>
        <v>5.4782608695652174E-6</v>
      </c>
      <c r="O1609" s="4" t="s">
        <v>52</v>
      </c>
      <c r="P1609" s="4">
        <v>12000</v>
      </c>
      <c r="Q1609" s="53">
        <v>42590</v>
      </c>
      <c r="T1609" s="24">
        <f t="shared" si="199"/>
        <v>4.1666666666666666E-3</v>
      </c>
      <c r="W1609" s="46">
        <v>24.113</v>
      </c>
      <c r="Y1609" s="46">
        <v>3.2</v>
      </c>
      <c r="Z1609" s="16">
        <v>10</v>
      </c>
      <c r="AA1609" s="50">
        <v>3.2</v>
      </c>
      <c r="AB1609" s="16">
        <v>1</v>
      </c>
      <c r="AE1609" s="57">
        <v>489.49615075726598</v>
      </c>
      <c r="AG1609" s="44">
        <v>4.50356264551767</v>
      </c>
      <c r="AH1609" s="44">
        <v>4.50356264551767</v>
      </c>
    </row>
    <row r="1610" spans="1:34" x14ac:dyDescent="0.35">
      <c r="A1610" s="4" t="s">
        <v>297</v>
      </c>
      <c r="B1610" s="36" t="s">
        <v>264</v>
      </c>
      <c r="C1610" s="4" t="s">
        <v>263</v>
      </c>
      <c r="D1610" s="50">
        <v>8.08</v>
      </c>
      <c r="E1610" s="50">
        <v>47.09</v>
      </c>
      <c r="F1610" s="20">
        <v>23000</v>
      </c>
      <c r="G1610" s="50">
        <v>2075</v>
      </c>
      <c r="H1610" s="21">
        <v>1.22</v>
      </c>
      <c r="I1610" s="4" t="s">
        <v>31</v>
      </c>
      <c r="J1610" s="4" t="s">
        <v>51</v>
      </c>
      <c r="K1610" s="22" t="s">
        <v>265</v>
      </c>
      <c r="L1610" s="50">
        <v>0.126</v>
      </c>
      <c r="M1610" s="13">
        <f t="shared" si="198"/>
        <v>5.4782608695652174E-6</v>
      </c>
      <c r="O1610" s="4" t="s">
        <v>52</v>
      </c>
      <c r="P1610" s="4">
        <v>12000</v>
      </c>
      <c r="Q1610" s="53">
        <v>42649</v>
      </c>
      <c r="T1610" s="24">
        <f t="shared" si="199"/>
        <v>4.1666666666666666E-3</v>
      </c>
      <c r="W1610" s="46">
        <v>16.524000000000001</v>
      </c>
      <c r="Y1610" s="46">
        <v>6.2</v>
      </c>
      <c r="Z1610" s="16">
        <v>10</v>
      </c>
      <c r="AA1610" s="50">
        <v>6.2</v>
      </c>
      <c r="AB1610" s="16">
        <v>1</v>
      </c>
      <c r="AE1610" s="57">
        <v>718.12440491797202</v>
      </c>
      <c r="AG1610" s="44">
        <v>0</v>
      </c>
      <c r="AH1610" s="44">
        <v>0</v>
      </c>
    </row>
    <row r="1611" spans="1:34" x14ac:dyDescent="0.35">
      <c r="A1611" s="4" t="s">
        <v>297</v>
      </c>
      <c r="B1611" s="36" t="s">
        <v>264</v>
      </c>
      <c r="C1611" s="4" t="s">
        <v>263</v>
      </c>
      <c r="D1611" s="50">
        <v>8.08</v>
      </c>
      <c r="E1611" s="50">
        <v>47.09</v>
      </c>
      <c r="F1611" s="20">
        <v>23000</v>
      </c>
      <c r="G1611" s="50">
        <v>2075</v>
      </c>
      <c r="H1611" s="21">
        <v>1.22</v>
      </c>
      <c r="I1611" s="4" t="s">
        <v>31</v>
      </c>
      <c r="J1611" s="4" t="s">
        <v>51</v>
      </c>
      <c r="K1611" s="22" t="s">
        <v>265</v>
      </c>
      <c r="L1611" s="50">
        <v>0.126</v>
      </c>
      <c r="M1611" s="13">
        <f t="shared" si="198"/>
        <v>5.4782608695652174E-6</v>
      </c>
      <c r="O1611" s="4" t="s">
        <v>52</v>
      </c>
      <c r="P1611" s="4">
        <v>12000</v>
      </c>
      <c r="Q1611" s="53">
        <v>42649</v>
      </c>
      <c r="T1611" s="24">
        <f t="shared" si="199"/>
        <v>4.1666666666666666E-3</v>
      </c>
      <c r="W1611" s="46">
        <v>16.524000000000001</v>
      </c>
      <c r="Y1611" s="46">
        <v>5.5</v>
      </c>
      <c r="Z1611" s="16">
        <v>10</v>
      </c>
      <c r="AA1611" s="50">
        <v>5.5</v>
      </c>
      <c r="AB1611" s="16">
        <v>1</v>
      </c>
      <c r="AE1611" s="57">
        <v>718.12440491797202</v>
      </c>
      <c r="AG1611" s="44">
        <v>0</v>
      </c>
      <c r="AH1611" s="44">
        <v>0</v>
      </c>
    </row>
    <row r="1612" spans="1:34" x14ac:dyDescent="0.35">
      <c r="A1612" s="4" t="s">
        <v>297</v>
      </c>
      <c r="B1612" s="36" t="s">
        <v>264</v>
      </c>
      <c r="C1612" s="4" t="s">
        <v>263</v>
      </c>
      <c r="D1612" s="50">
        <v>8.08</v>
      </c>
      <c r="E1612" s="50">
        <v>47.09</v>
      </c>
      <c r="F1612" s="20">
        <v>23000</v>
      </c>
      <c r="G1612" s="50">
        <v>2075</v>
      </c>
      <c r="H1612" s="21">
        <v>1.22</v>
      </c>
      <c r="I1612" s="4" t="s">
        <v>31</v>
      </c>
      <c r="J1612" s="4" t="s">
        <v>51</v>
      </c>
      <c r="K1612" s="22" t="s">
        <v>265</v>
      </c>
      <c r="L1612" s="50">
        <v>0.126</v>
      </c>
      <c r="M1612" s="13">
        <f t="shared" si="198"/>
        <v>5.4782608695652174E-6</v>
      </c>
      <c r="O1612" s="4" t="s">
        <v>52</v>
      </c>
      <c r="P1612" s="4">
        <v>12000</v>
      </c>
      <c r="Q1612" s="53">
        <v>42649</v>
      </c>
      <c r="T1612" s="24">
        <f t="shared" si="199"/>
        <v>4.1666666666666666E-3</v>
      </c>
      <c r="W1612" s="46">
        <v>16.524000000000001</v>
      </c>
      <c r="Y1612" s="46">
        <v>4.9000000000000004</v>
      </c>
      <c r="Z1612" s="16">
        <v>10</v>
      </c>
      <c r="AA1612" s="50">
        <v>4.9000000000000004</v>
      </c>
      <c r="AB1612" s="16">
        <v>1</v>
      </c>
      <c r="AE1612" s="57">
        <v>718.12440491797202</v>
      </c>
      <c r="AG1612" s="44">
        <v>0</v>
      </c>
      <c r="AH1612" s="44">
        <v>0</v>
      </c>
    </row>
    <row r="1613" spans="1:34" x14ac:dyDescent="0.35">
      <c r="A1613" s="4" t="s">
        <v>297</v>
      </c>
      <c r="B1613" s="36" t="s">
        <v>264</v>
      </c>
      <c r="C1613" s="4" t="s">
        <v>263</v>
      </c>
      <c r="D1613" s="50">
        <v>8.08</v>
      </c>
      <c r="E1613" s="50">
        <v>47.09</v>
      </c>
      <c r="F1613" s="20">
        <v>23000</v>
      </c>
      <c r="G1613" s="50">
        <v>2075</v>
      </c>
      <c r="H1613" s="21">
        <v>1.22</v>
      </c>
      <c r="I1613" s="4" t="s">
        <v>31</v>
      </c>
      <c r="J1613" s="4" t="s">
        <v>51</v>
      </c>
      <c r="K1613" s="22" t="s">
        <v>265</v>
      </c>
      <c r="L1613" s="50">
        <v>0.126</v>
      </c>
      <c r="M1613" s="13">
        <f t="shared" si="198"/>
        <v>5.4782608695652174E-6</v>
      </c>
      <c r="O1613" s="4" t="s">
        <v>52</v>
      </c>
      <c r="P1613" s="4">
        <v>12000</v>
      </c>
      <c r="Q1613" s="53">
        <v>42649</v>
      </c>
      <c r="T1613" s="24">
        <f t="shared" si="199"/>
        <v>4.1666666666666666E-3</v>
      </c>
      <c r="W1613" s="46">
        <v>16.524000000000001</v>
      </c>
      <c r="Y1613" s="46">
        <v>4.8</v>
      </c>
      <c r="Z1613" s="16">
        <v>10</v>
      </c>
      <c r="AA1613" s="50">
        <v>4.8</v>
      </c>
      <c r="AB1613" s="16">
        <v>1</v>
      </c>
      <c r="AE1613" s="57">
        <v>718.12440491797202</v>
      </c>
      <c r="AG1613" s="44">
        <v>0</v>
      </c>
      <c r="AH1613" s="44">
        <v>0</v>
      </c>
    </row>
    <row r="1614" spans="1:34" x14ac:dyDescent="0.35">
      <c r="A1614" s="4" t="s">
        <v>297</v>
      </c>
      <c r="B1614" s="36" t="s">
        <v>264</v>
      </c>
      <c r="C1614" s="4" t="s">
        <v>263</v>
      </c>
      <c r="D1614" s="50">
        <v>8.08</v>
      </c>
      <c r="E1614" s="50">
        <v>47.09</v>
      </c>
      <c r="F1614" s="20">
        <v>23000</v>
      </c>
      <c r="G1614" s="50">
        <v>2075</v>
      </c>
      <c r="H1614" s="21">
        <v>1.22</v>
      </c>
      <c r="I1614" s="4" t="s">
        <v>31</v>
      </c>
      <c r="J1614" s="4" t="s">
        <v>51</v>
      </c>
      <c r="K1614" s="22" t="s">
        <v>265</v>
      </c>
      <c r="L1614" s="50">
        <v>0.126</v>
      </c>
      <c r="M1614" s="13">
        <f t="shared" si="198"/>
        <v>5.4782608695652174E-6</v>
      </c>
      <c r="O1614" s="4" t="s">
        <v>52</v>
      </c>
      <c r="P1614" s="4">
        <v>12000</v>
      </c>
      <c r="Q1614" s="53">
        <v>42691</v>
      </c>
      <c r="T1614" s="24">
        <f t="shared" si="199"/>
        <v>4.1666666666666666E-3</v>
      </c>
      <c r="W1614" s="46">
        <v>8.3119999999999994</v>
      </c>
      <c r="Y1614" s="46">
        <v>6.1</v>
      </c>
      <c r="Z1614" s="16">
        <v>10</v>
      </c>
      <c r="AA1614" s="50">
        <v>6.1</v>
      </c>
      <c r="AB1614" s="16">
        <v>1</v>
      </c>
      <c r="AE1614" s="57">
        <v>1140.67687636753</v>
      </c>
      <c r="AG1614" s="44">
        <v>1.3696819518294987</v>
      </c>
      <c r="AH1614" s="44">
        <v>1.3696819518294987</v>
      </c>
    </row>
    <row r="1615" spans="1:34" x14ac:dyDescent="0.35">
      <c r="A1615" s="4" t="s">
        <v>297</v>
      </c>
      <c r="B1615" s="36" t="s">
        <v>264</v>
      </c>
      <c r="C1615" s="4" t="s">
        <v>263</v>
      </c>
      <c r="D1615" s="50">
        <v>8.08</v>
      </c>
      <c r="E1615" s="50">
        <v>47.09</v>
      </c>
      <c r="F1615" s="20">
        <v>23000</v>
      </c>
      <c r="G1615" s="50">
        <v>2075</v>
      </c>
      <c r="H1615" s="21">
        <v>1.22</v>
      </c>
      <c r="I1615" s="4" t="s">
        <v>31</v>
      </c>
      <c r="J1615" s="4" t="s">
        <v>51</v>
      </c>
      <c r="K1615" s="22" t="s">
        <v>265</v>
      </c>
      <c r="L1615" s="50">
        <v>0.126</v>
      </c>
      <c r="M1615" s="13">
        <f t="shared" si="198"/>
        <v>5.4782608695652174E-6</v>
      </c>
      <c r="O1615" s="4" t="s">
        <v>52</v>
      </c>
      <c r="P1615" s="4">
        <v>12000</v>
      </c>
      <c r="Q1615" s="53">
        <v>42691</v>
      </c>
      <c r="T1615" s="24">
        <f t="shared" si="199"/>
        <v>4.1666666666666666E-3</v>
      </c>
      <c r="W1615" s="46">
        <v>8.3119999999999994</v>
      </c>
      <c r="Y1615" s="46">
        <v>6.8</v>
      </c>
      <c r="Z1615" s="16">
        <v>10</v>
      </c>
      <c r="AA1615" s="50">
        <v>6.8</v>
      </c>
      <c r="AB1615" s="16">
        <v>1</v>
      </c>
      <c r="AE1615" s="57">
        <v>1140.67687636753</v>
      </c>
      <c r="AG1615" s="44">
        <v>2.4049417497129086</v>
      </c>
      <c r="AH1615" s="44">
        <v>2.4049417497129086</v>
      </c>
    </row>
    <row r="1616" spans="1:34" x14ac:dyDescent="0.35">
      <c r="A1616" s="4" t="s">
        <v>297</v>
      </c>
      <c r="B1616" s="36" t="s">
        <v>264</v>
      </c>
      <c r="C1616" s="4" t="s">
        <v>263</v>
      </c>
      <c r="D1616" s="50">
        <v>8.08</v>
      </c>
      <c r="E1616" s="50">
        <v>47.09</v>
      </c>
      <c r="F1616" s="20">
        <v>23000</v>
      </c>
      <c r="G1616" s="50">
        <v>2075</v>
      </c>
      <c r="H1616" s="21">
        <v>1.22</v>
      </c>
      <c r="I1616" s="4" t="s">
        <v>31</v>
      </c>
      <c r="J1616" s="4" t="s">
        <v>51</v>
      </c>
      <c r="K1616" s="22" t="s">
        <v>265</v>
      </c>
      <c r="L1616" s="50">
        <v>0.126</v>
      </c>
      <c r="M1616" s="13">
        <f t="shared" si="198"/>
        <v>5.4782608695652174E-6</v>
      </c>
      <c r="O1616" s="4" t="s">
        <v>52</v>
      </c>
      <c r="P1616" s="4">
        <v>12000</v>
      </c>
      <c r="Q1616" s="53">
        <v>42691</v>
      </c>
      <c r="T1616" s="24">
        <f t="shared" si="199"/>
        <v>4.1666666666666666E-3</v>
      </c>
      <c r="W1616" s="46">
        <v>8.3119999999999994</v>
      </c>
      <c r="Y1616" s="46">
        <v>5.7</v>
      </c>
      <c r="Z1616" s="16">
        <v>10</v>
      </c>
      <c r="AA1616" s="50">
        <v>5.7</v>
      </c>
      <c r="AB1616" s="16">
        <v>1</v>
      </c>
      <c r="AE1616" s="57">
        <v>1140.67687636753</v>
      </c>
      <c r="AG1616" s="44">
        <v>2.976423000878115</v>
      </c>
      <c r="AH1616" s="44">
        <v>2.976423000878115</v>
      </c>
    </row>
    <row r="1617" spans="1:34" x14ac:dyDescent="0.35">
      <c r="A1617" s="4" t="s">
        <v>297</v>
      </c>
      <c r="B1617" s="36" t="s">
        <v>264</v>
      </c>
      <c r="C1617" s="4" t="s">
        <v>263</v>
      </c>
      <c r="D1617" s="50">
        <v>8.08</v>
      </c>
      <c r="E1617" s="50">
        <v>47.09</v>
      </c>
      <c r="F1617" s="20">
        <v>23000</v>
      </c>
      <c r="G1617" s="50">
        <v>2075</v>
      </c>
      <c r="H1617" s="21">
        <v>1.22</v>
      </c>
      <c r="I1617" s="4" t="s">
        <v>31</v>
      </c>
      <c r="J1617" s="4" t="s">
        <v>51</v>
      </c>
      <c r="K1617" s="22" t="s">
        <v>265</v>
      </c>
      <c r="L1617" s="50">
        <v>0.126</v>
      </c>
      <c r="M1617" s="13">
        <f t="shared" si="198"/>
        <v>5.4782608695652174E-6</v>
      </c>
      <c r="O1617" s="4" t="s">
        <v>52</v>
      </c>
      <c r="P1617" s="4">
        <v>12000</v>
      </c>
      <c r="Q1617" s="53">
        <v>42877</v>
      </c>
      <c r="T1617" s="24">
        <f t="shared" si="199"/>
        <v>4.1666666666666666E-3</v>
      </c>
      <c r="W1617" s="46">
        <v>18.475999999999999</v>
      </c>
      <c r="Y1617" s="46">
        <v>4.9000000000000004</v>
      </c>
      <c r="Z1617" s="16">
        <v>10</v>
      </c>
      <c r="AA1617" s="50">
        <v>4.9000000000000004</v>
      </c>
      <c r="AB1617" s="16">
        <v>1</v>
      </c>
      <c r="AE1617" s="57">
        <v>648.74732212094796</v>
      </c>
      <c r="AG1617" s="44">
        <v>7.4972470135547074</v>
      </c>
      <c r="AH1617" s="44">
        <v>7.4972470135547074</v>
      </c>
    </row>
    <row r="1618" spans="1:34" x14ac:dyDescent="0.35">
      <c r="A1618" s="4" t="s">
        <v>297</v>
      </c>
      <c r="B1618" s="36" t="s">
        <v>264</v>
      </c>
      <c r="C1618" s="4" t="s">
        <v>263</v>
      </c>
      <c r="D1618" s="50">
        <v>8.08</v>
      </c>
      <c r="E1618" s="50">
        <v>47.09</v>
      </c>
      <c r="F1618" s="20">
        <v>23000</v>
      </c>
      <c r="G1618" s="50">
        <v>2075</v>
      </c>
      <c r="H1618" s="21">
        <v>1.22</v>
      </c>
      <c r="I1618" s="4" t="s">
        <v>31</v>
      </c>
      <c r="J1618" s="4" t="s">
        <v>51</v>
      </c>
      <c r="K1618" s="22" t="s">
        <v>265</v>
      </c>
      <c r="L1618" s="50">
        <v>0.126</v>
      </c>
      <c r="M1618" s="13">
        <f t="shared" si="198"/>
        <v>5.4782608695652174E-6</v>
      </c>
      <c r="O1618" s="4" t="s">
        <v>52</v>
      </c>
      <c r="P1618" s="4">
        <v>12000</v>
      </c>
      <c r="Q1618" s="53">
        <v>42877</v>
      </c>
      <c r="T1618" s="24">
        <f t="shared" si="199"/>
        <v>4.1666666666666666E-3</v>
      </c>
      <c r="W1618" s="46">
        <v>18.475999999999999</v>
      </c>
      <c r="Y1618" s="46">
        <v>5.2</v>
      </c>
      <c r="Z1618" s="16">
        <v>10</v>
      </c>
      <c r="AA1618" s="50">
        <v>5.2</v>
      </c>
      <c r="AB1618" s="16">
        <v>1</v>
      </c>
      <c r="AE1618" s="57">
        <v>648.74732212094796</v>
      </c>
      <c r="AG1618" s="44">
        <v>13.026466686051302</v>
      </c>
      <c r="AH1618" s="44">
        <v>13.026466686051302</v>
      </c>
    </row>
    <row r="1619" spans="1:34" x14ac:dyDescent="0.35">
      <c r="A1619" s="4" t="s">
        <v>297</v>
      </c>
      <c r="B1619" s="36" t="s">
        <v>264</v>
      </c>
      <c r="C1619" s="4" t="s">
        <v>263</v>
      </c>
      <c r="D1619" s="50">
        <v>8.08</v>
      </c>
      <c r="E1619" s="50">
        <v>47.09</v>
      </c>
      <c r="F1619" s="20">
        <v>23000</v>
      </c>
      <c r="G1619" s="50">
        <v>2075</v>
      </c>
      <c r="H1619" s="21">
        <v>1.22</v>
      </c>
      <c r="I1619" s="4" t="s">
        <v>31</v>
      </c>
      <c r="J1619" s="4" t="s">
        <v>51</v>
      </c>
      <c r="K1619" s="22" t="s">
        <v>265</v>
      </c>
      <c r="L1619" s="50">
        <v>0.126</v>
      </c>
      <c r="M1619" s="13">
        <f t="shared" si="198"/>
        <v>5.4782608695652174E-6</v>
      </c>
      <c r="O1619" s="4" t="s">
        <v>52</v>
      </c>
      <c r="P1619" s="4">
        <v>12000</v>
      </c>
      <c r="Q1619" s="53">
        <v>42877</v>
      </c>
      <c r="T1619" s="24">
        <f t="shared" si="199"/>
        <v>4.1666666666666666E-3</v>
      </c>
      <c r="W1619" s="46">
        <v>18.475999999999999</v>
      </c>
      <c r="Y1619" s="46">
        <v>6.1</v>
      </c>
      <c r="Z1619" s="16">
        <v>10</v>
      </c>
      <c r="AA1619" s="50">
        <v>6.1</v>
      </c>
      <c r="AB1619" s="16">
        <v>1</v>
      </c>
      <c r="AE1619" s="57">
        <v>648.74732212094796</v>
      </c>
      <c r="AG1619" s="44">
        <v>17.092814603997795</v>
      </c>
      <c r="AH1619" s="44">
        <v>17.092814603997795</v>
      </c>
    </row>
    <row r="1620" spans="1:34" x14ac:dyDescent="0.35">
      <c r="A1620" s="4" t="s">
        <v>297</v>
      </c>
      <c r="B1620" s="36" t="s">
        <v>264</v>
      </c>
      <c r="C1620" s="4" t="s">
        <v>263</v>
      </c>
      <c r="D1620" s="50">
        <v>8.08</v>
      </c>
      <c r="E1620" s="50">
        <v>47.09</v>
      </c>
      <c r="F1620" s="20">
        <v>23000</v>
      </c>
      <c r="G1620" s="50">
        <v>2075</v>
      </c>
      <c r="H1620" s="21">
        <v>1.22</v>
      </c>
      <c r="I1620" s="4" t="s">
        <v>31</v>
      </c>
      <c r="J1620" s="4" t="s">
        <v>51</v>
      </c>
      <c r="K1620" s="22" t="s">
        <v>265</v>
      </c>
      <c r="L1620" s="50">
        <v>0.126</v>
      </c>
      <c r="M1620" s="13">
        <f t="shared" si="198"/>
        <v>5.4782608695652174E-6</v>
      </c>
      <c r="O1620" s="4" t="s">
        <v>52</v>
      </c>
      <c r="P1620" s="4">
        <v>12000</v>
      </c>
      <c r="Q1620" s="53">
        <v>42877</v>
      </c>
      <c r="T1620" s="24">
        <f t="shared" si="199"/>
        <v>4.1666666666666666E-3</v>
      </c>
      <c r="W1620" s="46">
        <v>18.475999999999999</v>
      </c>
      <c r="Y1620" s="46">
        <v>4.2</v>
      </c>
      <c r="Z1620" s="16">
        <v>10</v>
      </c>
      <c r="AA1620" s="50">
        <v>4.2</v>
      </c>
      <c r="AB1620" s="16">
        <v>1</v>
      </c>
      <c r="AE1620" s="57">
        <v>648.74732212094796</v>
      </c>
      <c r="AG1620" s="44">
        <v>7.583280488891682</v>
      </c>
      <c r="AH1620" s="44">
        <v>7.583280488891682</v>
      </c>
    </row>
    <row r="1621" spans="1:34" x14ac:dyDescent="0.35">
      <c r="A1621" s="4" t="s">
        <v>297</v>
      </c>
      <c r="B1621" s="36" t="s">
        <v>264</v>
      </c>
      <c r="C1621" s="4" t="s">
        <v>263</v>
      </c>
      <c r="D1621" s="50">
        <v>8.08</v>
      </c>
      <c r="E1621" s="50">
        <v>47.09</v>
      </c>
      <c r="F1621" s="20">
        <v>23000</v>
      </c>
      <c r="G1621" s="50">
        <v>2075</v>
      </c>
      <c r="H1621" s="21">
        <v>1.22</v>
      </c>
      <c r="I1621" s="4" t="s">
        <v>31</v>
      </c>
      <c r="J1621" s="4" t="s">
        <v>51</v>
      </c>
      <c r="K1621" s="22" t="s">
        <v>265</v>
      </c>
      <c r="L1621" s="50">
        <v>0.126</v>
      </c>
      <c r="M1621" s="13">
        <f t="shared" si="198"/>
        <v>5.4782608695652174E-6</v>
      </c>
      <c r="O1621" s="4" t="s">
        <v>52</v>
      </c>
      <c r="P1621" s="4">
        <v>12000</v>
      </c>
      <c r="Q1621" s="53">
        <v>42877</v>
      </c>
      <c r="T1621" s="24">
        <f t="shared" si="199"/>
        <v>4.1666666666666666E-3</v>
      </c>
      <c r="W1621" s="46">
        <v>18.475999999999999</v>
      </c>
      <c r="Y1621" s="46">
        <v>4.5</v>
      </c>
      <c r="Z1621" s="16">
        <v>10</v>
      </c>
      <c r="AA1621" s="50">
        <v>4.5</v>
      </c>
      <c r="AB1621" s="16">
        <v>1</v>
      </c>
      <c r="AE1621" s="57">
        <v>648.74732212094796</v>
      </c>
      <c r="AG1621" s="44">
        <v>9.2265980093174704</v>
      </c>
      <c r="AH1621" s="44">
        <v>9.2265980093174704</v>
      </c>
    </row>
    <row r="1622" spans="1:34" x14ac:dyDescent="0.35">
      <c r="A1622" s="4" t="s">
        <v>297</v>
      </c>
      <c r="B1622" s="36" t="s">
        <v>264</v>
      </c>
      <c r="C1622" s="4" t="s">
        <v>263</v>
      </c>
      <c r="D1622" s="50">
        <v>8.08</v>
      </c>
      <c r="E1622" s="50">
        <v>47.09</v>
      </c>
      <c r="F1622" s="20">
        <v>23000</v>
      </c>
      <c r="G1622" s="50">
        <v>2075</v>
      </c>
      <c r="H1622" s="21">
        <v>1.22</v>
      </c>
      <c r="I1622" s="4" t="s">
        <v>31</v>
      </c>
      <c r="J1622" s="4" t="s">
        <v>51</v>
      </c>
      <c r="K1622" s="22" t="s">
        <v>265</v>
      </c>
      <c r="L1622" s="50">
        <v>0.126</v>
      </c>
      <c r="M1622" s="13">
        <f t="shared" si="198"/>
        <v>5.4782608695652174E-6</v>
      </c>
      <c r="O1622" s="4" t="s">
        <v>52</v>
      </c>
      <c r="P1622" s="4">
        <v>12000</v>
      </c>
      <c r="Q1622" s="53">
        <v>42877</v>
      </c>
      <c r="T1622" s="24">
        <f t="shared" si="199"/>
        <v>4.1666666666666666E-3</v>
      </c>
      <c r="W1622" s="46">
        <v>18.475999999999999</v>
      </c>
      <c r="Y1622" s="46">
        <v>4.8</v>
      </c>
      <c r="Z1622" s="16">
        <v>10</v>
      </c>
      <c r="AA1622" s="50">
        <v>4.8</v>
      </c>
      <c r="AB1622" s="16">
        <v>1</v>
      </c>
      <c r="AE1622" s="57">
        <v>648.74732212094796</v>
      </c>
      <c r="AG1622" s="44">
        <v>5.1685959205709402</v>
      </c>
      <c r="AH1622" s="44">
        <v>5.1685959205709402</v>
      </c>
    </row>
    <row r="1623" spans="1:34" x14ac:dyDescent="0.35">
      <c r="A1623" s="4" t="s">
        <v>297</v>
      </c>
      <c r="B1623" s="36" t="s">
        <v>264</v>
      </c>
      <c r="C1623" s="4" t="s">
        <v>263</v>
      </c>
      <c r="D1623" s="50">
        <v>8.08</v>
      </c>
      <c r="E1623" s="50">
        <v>47.09</v>
      </c>
      <c r="F1623" s="20">
        <v>23000</v>
      </c>
      <c r="G1623" s="50">
        <v>2075</v>
      </c>
      <c r="H1623" s="21">
        <v>1.22</v>
      </c>
      <c r="I1623" s="4" t="s">
        <v>31</v>
      </c>
      <c r="J1623" s="4" t="s">
        <v>51</v>
      </c>
      <c r="K1623" s="22" t="s">
        <v>265</v>
      </c>
      <c r="L1623" s="50">
        <v>0.126</v>
      </c>
      <c r="M1623" s="13">
        <f t="shared" si="198"/>
        <v>5.4782608695652174E-6</v>
      </c>
      <c r="O1623" s="4" t="s">
        <v>52</v>
      </c>
      <c r="P1623" s="4">
        <v>12000</v>
      </c>
      <c r="Q1623" s="53">
        <v>42927</v>
      </c>
      <c r="T1623" s="24">
        <f t="shared" si="199"/>
        <v>4.1666666666666666E-3</v>
      </c>
      <c r="W1623" s="46">
        <v>24.135999999999999</v>
      </c>
      <c r="Y1623" s="46">
        <v>2.9</v>
      </c>
      <c r="Z1623" s="16">
        <v>10</v>
      </c>
      <c r="AA1623" s="50">
        <v>2.9</v>
      </c>
      <c r="AB1623" s="16">
        <v>1</v>
      </c>
      <c r="AE1623" s="57">
        <v>488.94451214426198</v>
      </c>
      <c r="AG1623" s="44">
        <v>4.4428681963807417</v>
      </c>
      <c r="AH1623" s="44">
        <v>4.4428681963807417</v>
      </c>
    </row>
    <row r="1624" spans="1:34" x14ac:dyDescent="0.35">
      <c r="A1624" s="4" t="s">
        <v>297</v>
      </c>
      <c r="B1624" s="36" t="s">
        <v>264</v>
      </c>
      <c r="C1624" s="4" t="s">
        <v>263</v>
      </c>
      <c r="D1624" s="50">
        <v>8.08</v>
      </c>
      <c r="E1624" s="50">
        <v>47.09</v>
      </c>
      <c r="F1624" s="20">
        <v>23000</v>
      </c>
      <c r="G1624" s="50">
        <v>2075</v>
      </c>
      <c r="H1624" s="21">
        <v>1.22</v>
      </c>
      <c r="I1624" s="4" t="s">
        <v>31</v>
      </c>
      <c r="J1624" s="4" t="s">
        <v>51</v>
      </c>
      <c r="K1624" s="22" t="s">
        <v>265</v>
      </c>
      <c r="L1624" s="50">
        <v>0.126</v>
      </c>
      <c r="M1624" s="13">
        <f t="shared" si="198"/>
        <v>5.4782608695652174E-6</v>
      </c>
      <c r="O1624" s="4" t="s">
        <v>52</v>
      </c>
      <c r="P1624" s="4">
        <v>12000</v>
      </c>
      <c r="Q1624" s="53">
        <v>42927</v>
      </c>
      <c r="T1624" s="24">
        <f t="shared" si="199"/>
        <v>4.1666666666666666E-3</v>
      </c>
      <c r="W1624" s="46">
        <v>24.135999999999999</v>
      </c>
      <c r="Y1624" s="46">
        <v>2.9</v>
      </c>
      <c r="Z1624" s="16">
        <v>10</v>
      </c>
      <c r="AA1624" s="50">
        <v>2.9</v>
      </c>
      <c r="AB1624" s="16">
        <v>1</v>
      </c>
      <c r="AE1624" s="57">
        <v>488.94451214426198</v>
      </c>
      <c r="AG1624" s="44">
        <v>3.2591106819962601</v>
      </c>
      <c r="AH1624" s="44">
        <v>3.2591106819962601</v>
      </c>
    </row>
    <row r="1625" spans="1:34" x14ac:dyDescent="0.35">
      <c r="A1625" s="4" t="s">
        <v>297</v>
      </c>
      <c r="B1625" s="36" t="s">
        <v>264</v>
      </c>
      <c r="C1625" s="4" t="s">
        <v>263</v>
      </c>
      <c r="D1625" s="50">
        <v>8.08</v>
      </c>
      <c r="E1625" s="50">
        <v>47.09</v>
      </c>
      <c r="F1625" s="20">
        <v>23000</v>
      </c>
      <c r="G1625" s="50">
        <v>2075</v>
      </c>
      <c r="H1625" s="21">
        <v>1.22</v>
      </c>
      <c r="I1625" s="4" t="s">
        <v>31</v>
      </c>
      <c r="J1625" s="4" t="s">
        <v>51</v>
      </c>
      <c r="K1625" s="22" t="s">
        <v>265</v>
      </c>
      <c r="L1625" s="50">
        <v>0.126</v>
      </c>
      <c r="M1625" s="13">
        <f t="shared" si="198"/>
        <v>5.4782608695652174E-6</v>
      </c>
      <c r="O1625" s="4" t="s">
        <v>52</v>
      </c>
      <c r="P1625" s="4">
        <v>12000</v>
      </c>
      <c r="Q1625" s="53">
        <v>42927</v>
      </c>
      <c r="T1625" s="24">
        <f t="shared" si="199"/>
        <v>4.1666666666666666E-3</v>
      </c>
      <c r="W1625" s="46">
        <v>24.135999999999999</v>
      </c>
      <c r="Y1625" s="46">
        <v>3.3</v>
      </c>
      <c r="Z1625" s="16">
        <v>10</v>
      </c>
      <c r="AA1625" s="50">
        <v>3.3</v>
      </c>
      <c r="AB1625" s="16">
        <v>1</v>
      </c>
      <c r="AE1625" s="57">
        <v>488.94451214426198</v>
      </c>
      <c r="AG1625" s="44">
        <v>6.2617925822566356</v>
      </c>
      <c r="AH1625" s="44">
        <v>6.2617925822566356</v>
      </c>
    </row>
    <row r="1626" spans="1:34" x14ac:dyDescent="0.35">
      <c r="A1626" s="4" t="s">
        <v>297</v>
      </c>
      <c r="B1626" s="36" t="s">
        <v>264</v>
      </c>
      <c r="C1626" s="4" t="s">
        <v>263</v>
      </c>
      <c r="D1626" s="50">
        <v>8.08</v>
      </c>
      <c r="E1626" s="50">
        <v>47.09</v>
      </c>
      <c r="F1626" s="20">
        <v>23000</v>
      </c>
      <c r="G1626" s="50">
        <v>2075</v>
      </c>
      <c r="H1626" s="21">
        <v>1.22</v>
      </c>
      <c r="I1626" s="4" t="s">
        <v>31</v>
      </c>
      <c r="J1626" s="4" t="s">
        <v>51</v>
      </c>
      <c r="K1626" s="22" t="s">
        <v>265</v>
      </c>
      <c r="L1626" s="50">
        <v>0.126</v>
      </c>
      <c r="M1626" s="13">
        <f t="shared" si="198"/>
        <v>5.4782608695652174E-6</v>
      </c>
      <c r="O1626" s="4" t="s">
        <v>52</v>
      </c>
      <c r="P1626" s="4">
        <v>12000</v>
      </c>
      <c r="Q1626" s="53">
        <v>42927</v>
      </c>
      <c r="T1626" s="24">
        <f t="shared" si="199"/>
        <v>4.1666666666666666E-3</v>
      </c>
      <c r="W1626" s="46">
        <v>24.135999999999999</v>
      </c>
      <c r="Y1626" s="46">
        <v>2.6</v>
      </c>
      <c r="Z1626" s="16">
        <v>10</v>
      </c>
      <c r="AA1626" s="50">
        <v>2.6</v>
      </c>
      <c r="AB1626" s="16">
        <v>1</v>
      </c>
      <c r="AE1626" s="57">
        <v>488.94451214426198</v>
      </c>
      <c r="AG1626" s="44">
        <v>6.498724096351352</v>
      </c>
      <c r="AH1626" s="44">
        <v>6.498724096351352</v>
      </c>
    </row>
    <row r="1627" spans="1:34" x14ac:dyDescent="0.35">
      <c r="A1627" s="4" t="s">
        <v>297</v>
      </c>
      <c r="B1627" s="36" t="s">
        <v>264</v>
      </c>
      <c r="C1627" s="4" t="s">
        <v>263</v>
      </c>
      <c r="D1627" s="50">
        <v>8.08</v>
      </c>
      <c r="E1627" s="50">
        <v>47.09</v>
      </c>
      <c r="F1627" s="20">
        <v>23000</v>
      </c>
      <c r="G1627" s="50">
        <v>2075</v>
      </c>
      <c r="H1627" s="21">
        <v>1.22</v>
      </c>
      <c r="I1627" s="4" t="s">
        <v>31</v>
      </c>
      <c r="J1627" s="4" t="s">
        <v>51</v>
      </c>
      <c r="K1627" s="22" t="s">
        <v>265</v>
      </c>
      <c r="L1627" s="50">
        <v>0.126</v>
      </c>
      <c r="M1627" s="13">
        <f t="shared" si="198"/>
        <v>5.4782608695652174E-6</v>
      </c>
      <c r="O1627" s="4" t="s">
        <v>52</v>
      </c>
      <c r="P1627" s="4">
        <v>12000</v>
      </c>
      <c r="Q1627" s="53">
        <v>42949</v>
      </c>
      <c r="T1627" s="24">
        <f t="shared" si="199"/>
        <v>4.1666666666666666E-3</v>
      </c>
      <c r="W1627" s="46">
        <v>25.113</v>
      </c>
      <c r="Y1627" s="46">
        <v>1.6</v>
      </c>
      <c r="Z1627" s="16">
        <v>10</v>
      </c>
      <c r="AA1627" s="50">
        <v>1.6</v>
      </c>
      <c r="AB1627" s="16">
        <v>1</v>
      </c>
      <c r="AE1627" s="57">
        <v>466.11133233018597</v>
      </c>
      <c r="AG1627" s="44">
        <v>5.2201025476772811</v>
      </c>
      <c r="AH1627" s="44">
        <v>5.2201025476772811</v>
      </c>
    </row>
    <row r="1628" spans="1:34" x14ac:dyDescent="0.35">
      <c r="A1628" s="4" t="s">
        <v>297</v>
      </c>
      <c r="B1628" s="36" t="s">
        <v>264</v>
      </c>
      <c r="C1628" s="4" t="s">
        <v>263</v>
      </c>
      <c r="D1628" s="50">
        <v>8.08</v>
      </c>
      <c r="E1628" s="50">
        <v>47.09</v>
      </c>
      <c r="F1628" s="20">
        <v>23000</v>
      </c>
      <c r="G1628" s="50">
        <v>2075</v>
      </c>
      <c r="H1628" s="21">
        <v>1.22</v>
      </c>
      <c r="I1628" s="4" t="s">
        <v>31</v>
      </c>
      <c r="J1628" s="4" t="s">
        <v>51</v>
      </c>
      <c r="K1628" s="22" t="s">
        <v>265</v>
      </c>
      <c r="L1628" s="50">
        <v>0.126</v>
      </c>
      <c r="M1628" s="13">
        <f t="shared" si="198"/>
        <v>5.4782608695652174E-6</v>
      </c>
      <c r="O1628" s="4" t="s">
        <v>52</v>
      </c>
      <c r="P1628" s="4">
        <v>12000</v>
      </c>
      <c r="Q1628" s="53">
        <v>42949</v>
      </c>
      <c r="T1628" s="24">
        <f t="shared" si="199"/>
        <v>4.1666666666666666E-3</v>
      </c>
      <c r="W1628" s="46">
        <v>25.113</v>
      </c>
      <c r="Y1628" s="46">
        <v>1.5</v>
      </c>
      <c r="Z1628" s="16">
        <v>10</v>
      </c>
      <c r="AA1628" s="50">
        <v>1.5</v>
      </c>
      <c r="AB1628" s="16">
        <v>1</v>
      </c>
      <c r="AE1628" s="57">
        <v>466.11133233018597</v>
      </c>
      <c r="AG1628" s="44">
        <v>4.6300691392138198</v>
      </c>
      <c r="AH1628" s="44">
        <v>4.6300691392138198</v>
      </c>
    </row>
    <row r="1629" spans="1:34" x14ac:dyDescent="0.35">
      <c r="A1629" s="4" t="s">
        <v>297</v>
      </c>
      <c r="B1629" s="36" t="s">
        <v>264</v>
      </c>
      <c r="C1629" s="4" t="s">
        <v>263</v>
      </c>
      <c r="D1629" s="50">
        <v>8.08</v>
      </c>
      <c r="E1629" s="50">
        <v>47.09</v>
      </c>
      <c r="F1629" s="20">
        <v>23000</v>
      </c>
      <c r="G1629" s="50">
        <v>2075</v>
      </c>
      <c r="H1629" s="21">
        <v>1.22</v>
      </c>
      <c r="I1629" s="4" t="s">
        <v>31</v>
      </c>
      <c r="J1629" s="4" t="s">
        <v>51</v>
      </c>
      <c r="K1629" s="22" t="s">
        <v>265</v>
      </c>
      <c r="L1629" s="50">
        <v>0.126</v>
      </c>
      <c r="M1629" s="13">
        <f t="shared" si="198"/>
        <v>5.4782608695652174E-6</v>
      </c>
      <c r="O1629" s="4" t="s">
        <v>52</v>
      </c>
      <c r="P1629" s="4">
        <v>12000</v>
      </c>
      <c r="Q1629" s="53">
        <v>42949</v>
      </c>
      <c r="T1629" s="24">
        <f t="shared" si="199"/>
        <v>4.1666666666666666E-3</v>
      </c>
      <c r="W1629" s="46">
        <v>25.113</v>
      </c>
      <c r="Y1629" s="46">
        <v>0.9</v>
      </c>
      <c r="Z1629" s="16">
        <v>10</v>
      </c>
      <c r="AA1629" s="50">
        <v>0.9</v>
      </c>
      <c r="AB1629" s="16">
        <v>1</v>
      </c>
      <c r="AE1629" s="57">
        <v>466.11133233018597</v>
      </c>
      <c r="AG1629" s="44">
        <v>4.1175702518825537</v>
      </c>
      <c r="AH1629" s="44">
        <v>4.1175702518825537</v>
      </c>
    </row>
    <row r="1630" spans="1:34" x14ac:dyDescent="0.35">
      <c r="A1630" s="4" t="s">
        <v>297</v>
      </c>
      <c r="B1630" s="36" t="s">
        <v>264</v>
      </c>
      <c r="C1630" s="4" t="s">
        <v>263</v>
      </c>
      <c r="D1630" s="50">
        <v>8.08</v>
      </c>
      <c r="E1630" s="50">
        <v>47.09</v>
      </c>
      <c r="F1630" s="20">
        <v>23000</v>
      </c>
      <c r="G1630" s="50">
        <v>2075</v>
      </c>
      <c r="H1630" s="21">
        <v>1.22</v>
      </c>
      <c r="I1630" s="4" t="s">
        <v>31</v>
      </c>
      <c r="J1630" s="4" t="s">
        <v>51</v>
      </c>
      <c r="K1630" s="22" t="s">
        <v>265</v>
      </c>
      <c r="L1630" s="50">
        <v>0.126</v>
      </c>
      <c r="M1630" s="13">
        <f t="shared" si="198"/>
        <v>5.4782608695652174E-6</v>
      </c>
      <c r="O1630" s="4" t="s">
        <v>52</v>
      </c>
      <c r="P1630" s="4">
        <v>12000</v>
      </c>
      <c r="Q1630" s="53">
        <v>42949</v>
      </c>
      <c r="T1630" s="24">
        <f t="shared" si="199"/>
        <v>4.1666666666666666E-3</v>
      </c>
      <c r="W1630" s="46">
        <v>25.113</v>
      </c>
      <c r="Y1630" s="46">
        <v>3</v>
      </c>
      <c r="Z1630" s="16">
        <v>10</v>
      </c>
      <c r="AA1630" s="50">
        <v>3</v>
      </c>
      <c r="AB1630" s="16">
        <v>1</v>
      </c>
      <c r="AE1630" s="57">
        <v>466.11133233018597</v>
      </c>
      <c r="AG1630" s="44">
        <v>7.9091775711080485</v>
      </c>
      <c r="AH1630" s="44">
        <v>7.9091775711080485</v>
      </c>
    </row>
    <row r="1631" spans="1:34" x14ac:dyDescent="0.35">
      <c r="A1631" s="4" t="s">
        <v>297</v>
      </c>
      <c r="B1631" s="36" t="s">
        <v>264</v>
      </c>
      <c r="C1631" s="4" t="s">
        <v>263</v>
      </c>
      <c r="D1631" s="50">
        <v>8.08</v>
      </c>
      <c r="E1631" s="50">
        <v>47.09</v>
      </c>
      <c r="F1631" s="20">
        <v>23000</v>
      </c>
      <c r="G1631" s="50">
        <v>2075</v>
      </c>
      <c r="H1631" s="21">
        <v>1.22</v>
      </c>
      <c r="I1631" s="4" t="s">
        <v>31</v>
      </c>
      <c r="J1631" s="4" t="s">
        <v>51</v>
      </c>
      <c r="K1631" s="22" t="s">
        <v>265</v>
      </c>
      <c r="L1631" s="50">
        <v>0.126</v>
      </c>
      <c r="M1631" s="13">
        <f t="shared" si="198"/>
        <v>5.4782608695652174E-6</v>
      </c>
      <c r="O1631" s="4" t="s">
        <v>52</v>
      </c>
      <c r="P1631" s="4">
        <v>12000</v>
      </c>
      <c r="Q1631" s="53">
        <v>42949</v>
      </c>
      <c r="T1631" s="24">
        <f t="shared" si="199"/>
        <v>4.1666666666666666E-3</v>
      </c>
      <c r="W1631" s="46">
        <v>25.113</v>
      </c>
      <c r="Y1631" s="46">
        <v>3.1</v>
      </c>
      <c r="Z1631" s="16">
        <v>10</v>
      </c>
      <c r="AA1631" s="50">
        <v>3.1</v>
      </c>
      <c r="AB1631" s="16">
        <v>1</v>
      </c>
      <c r="AE1631" s="57">
        <v>466.11133233018597</v>
      </c>
      <c r="AG1631" s="44">
        <v>7.3618296423116432</v>
      </c>
      <c r="AH1631" s="44">
        <v>7.3618296423116432</v>
      </c>
    </row>
    <row r="1632" spans="1:34" x14ac:dyDescent="0.35">
      <c r="A1632" s="4" t="s">
        <v>297</v>
      </c>
      <c r="B1632" s="36" t="s">
        <v>264</v>
      </c>
      <c r="C1632" s="4" t="s">
        <v>263</v>
      </c>
      <c r="D1632" s="50">
        <v>8.08</v>
      </c>
      <c r="E1632" s="50">
        <v>47.09</v>
      </c>
      <c r="F1632" s="20">
        <v>23000</v>
      </c>
      <c r="G1632" s="50">
        <v>2075</v>
      </c>
      <c r="H1632" s="21">
        <v>1.22</v>
      </c>
      <c r="I1632" s="4" t="s">
        <v>31</v>
      </c>
      <c r="J1632" s="4" t="s">
        <v>51</v>
      </c>
      <c r="K1632" s="22" t="s">
        <v>265</v>
      </c>
      <c r="L1632" s="50">
        <v>0.126</v>
      </c>
      <c r="M1632" s="13">
        <f t="shared" ref="M1632:M1671" si="200">L1632/F1632</f>
        <v>5.4782608695652174E-6</v>
      </c>
      <c r="O1632" s="4" t="s">
        <v>52</v>
      </c>
      <c r="P1632" s="4">
        <v>12000</v>
      </c>
      <c r="Q1632" s="53">
        <v>42949</v>
      </c>
      <c r="T1632" s="24">
        <f t="shared" si="199"/>
        <v>4.1666666666666666E-3</v>
      </c>
      <c r="W1632" s="46">
        <v>25.113</v>
      </c>
      <c r="Y1632" s="46">
        <v>3.1</v>
      </c>
      <c r="Z1632" s="16">
        <v>10</v>
      </c>
      <c r="AA1632" s="50">
        <v>3.1</v>
      </c>
      <c r="AB1632" s="16">
        <v>1</v>
      </c>
      <c r="AE1632" s="57">
        <v>466.11133233018597</v>
      </c>
      <c r="AG1632" s="44">
        <v>7.8615454062116559</v>
      </c>
      <c r="AH1632" s="44">
        <v>7.8615454062116559</v>
      </c>
    </row>
    <row r="1633" spans="1:34" x14ac:dyDescent="0.35">
      <c r="A1633" s="4" t="s">
        <v>297</v>
      </c>
      <c r="B1633" s="36" t="s">
        <v>264</v>
      </c>
      <c r="C1633" s="4" t="s">
        <v>263</v>
      </c>
      <c r="D1633" s="50">
        <v>8.08</v>
      </c>
      <c r="E1633" s="50">
        <v>47.09</v>
      </c>
      <c r="F1633" s="20">
        <v>23000</v>
      </c>
      <c r="G1633" s="50">
        <v>2075</v>
      </c>
      <c r="H1633" s="21">
        <v>1.22</v>
      </c>
      <c r="I1633" s="4" t="s">
        <v>31</v>
      </c>
      <c r="J1633" s="4" t="s">
        <v>51</v>
      </c>
      <c r="K1633" s="22" t="s">
        <v>265</v>
      </c>
      <c r="L1633" s="50">
        <v>0.126</v>
      </c>
      <c r="M1633" s="13">
        <f t="shared" si="200"/>
        <v>5.4782608695652174E-6</v>
      </c>
      <c r="O1633" s="4" t="s">
        <v>52</v>
      </c>
      <c r="P1633" s="4">
        <v>12000</v>
      </c>
      <c r="Q1633" s="53">
        <v>42976</v>
      </c>
      <c r="T1633" s="24">
        <f t="shared" ref="T1633:T1670" si="201">6/60/24</f>
        <v>4.1666666666666666E-3</v>
      </c>
      <c r="W1633" s="46">
        <v>24.167470000000002</v>
      </c>
      <c r="Y1633" s="46">
        <v>1.5</v>
      </c>
      <c r="Z1633" s="16">
        <v>10</v>
      </c>
      <c r="AA1633" s="50">
        <v>1.5</v>
      </c>
      <c r="AB1633" s="16">
        <v>1</v>
      </c>
      <c r="AE1633" s="57">
        <v>488.190806169241</v>
      </c>
      <c r="AG1633" s="44">
        <v>5.2264783488316331</v>
      </c>
      <c r="AH1633" s="44">
        <v>5.2264783488316331</v>
      </c>
    </row>
    <row r="1634" spans="1:34" x14ac:dyDescent="0.35">
      <c r="A1634" s="4" t="s">
        <v>297</v>
      </c>
      <c r="B1634" s="36" t="s">
        <v>264</v>
      </c>
      <c r="C1634" s="4" t="s">
        <v>263</v>
      </c>
      <c r="D1634" s="50">
        <v>8.08</v>
      </c>
      <c r="E1634" s="50">
        <v>47.09</v>
      </c>
      <c r="F1634" s="20">
        <v>23000</v>
      </c>
      <c r="G1634" s="50">
        <v>2075</v>
      </c>
      <c r="H1634" s="21">
        <v>1.22</v>
      </c>
      <c r="I1634" s="4" t="s">
        <v>31</v>
      </c>
      <c r="J1634" s="4" t="s">
        <v>51</v>
      </c>
      <c r="K1634" s="22" t="s">
        <v>265</v>
      </c>
      <c r="L1634" s="50">
        <v>0.126</v>
      </c>
      <c r="M1634" s="13">
        <f t="shared" si="200"/>
        <v>5.4782608695652174E-6</v>
      </c>
      <c r="O1634" s="4" t="s">
        <v>52</v>
      </c>
      <c r="P1634" s="4">
        <v>12000</v>
      </c>
      <c r="Q1634" s="53">
        <v>42976</v>
      </c>
      <c r="T1634" s="24">
        <f t="shared" si="201"/>
        <v>4.1666666666666666E-3</v>
      </c>
      <c r="W1634" s="46">
        <v>24.167470000000002</v>
      </c>
      <c r="Y1634" s="46">
        <v>1.5</v>
      </c>
      <c r="Z1634" s="16">
        <v>10</v>
      </c>
      <c r="AA1634" s="50">
        <v>1.5</v>
      </c>
      <c r="AB1634" s="16">
        <v>1</v>
      </c>
      <c r="AE1634" s="57">
        <v>488.190806169241</v>
      </c>
      <c r="AG1634" s="44">
        <v>4.2342535822330944</v>
      </c>
      <c r="AH1634" s="44">
        <v>4.2342535822330944</v>
      </c>
    </row>
    <row r="1635" spans="1:34" x14ac:dyDescent="0.35">
      <c r="A1635" s="4" t="s">
        <v>297</v>
      </c>
      <c r="B1635" s="36" t="s">
        <v>264</v>
      </c>
      <c r="C1635" s="4" t="s">
        <v>263</v>
      </c>
      <c r="D1635" s="50">
        <v>8.08</v>
      </c>
      <c r="E1635" s="50">
        <v>47.09</v>
      </c>
      <c r="F1635" s="20">
        <v>23000</v>
      </c>
      <c r="G1635" s="50">
        <v>2075</v>
      </c>
      <c r="H1635" s="21">
        <v>1.22</v>
      </c>
      <c r="I1635" s="4" t="s">
        <v>31</v>
      </c>
      <c r="J1635" s="4" t="s">
        <v>51</v>
      </c>
      <c r="K1635" s="22" t="s">
        <v>265</v>
      </c>
      <c r="L1635" s="50">
        <v>0.126</v>
      </c>
      <c r="M1635" s="13">
        <f t="shared" si="200"/>
        <v>5.4782608695652174E-6</v>
      </c>
      <c r="O1635" s="4" t="s">
        <v>52</v>
      </c>
      <c r="P1635" s="4">
        <v>12000</v>
      </c>
      <c r="Q1635" s="53">
        <v>42976</v>
      </c>
      <c r="T1635" s="24">
        <f t="shared" si="201"/>
        <v>4.1666666666666666E-3</v>
      </c>
      <c r="W1635" s="46">
        <v>24.167470000000002</v>
      </c>
      <c r="Y1635" s="46">
        <v>1.6</v>
      </c>
      <c r="Z1635" s="16">
        <v>10</v>
      </c>
      <c r="AA1635" s="50">
        <v>1.6</v>
      </c>
      <c r="AB1635" s="16">
        <v>1</v>
      </c>
      <c r="AE1635" s="57">
        <v>488.190806169241</v>
      </c>
      <c r="AG1635" s="44">
        <v>5.2504385411321488</v>
      </c>
      <c r="AH1635" s="44">
        <v>5.2504385411321488</v>
      </c>
    </row>
    <row r="1636" spans="1:34" x14ac:dyDescent="0.35">
      <c r="A1636" s="4" t="s">
        <v>297</v>
      </c>
      <c r="B1636" s="36" t="s">
        <v>264</v>
      </c>
      <c r="C1636" s="4" t="s">
        <v>263</v>
      </c>
      <c r="D1636" s="50">
        <v>8.08</v>
      </c>
      <c r="E1636" s="50">
        <v>47.09</v>
      </c>
      <c r="F1636" s="20">
        <v>23000</v>
      </c>
      <c r="G1636" s="50">
        <v>2075</v>
      </c>
      <c r="H1636" s="21">
        <v>1.22</v>
      </c>
      <c r="I1636" s="4" t="s">
        <v>31</v>
      </c>
      <c r="J1636" s="4" t="s">
        <v>51</v>
      </c>
      <c r="K1636" s="22" t="s">
        <v>265</v>
      </c>
      <c r="L1636" s="50">
        <v>0.126</v>
      </c>
      <c r="M1636" s="13">
        <f t="shared" si="200"/>
        <v>5.4782608695652174E-6</v>
      </c>
      <c r="O1636" s="4" t="s">
        <v>52</v>
      </c>
      <c r="P1636" s="4">
        <v>12000</v>
      </c>
      <c r="Q1636" s="53">
        <v>42976</v>
      </c>
      <c r="T1636" s="24">
        <f t="shared" si="201"/>
        <v>4.1666666666666666E-3</v>
      </c>
      <c r="W1636" s="46">
        <v>24.167470000000002</v>
      </c>
      <c r="Y1636" s="46">
        <v>2</v>
      </c>
      <c r="Z1636" s="16">
        <v>10</v>
      </c>
      <c r="AA1636" s="50">
        <v>2</v>
      </c>
      <c r="AB1636" s="16">
        <v>1</v>
      </c>
      <c r="AE1636" s="57">
        <v>488.190806169241</v>
      </c>
      <c r="AG1636" s="44">
        <v>5.059601662562943</v>
      </c>
      <c r="AH1636" s="44">
        <v>5.059601662562943</v>
      </c>
    </row>
    <row r="1637" spans="1:34" x14ac:dyDescent="0.35">
      <c r="A1637" s="4" t="s">
        <v>297</v>
      </c>
      <c r="B1637" s="36" t="s">
        <v>264</v>
      </c>
      <c r="C1637" s="4" t="s">
        <v>263</v>
      </c>
      <c r="D1637" s="50">
        <v>8.08</v>
      </c>
      <c r="E1637" s="50">
        <v>47.09</v>
      </c>
      <c r="F1637" s="20">
        <v>23000</v>
      </c>
      <c r="G1637" s="50">
        <v>2075</v>
      </c>
      <c r="H1637" s="21">
        <v>1.22</v>
      </c>
      <c r="I1637" s="4" t="s">
        <v>31</v>
      </c>
      <c r="J1637" s="4" t="s">
        <v>51</v>
      </c>
      <c r="K1637" s="22" t="s">
        <v>265</v>
      </c>
      <c r="L1637" s="50">
        <v>0.126</v>
      </c>
      <c r="M1637" s="13">
        <f t="shared" si="200"/>
        <v>5.4782608695652174E-6</v>
      </c>
      <c r="O1637" s="4" t="s">
        <v>52</v>
      </c>
      <c r="P1637" s="4">
        <v>12000</v>
      </c>
      <c r="Q1637" s="53">
        <v>42976</v>
      </c>
      <c r="T1637" s="24">
        <f t="shared" si="201"/>
        <v>4.1666666666666666E-3</v>
      </c>
      <c r="W1637" s="46">
        <v>24.167470000000002</v>
      </c>
      <c r="Y1637" s="46">
        <v>1.8</v>
      </c>
      <c r="Z1637" s="16">
        <v>10</v>
      </c>
      <c r="AA1637" s="50">
        <v>1.8</v>
      </c>
      <c r="AB1637" s="16">
        <v>1</v>
      </c>
      <c r="AE1637" s="57">
        <v>488.190806169241</v>
      </c>
      <c r="AG1637" s="44">
        <v>5.5837107733767013</v>
      </c>
      <c r="AH1637" s="44">
        <v>5.5837107733767013</v>
      </c>
    </row>
    <row r="1638" spans="1:34" x14ac:dyDescent="0.35">
      <c r="A1638" s="4" t="s">
        <v>297</v>
      </c>
      <c r="B1638" s="36" t="s">
        <v>264</v>
      </c>
      <c r="C1638" s="4" t="s">
        <v>263</v>
      </c>
      <c r="D1638" s="50">
        <v>8.08</v>
      </c>
      <c r="E1638" s="50">
        <v>47.09</v>
      </c>
      <c r="F1638" s="20">
        <v>23000</v>
      </c>
      <c r="G1638" s="50">
        <v>2075</v>
      </c>
      <c r="H1638" s="21">
        <v>1.22</v>
      </c>
      <c r="I1638" s="4" t="s">
        <v>31</v>
      </c>
      <c r="J1638" s="4" t="s">
        <v>51</v>
      </c>
      <c r="K1638" s="22" t="s">
        <v>265</v>
      </c>
      <c r="L1638" s="50">
        <v>0.126</v>
      </c>
      <c r="M1638" s="13">
        <f t="shared" si="200"/>
        <v>5.4782608695652174E-6</v>
      </c>
      <c r="O1638" s="4" t="s">
        <v>52</v>
      </c>
      <c r="P1638" s="4">
        <v>12000</v>
      </c>
      <c r="Q1638" s="53">
        <v>42976</v>
      </c>
      <c r="T1638" s="24">
        <f t="shared" si="201"/>
        <v>4.1666666666666666E-3</v>
      </c>
      <c r="W1638" s="46">
        <v>24.167470000000002</v>
      </c>
      <c r="Y1638" s="46">
        <v>1.5</v>
      </c>
      <c r="Z1638" s="16">
        <v>10</v>
      </c>
      <c r="AA1638" s="50">
        <v>1.5</v>
      </c>
      <c r="AB1638" s="16">
        <v>1</v>
      </c>
      <c r="AE1638" s="57">
        <v>488.190806169241</v>
      </c>
      <c r="AG1638" s="44">
        <v>6.4967447418932771</v>
      </c>
      <c r="AH1638" s="44">
        <v>6.4967447418932771</v>
      </c>
    </row>
    <row r="1639" spans="1:34" x14ac:dyDescent="0.35">
      <c r="A1639" s="4" t="s">
        <v>297</v>
      </c>
      <c r="B1639" s="36" t="s">
        <v>264</v>
      </c>
      <c r="C1639" s="4" t="s">
        <v>263</v>
      </c>
      <c r="D1639" s="50">
        <v>8.08</v>
      </c>
      <c r="E1639" s="50">
        <v>47.09</v>
      </c>
      <c r="F1639" s="20">
        <v>23000</v>
      </c>
      <c r="G1639" s="50">
        <v>2075</v>
      </c>
      <c r="H1639" s="21">
        <v>1.22</v>
      </c>
      <c r="I1639" s="4" t="s">
        <v>31</v>
      </c>
      <c r="J1639" s="4" t="s">
        <v>51</v>
      </c>
      <c r="K1639" s="22" t="s">
        <v>265</v>
      </c>
      <c r="L1639" s="50">
        <v>0.126</v>
      </c>
      <c r="M1639" s="13">
        <f t="shared" si="200"/>
        <v>5.4782608695652174E-6</v>
      </c>
      <c r="O1639" s="4" t="s">
        <v>52</v>
      </c>
      <c r="P1639" s="4">
        <v>12000</v>
      </c>
      <c r="Q1639" s="53">
        <v>42976</v>
      </c>
      <c r="T1639" s="24">
        <f t="shared" si="201"/>
        <v>4.1666666666666666E-3</v>
      </c>
      <c r="W1639" s="46">
        <v>24.167470000000002</v>
      </c>
      <c r="Y1639" s="46">
        <v>2.2999999999999998</v>
      </c>
      <c r="Z1639" s="16">
        <v>10</v>
      </c>
      <c r="AA1639" s="50">
        <v>2.2999999999999998</v>
      </c>
      <c r="AB1639" s="16">
        <v>1</v>
      </c>
      <c r="AE1639" s="57">
        <v>488.190806169241</v>
      </c>
      <c r="AG1639" s="44">
        <v>6.8251361563292328</v>
      </c>
      <c r="AH1639" s="44">
        <v>6.8251361563292328</v>
      </c>
    </row>
    <row r="1640" spans="1:34" x14ac:dyDescent="0.35">
      <c r="A1640" s="4" t="s">
        <v>297</v>
      </c>
      <c r="B1640" s="36" t="s">
        <v>264</v>
      </c>
      <c r="C1640" s="4" t="s">
        <v>263</v>
      </c>
      <c r="D1640" s="50">
        <v>8.08</v>
      </c>
      <c r="E1640" s="50">
        <v>47.09</v>
      </c>
      <c r="F1640" s="20">
        <v>23000</v>
      </c>
      <c r="G1640" s="50">
        <v>2075</v>
      </c>
      <c r="H1640" s="21">
        <v>1.22</v>
      </c>
      <c r="I1640" s="4" t="s">
        <v>31</v>
      </c>
      <c r="J1640" s="4" t="s">
        <v>51</v>
      </c>
      <c r="K1640" s="22" t="s">
        <v>265</v>
      </c>
      <c r="L1640" s="50">
        <v>0.126</v>
      </c>
      <c r="M1640" s="13">
        <f t="shared" si="200"/>
        <v>5.4782608695652174E-6</v>
      </c>
      <c r="O1640" s="4" t="s">
        <v>52</v>
      </c>
      <c r="P1640" s="4">
        <v>12000</v>
      </c>
      <c r="Q1640" s="53">
        <v>42976</v>
      </c>
      <c r="T1640" s="24">
        <f t="shared" si="201"/>
        <v>4.1666666666666666E-3</v>
      </c>
      <c r="W1640" s="46">
        <v>26.422000000000001</v>
      </c>
      <c r="Y1640" s="46">
        <v>2.1</v>
      </c>
      <c r="Z1640" s="16">
        <v>10</v>
      </c>
      <c r="AA1640" s="50">
        <v>2.1</v>
      </c>
      <c r="AB1640" s="16">
        <v>1</v>
      </c>
      <c r="AE1640" s="57">
        <v>437.24771049946298</v>
      </c>
      <c r="AG1640" s="44">
        <v>4.2829589982974525</v>
      </c>
      <c r="AH1640" s="44">
        <v>4.2829589982974525</v>
      </c>
    </row>
    <row r="1641" spans="1:34" x14ac:dyDescent="0.35">
      <c r="A1641" s="4" t="s">
        <v>297</v>
      </c>
      <c r="B1641" s="36" t="s">
        <v>264</v>
      </c>
      <c r="C1641" s="4" t="s">
        <v>263</v>
      </c>
      <c r="D1641" s="50">
        <v>8.08</v>
      </c>
      <c r="E1641" s="50">
        <v>47.09</v>
      </c>
      <c r="F1641" s="20">
        <v>23000</v>
      </c>
      <c r="G1641" s="50">
        <v>2075</v>
      </c>
      <c r="H1641" s="21">
        <v>1.22</v>
      </c>
      <c r="I1641" s="4" t="s">
        <v>31</v>
      </c>
      <c r="J1641" s="4" t="s">
        <v>51</v>
      </c>
      <c r="K1641" s="22" t="s">
        <v>265</v>
      </c>
      <c r="L1641" s="50">
        <v>0.126</v>
      </c>
      <c r="M1641" s="13">
        <f t="shared" si="200"/>
        <v>5.4782608695652174E-6</v>
      </c>
      <c r="O1641" s="4" t="s">
        <v>52</v>
      </c>
      <c r="P1641" s="4">
        <v>12000</v>
      </c>
      <c r="Q1641" s="53">
        <v>42976</v>
      </c>
      <c r="T1641" s="24">
        <f t="shared" si="201"/>
        <v>4.1666666666666666E-3</v>
      </c>
      <c r="W1641" s="46">
        <v>26.422000000000001</v>
      </c>
      <c r="Y1641" s="46">
        <v>1.7</v>
      </c>
      <c r="Z1641" s="16">
        <v>10</v>
      </c>
      <c r="AA1641" s="50">
        <v>1.7</v>
      </c>
      <c r="AB1641" s="16">
        <v>1</v>
      </c>
      <c r="AE1641" s="57">
        <v>437.24771049946298</v>
      </c>
      <c r="AG1641" s="44">
        <v>0.77534029691097639</v>
      </c>
      <c r="AH1641" s="44">
        <v>0.77534029691097639</v>
      </c>
    </row>
    <row r="1642" spans="1:34" x14ac:dyDescent="0.35">
      <c r="A1642" s="4" t="s">
        <v>297</v>
      </c>
      <c r="B1642" s="36" t="s">
        <v>264</v>
      </c>
      <c r="C1642" s="4" t="s">
        <v>263</v>
      </c>
      <c r="D1642" s="50">
        <v>8.08</v>
      </c>
      <c r="E1642" s="50">
        <v>47.09</v>
      </c>
      <c r="F1642" s="20">
        <v>23000</v>
      </c>
      <c r="G1642" s="50">
        <v>2075</v>
      </c>
      <c r="H1642" s="21">
        <v>1.22</v>
      </c>
      <c r="I1642" s="4" t="s">
        <v>31</v>
      </c>
      <c r="J1642" s="4" t="s">
        <v>51</v>
      </c>
      <c r="K1642" s="22" t="s">
        <v>265</v>
      </c>
      <c r="L1642" s="50">
        <v>0.126</v>
      </c>
      <c r="M1642" s="13">
        <f t="shared" si="200"/>
        <v>5.4782608695652174E-6</v>
      </c>
      <c r="O1642" s="4" t="s">
        <v>52</v>
      </c>
      <c r="P1642" s="4">
        <v>12000</v>
      </c>
      <c r="Q1642" s="53">
        <v>42976</v>
      </c>
      <c r="T1642" s="24">
        <f t="shared" si="201"/>
        <v>4.1666666666666666E-3</v>
      </c>
      <c r="W1642" s="46">
        <v>26.422000000000001</v>
      </c>
      <c r="Y1642" s="46">
        <v>2.1</v>
      </c>
      <c r="Z1642" s="16">
        <v>10</v>
      </c>
      <c r="AA1642" s="50">
        <v>2.1</v>
      </c>
      <c r="AB1642" s="16">
        <v>1</v>
      </c>
      <c r="AE1642" s="57">
        <v>437.24771049946298</v>
      </c>
      <c r="AG1642" s="44">
        <v>5.8392349505941032</v>
      </c>
      <c r="AH1642" s="44">
        <v>5.8392349505941032</v>
      </c>
    </row>
    <row r="1643" spans="1:34" x14ac:dyDescent="0.35">
      <c r="A1643" s="4" t="s">
        <v>297</v>
      </c>
      <c r="B1643" s="36" t="s">
        <v>264</v>
      </c>
      <c r="C1643" s="4" t="s">
        <v>263</v>
      </c>
      <c r="D1643" s="50">
        <v>8.08</v>
      </c>
      <c r="E1643" s="50">
        <v>47.09</v>
      </c>
      <c r="F1643" s="20">
        <v>23000</v>
      </c>
      <c r="G1643" s="50">
        <v>2075</v>
      </c>
      <c r="H1643" s="21">
        <v>1.22</v>
      </c>
      <c r="I1643" s="4" t="s">
        <v>31</v>
      </c>
      <c r="J1643" s="4" t="s">
        <v>51</v>
      </c>
      <c r="K1643" s="22" t="s">
        <v>265</v>
      </c>
      <c r="L1643" s="50">
        <v>0.126</v>
      </c>
      <c r="M1643" s="13">
        <f t="shared" si="200"/>
        <v>5.4782608695652174E-6</v>
      </c>
      <c r="O1643" s="4" t="s">
        <v>52</v>
      </c>
      <c r="P1643" s="4">
        <v>12000</v>
      </c>
      <c r="Q1643" s="53">
        <v>42976</v>
      </c>
      <c r="T1643" s="24">
        <f t="shared" si="201"/>
        <v>4.1666666666666666E-3</v>
      </c>
      <c r="W1643" s="46">
        <v>26.422000000000001</v>
      </c>
      <c r="Y1643" s="46">
        <v>2</v>
      </c>
      <c r="Z1643" s="16">
        <v>10</v>
      </c>
      <c r="AA1643" s="50">
        <v>2</v>
      </c>
      <c r="AB1643" s="16">
        <v>1</v>
      </c>
      <c r="AE1643" s="57">
        <v>437.24771049946298</v>
      </c>
      <c r="AG1643" s="44">
        <v>2.2950226920245487</v>
      </c>
      <c r="AH1643" s="44">
        <v>2.2950226920245487</v>
      </c>
    </row>
    <row r="1644" spans="1:34" x14ac:dyDescent="0.35">
      <c r="A1644" s="4" t="s">
        <v>297</v>
      </c>
      <c r="B1644" s="36" t="s">
        <v>264</v>
      </c>
      <c r="C1644" s="4" t="s">
        <v>263</v>
      </c>
      <c r="D1644" s="50">
        <v>8.08</v>
      </c>
      <c r="E1644" s="50">
        <v>47.09</v>
      </c>
      <c r="F1644" s="20">
        <v>23000</v>
      </c>
      <c r="G1644" s="50">
        <v>2075</v>
      </c>
      <c r="H1644" s="21">
        <v>1.22</v>
      </c>
      <c r="I1644" s="4" t="s">
        <v>31</v>
      </c>
      <c r="J1644" s="4" t="s">
        <v>51</v>
      </c>
      <c r="K1644" s="22" t="s">
        <v>265</v>
      </c>
      <c r="L1644" s="50">
        <v>0.126</v>
      </c>
      <c r="M1644" s="13">
        <f t="shared" si="200"/>
        <v>5.4782608695652174E-6</v>
      </c>
      <c r="O1644" s="4" t="s">
        <v>52</v>
      </c>
      <c r="P1644" s="4">
        <v>12000</v>
      </c>
      <c r="Q1644" s="53">
        <v>43020</v>
      </c>
      <c r="T1644" s="24">
        <f t="shared" si="201"/>
        <v>4.1666666666666666E-3</v>
      </c>
      <c r="W1644" s="46">
        <v>15.516</v>
      </c>
      <c r="Y1644" s="46">
        <v>5.5</v>
      </c>
      <c r="Z1644" s="16">
        <v>10</v>
      </c>
      <c r="AA1644" s="50">
        <v>5.5</v>
      </c>
      <c r="AB1644" s="16">
        <v>1</v>
      </c>
      <c r="AE1644" s="57">
        <v>757.66893364660802</v>
      </c>
      <c r="AG1644" s="44">
        <v>0</v>
      </c>
      <c r="AH1644" s="44">
        <v>0</v>
      </c>
    </row>
    <row r="1645" spans="1:34" x14ac:dyDescent="0.35">
      <c r="A1645" s="4" t="s">
        <v>297</v>
      </c>
      <c r="B1645" s="36" t="s">
        <v>264</v>
      </c>
      <c r="C1645" s="4" t="s">
        <v>263</v>
      </c>
      <c r="D1645" s="50">
        <v>8.08</v>
      </c>
      <c r="E1645" s="50">
        <v>47.09</v>
      </c>
      <c r="F1645" s="20">
        <v>23000</v>
      </c>
      <c r="G1645" s="50">
        <v>2075</v>
      </c>
      <c r="H1645" s="21">
        <v>1.22</v>
      </c>
      <c r="I1645" s="4" t="s">
        <v>31</v>
      </c>
      <c r="J1645" s="4" t="s">
        <v>51</v>
      </c>
      <c r="K1645" s="22" t="s">
        <v>265</v>
      </c>
      <c r="L1645" s="50">
        <v>0.126</v>
      </c>
      <c r="M1645" s="13">
        <f t="shared" si="200"/>
        <v>5.4782608695652174E-6</v>
      </c>
      <c r="O1645" s="4" t="s">
        <v>52</v>
      </c>
      <c r="P1645" s="4">
        <v>12000</v>
      </c>
      <c r="Q1645" s="53">
        <v>43020</v>
      </c>
      <c r="T1645" s="24">
        <f t="shared" si="201"/>
        <v>4.1666666666666666E-3</v>
      </c>
      <c r="W1645" s="46">
        <v>15.516</v>
      </c>
      <c r="Y1645" s="46">
        <v>4.5</v>
      </c>
      <c r="Z1645" s="16">
        <v>10</v>
      </c>
      <c r="AA1645" s="50">
        <v>4.5</v>
      </c>
      <c r="AB1645" s="16">
        <v>1</v>
      </c>
      <c r="AE1645" s="57">
        <v>757.66893364660802</v>
      </c>
      <c r="AG1645" s="44">
        <v>0</v>
      </c>
      <c r="AH1645" s="44">
        <v>0</v>
      </c>
    </row>
    <row r="1646" spans="1:34" x14ac:dyDescent="0.35">
      <c r="A1646" s="4" t="s">
        <v>297</v>
      </c>
      <c r="B1646" s="36" t="s">
        <v>264</v>
      </c>
      <c r="C1646" s="4" t="s">
        <v>263</v>
      </c>
      <c r="D1646" s="50">
        <v>8.08</v>
      </c>
      <c r="E1646" s="50">
        <v>47.09</v>
      </c>
      <c r="F1646" s="20">
        <v>23000</v>
      </c>
      <c r="G1646" s="50">
        <v>2075</v>
      </c>
      <c r="H1646" s="21">
        <v>1.22</v>
      </c>
      <c r="I1646" s="4" t="s">
        <v>31</v>
      </c>
      <c r="J1646" s="4" t="s">
        <v>51</v>
      </c>
      <c r="K1646" s="22" t="s">
        <v>265</v>
      </c>
      <c r="L1646" s="50">
        <v>0.126</v>
      </c>
      <c r="M1646" s="13">
        <f t="shared" si="200"/>
        <v>5.4782608695652174E-6</v>
      </c>
      <c r="O1646" s="4" t="s">
        <v>52</v>
      </c>
      <c r="P1646" s="4">
        <v>12000</v>
      </c>
      <c r="Q1646" s="53">
        <v>43020</v>
      </c>
      <c r="T1646" s="24">
        <f t="shared" si="201"/>
        <v>4.1666666666666666E-3</v>
      </c>
      <c r="W1646" s="46">
        <v>15.516</v>
      </c>
      <c r="Y1646" s="46">
        <v>4.5</v>
      </c>
      <c r="Z1646" s="16">
        <v>10</v>
      </c>
      <c r="AA1646" s="50">
        <v>4.5</v>
      </c>
      <c r="AB1646" s="16">
        <v>1</v>
      </c>
      <c r="AE1646" s="57">
        <v>757.66893364660802</v>
      </c>
      <c r="AG1646" s="44">
        <v>0</v>
      </c>
      <c r="AH1646" s="44">
        <v>0</v>
      </c>
    </row>
    <row r="1647" spans="1:34" x14ac:dyDescent="0.35">
      <c r="A1647" s="4" t="s">
        <v>297</v>
      </c>
      <c r="B1647" s="36" t="s">
        <v>264</v>
      </c>
      <c r="C1647" s="4" t="s">
        <v>263</v>
      </c>
      <c r="D1647" s="50">
        <v>8.08</v>
      </c>
      <c r="E1647" s="50">
        <v>47.09</v>
      </c>
      <c r="F1647" s="20">
        <v>23000</v>
      </c>
      <c r="G1647" s="50">
        <v>2075</v>
      </c>
      <c r="H1647" s="21">
        <v>1.22</v>
      </c>
      <c r="I1647" s="4" t="s">
        <v>31</v>
      </c>
      <c r="J1647" s="4" t="s">
        <v>51</v>
      </c>
      <c r="K1647" s="22" t="s">
        <v>265</v>
      </c>
      <c r="L1647" s="50">
        <v>0.126</v>
      </c>
      <c r="M1647" s="13">
        <f t="shared" si="200"/>
        <v>5.4782608695652174E-6</v>
      </c>
      <c r="O1647" s="4" t="s">
        <v>52</v>
      </c>
      <c r="P1647" s="4">
        <v>12000</v>
      </c>
      <c r="Q1647" s="53">
        <v>43020</v>
      </c>
      <c r="T1647" s="24">
        <f t="shared" si="201"/>
        <v>4.1666666666666666E-3</v>
      </c>
      <c r="W1647" s="46">
        <v>15.516</v>
      </c>
      <c r="Y1647" s="46">
        <v>3.8</v>
      </c>
      <c r="Z1647" s="16">
        <v>10</v>
      </c>
      <c r="AA1647" s="50">
        <v>3.8</v>
      </c>
      <c r="AB1647" s="16">
        <v>1</v>
      </c>
      <c r="AE1647" s="57">
        <v>757.66893364660802</v>
      </c>
      <c r="AG1647" s="44">
        <v>0</v>
      </c>
      <c r="AH1647" s="44">
        <v>0</v>
      </c>
    </row>
    <row r="1648" spans="1:34" x14ac:dyDescent="0.35">
      <c r="A1648" s="4" t="s">
        <v>297</v>
      </c>
      <c r="B1648" s="36" t="s">
        <v>264</v>
      </c>
      <c r="C1648" s="4" t="s">
        <v>263</v>
      </c>
      <c r="D1648" s="50">
        <v>8.08</v>
      </c>
      <c r="E1648" s="50">
        <v>47.09</v>
      </c>
      <c r="F1648" s="20">
        <v>23000</v>
      </c>
      <c r="G1648" s="50">
        <v>2075</v>
      </c>
      <c r="H1648" s="21">
        <v>1.22</v>
      </c>
      <c r="I1648" s="4" t="s">
        <v>31</v>
      </c>
      <c r="J1648" s="4" t="s">
        <v>51</v>
      </c>
      <c r="K1648" s="22" t="s">
        <v>265</v>
      </c>
      <c r="L1648" s="50">
        <v>0.126</v>
      </c>
      <c r="M1648" s="13">
        <f t="shared" si="200"/>
        <v>5.4782608695652174E-6</v>
      </c>
      <c r="O1648" s="4" t="s">
        <v>52</v>
      </c>
      <c r="P1648" s="4">
        <v>12000</v>
      </c>
      <c r="Q1648" s="53">
        <v>43020</v>
      </c>
      <c r="T1648" s="24">
        <f t="shared" si="201"/>
        <v>4.1666666666666666E-3</v>
      </c>
      <c r="W1648" s="46">
        <v>15.516</v>
      </c>
      <c r="Y1648" s="46">
        <v>3.9</v>
      </c>
      <c r="Z1648" s="16">
        <v>10</v>
      </c>
      <c r="AA1648" s="50">
        <v>3.9</v>
      </c>
      <c r="AB1648" s="16">
        <v>1</v>
      </c>
      <c r="AE1648" s="57">
        <v>757.66893364660802</v>
      </c>
      <c r="AG1648" s="44">
        <v>0</v>
      </c>
      <c r="AH1648" s="44">
        <v>0</v>
      </c>
    </row>
    <row r="1649" spans="1:34" x14ac:dyDescent="0.35">
      <c r="A1649" s="4" t="s">
        <v>297</v>
      </c>
      <c r="B1649" s="36" t="s">
        <v>264</v>
      </c>
      <c r="C1649" s="4" t="s">
        <v>263</v>
      </c>
      <c r="D1649" s="50">
        <v>8.08</v>
      </c>
      <c r="E1649" s="50">
        <v>47.09</v>
      </c>
      <c r="F1649" s="20">
        <v>23000</v>
      </c>
      <c r="G1649" s="50">
        <v>2075</v>
      </c>
      <c r="H1649" s="21">
        <v>1.22</v>
      </c>
      <c r="I1649" s="4" t="s">
        <v>31</v>
      </c>
      <c r="J1649" s="4" t="s">
        <v>51</v>
      </c>
      <c r="K1649" s="22" t="s">
        <v>265</v>
      </c>
      <c r="L1649" s="50">
        <v>0.126</v>
      </c>
      <c r="M1649" s="13">
        <f t="shared" si="200"/>
        <v>5.4782608695652174E-6</v>
      </c>
      <c r="O1649" s="4" t="s">
        <v>52</v>
      </c>
      <c r="P1649" s="4">
        <v>12000</v>
      </c>
      <c r="Q1649" s="53">
        <v>43020</v>
      </c>
      <c r="T1649" s="24">
        <f t="shared" si="201"/>
        <v>4.1666666666666666E-3</v>
      </c>
      <c r="W1649" s="46">
        <v>15.516</v>
      </c>
      <c r="Y1649" s="46">
        <v>3.1</v>
      </c>
      <c r="Z1649" s="16">
        <v>10</v>
      </c>
      <c r="AA1649" s="50">
        <v>3.1</v>
      </c>
      <c r="AB1649" s="16">
        <v>1</v>
      </c>
      <c r="AE1649" s="57">
        <v>757.66893364660802</v>
      </c>
      <c r="AG1649" s="44">
        <v>0</v>
      </c>
      <c r="AH1649" s="44">
        <v>0</v>
      </c>
    </row>
    <row r="1650" spans="1:34" x14ac:dyDescent="0.35">
      <c r="A1650" s="4" t="s">
        <v>297</v>
      </c>
      <c r="B1650" s="36" t="s">
        <v>264</v>
      </c>
      <c r="C1650" s="4" t="s">
        <v>263</v>
      </c>
      <c r="D1650" s="50">
        <v>8.08</v>
      </c>
      <c r="E1650" s="50">
        <v>47.09</v>
      </c>
      <c r="F1650" s="20">
        <v>23000</v>
      </c>
      <c r="G1650" s="50">
        <v>2075</v>
      </c>
      <c r="H1650" s="21">
        <v>1.22</v>
      </c>
      <c r="I1650" s="4" t="s">
        <v>31</v>
      </c>
      <c r="J1650" s="4" t="s">
        <v>51</v>
      </c>
      <c r="K1650" s="22" t="s">
        <v>265</v>
      </c>
      <c r="L1650" s="50">
        <v>0.126</v>
      </c>
      <c r="M1650" s="13">
        <f t="shared" si="200"/>
        <v>5.4782608695652174E-6</v>
      </c>
      <c r="O1650" s="4" t="s">
        <v>52</v>
      </c>
      <c r="P1650" s="4">
        <v>12000</v>
      </c>
      <c r="Q1650" s="53">
        <v>43041</v>
      </c>
      <c r="T1650" s="24">
        <f t="shared" si="201"/>
        <v>4.1666666666666666E-3</v>
      </c>
      <c r="W1650" s="46">
        <v>12.504200000000001</v>
      </c>
      <c r="Y1650" s="46">
        <v>0.2</v>
      </c>
      <c r="Z1650" s="16">
        <v>10</v>
      </c>
      <c r="AA1650" s="50">
        <v>0.2</v>
      </c>
      <c r="AB1650" s="16">
        <v>1</v>
      </c>
      <c r="AE1650" s="57">
        <v>893.90537568831303</v>
      </c>
      <c r="AG1650" s="44">
        <v>4.5789088691866322</v>
      </c>
      <c r="AH1650" s="44">
        <v>4.5789088691866322</v>
      </c>
    </row>
    <row r="1651" spans="1:34" x14ac:dyDescent="0.35">
      <c r="A1651" s="4" t="s">
        <v>297</v>
      </c>
      <c r="B1651" s="36" t="s">
        <v>264</v>
      </c>
      <c r="C1651" s="4" t="s">
        <v>263</v>
      </c>
      <c r="D1651" s="50">
        <v>8.08</v>
      </c>
      <c r="E1651" s="50">
        <v>47.09</v>
      </c>
      <c r="F1651" s="20">
        <v>23000</v>
      </c>
      <c r="G1651" s="50">
        <v>2075</v>
      </c>
      <c r="H1651" s="21">
        <v>1.22</v>
      </c>
      <c r="I1651" s="4" t="s">
        <v>31</v>
      </c>
      <c r="J1651" s="4" t="s">
        <v>51</v>
      </c>
      <c r="K1651" s="22" t="s">
        <v>265</v>
      </c>
      <c r="L1651" s="50">
        <v>0.126</v>
      </c>
      <c r="M1651" s="13">
        <f t="shared" si="200"/>
        <v>5.4782608695652174E-6</v>
      </c>
      <c r="O1651" s="4" t="s">
        <v>52</v>
      </c>
      <c r="P1651" s="4">
        <v>12000</v>
      </c>
      <c r="Q1651" s="53">
        <v>43041</v>
      </c>
      <c r="T1651" s="24">
        <f t="shared" si="201"/>
        <v>4.1666666666666666E-3</v>
      </c>
      <c r="W1651" s="46">
        <v>12.504200000000001</v>
      </c>
      <c r="Y1651" s="46">
        <v>0.2</v>
      </c>
      <c r="Z1651" s="16">
        <v>10</v>
      </c>
      <c r="AA1651" s="50">
        <v>0.2</v>
      </c>
      <c r="AB1651" s="16">
        <v>1</v>
      </c>
      <c r="AE1651" s="57">
        <v>893.90537568831303</v>
      </c>
      <c r="AG1651" s="44">
        <v>2.2113787567837138</v>
      </c>
      <c r="AH1651" s="44">
        <v>2.2113787567837138</v>
      </c>
    </row>
    <row r="1652" spans="1:34" x14ac:dyDescent="0.35">
      <c r="A1652" s="4" t="s">
        <v>297</v>
      </c>
      <c r="B1652" s="36" t="s">
        <v>264</v>
      </c>
      <c r="C1652" s="4" t="s">
        <v>263</v>
      </c>
      <c r="D1652" s="50">
        <v>8.08</v>
      </c>
      <c r="E1652" s="50">
        <v>47.09</v>
      </c>
      <c r="F1652" s="20">
        <v>23000</v>
      </c>
      <c r="G1652" s="50">
        <v>2075</v>
      </c>
      <c r="H1652" s="21">
        <v>1.22</v>
      </c>
      <c r="I1652" s="4" t="s">
        <v>31</v>
      </c>
      <c r="J1652" s="4" t="s">
        <v>51</v>
      </c>
      <c r="K1652" s="22" t="s">
        <v>265</v>
      </c>
      <c r="L1652" s="50">
        <v>0.126</v>
      </c>
      <c r="M1652" s="13">
        <f t="shared" si="200"/>
        <v>5.4782608695652174E-6</v>
      </c>
      <c r="O1652" s="4" t="s">
        <v>52</v>
      </c>
      <c r="P1652" s="4">
        <v>12000</v>
      </c>
      <c r="Q1652" s="53">
        <v>43041</v>
      </c>
      <c r="T1652" s="24">
        <f t="shared" si="201"/>
        <v>4.1666666666666666E-3</v>
      </c>
      <c r="W1652" s="46">
        <v>12.504200000000001</v>
      </c>
      <c r="Y1652" s="46">
        <v>0.9</v>
      </c>
      <c r="Z1652" s="16">
        <v>10</v>
      </c>
      <c r="AA1652" s="50">
        <v>0.9</v>
      </c>
      <c r="AB1652" s="16">
        <v>1</v>
      </c>
      <c r="AE1652" s="57">
        <v>893.90537568831303</v>
      </c>
      <c r="AG1652" s="44">
        <v>10.781332568119973</v>
      </c>
      <c r="AH1652" s="44">
        <v>10.781332568119973</v>
      </c>
    </row>
    <row r="1653" spans="1:34" x14ac:dyDescent="0.35">
      <c r="A1653" s="4" t="s">
        <v>297</v>
      </c>
      <c r="B1653" s="36" t="s">
        <v>264</v>
      </c>
      <c r="C1653" s="4" t="s">
        <v>263</v>
      </c>
      <c r="D1653" s="50">
        <v>8.08</v>
      </c>
      <c r="E1653" s="50">
        <v>47.09</v>
      </c>
      <c r="F1653" s="20">
        <v>23000</v>
      </c>
      <c r="G1653" s="50">
        <v>2075</v>
      </c>
      <c r="H1653" s="21">
        <v>1.22</v>
      </c>
      <c r="I1653" s="4" t="s">
        <v>31</v>
      </c>
      <c r="J1653" s="4" t="s">
        <v>51</v>
      </c>
      <c r="K1653" s="22" t="s">
        <v>265</v>
      </c>
      <c r="L1653" s="50">
        <v>0.126</v>
      </c>
      <c r="M1653" s="13">
        <f t="shared" si="200"/>
        <v>5.4782608695652174E-6</v>
      </c>
      <c r="O1653" s="4" t="s">
        <v>52</v>
      </c>
      <c r="P1653" s="4">
        <v>12000</v>
      </c>
      <c r="Q1653" s="53">
        <v>43041</v>
      </c>
      <c r="T1653" s="24">
        <f t="shared" si="201"/>
        <v>4.1666666666666666E-3</v>
      </c>
      <c r="W1653" s="46">
        <v>12.504200000000001</v>
      </c>
      <c r="Y1653" s="46">
        <v>1.1000000000000001</v>
      </c>
      <c r="Z1653" s="16">
        <v>10</v>
      </c>
      <c r="AA1653" s="50">
        <v>1.1000000000000001</v>
      </c>
      <c r="AB1653" s="16">
        <v>1</v>
      </c>
      <c r="AE1653" s="57">
        <v>893.90537568831303</v>
      </c>
      <c r="AG1653" s="44">
        <v>6.3459451654951122</v>
      </c>
      <c r="AH1653" s="44">
        <v>6.3459451654951122</v>
      </c>
    </row>
    <row r="1654" spans="1:34" x14ac:dyDescent="0.35">
      <c r="A1654" s="4" t="s">
        <v>297</v>
      </c>
      <c r="B1654" s="36" t="s">
        <v>264</v>
      </c>
      <c r="C1654" s="4" t="s">
        <v>263</v>
      </c>
      <c r="D1654" s="50">
        <v>8.08</v>
      </c>
      <c r="E1654" s="50">
        <v>47.09</v>
      </c>
      <c r="F1654" s="20">
        <v>23000</v>
      </c>
      <c r="G1654" s="50">
        <v>2075</v>
      </c>
      <c r="H1654" s="21">
        <v>1.22</v>
      </c>
      <c r="I1654" s="4" t="s">
        <v>31</v>
      </c>
      <c r="J1654" s="4" t="s">
        <v>51</v>
      </c>
      <c r="K1654" s="22" t="s">
        <v>265</v>
      </c>
      <c r="L1654" s="50">
        <v>0.126</v>
      </c>
      <c r="M1654" s="13">
        <f t="shared" si="200"/>
        <v>5.4782608695652174E-6</v>
      </c>
      <c r="O1654" s="4" t="s">
        <v>52</v>
      </c>
      <c r="P1654" s="4">
        <v>12000</v>
      </c>
      <c r="Q1654" s="53">
        <v>43041</v>
      </c>
      <c r="T1654" s="24">
        <f t="shared" si="201"/>
        <v>4.1666666666666666E-3</v>
      </c>
      <c r="W1654" s="46">
        <v>12.504200000000001</v>
      </c>
      <c r="Y1654" s="46">
        <v>0.6</v>
      </c>
      <c r="Z1654" s="16">
        <v>10</v>
      </c>
      <c r="AA1654" s="50">
        <v>0.6</v>
      </c>
      <c r="AB1654" s="16">
        <v>1</v>
      </c>
      <c r="AE1654" s="57">
        <v>893.90537568831303</v>
      </c>
      <c r="AG1654" s="44">
        <v>9.1899665468830989</v>
      </c>
      <c r="AH1654" s="44">
        <v>9.1899665468830989</v>
      </c>
    </row>
    <row r="1655" spans="1:34" x14ac:dyDescent="0.35">
      <c r="A1655" s="4" t="s">
        <v>297</v>
      </c>
      <c r="B1655" s="36" t="s">
        <v>264</v>
      </c>
      <c r="C1655" s="4" t="s">
        <v>263</v>
      </c>
      <c r="D1655" s="50">
        <v>8.08</v>
      </c>
      <c r="E1655" s="50">
        <v>47.09</v>
      </c>
      <c r="F1655" s="20">
        <v>23000</v>
      </c>
      <c r="G1655" s="50">
        <v>2075</v>
      </c>
      <c r="H1655" s="21">
        <v>1.22</v>
      </c>
      <c r="I1655" s="4" t="s">
        <v>31</v>
      </c>
      <c r="J1655" s="4" t="s">
        <v>51</v>
      </c>
      <c r="K1655" s="22" t="s">
        <v>265</v>
      </c>
      <c r="L1655" s="50">
        <v>0.126</v>
      </c>
      <c r="M1655" s="13">
        <f t="shared" si="200"/>
        <v>5.4782608695652174E-6</v>
      </c>
      <c r="O1655" s="4" t="s">
        <v>52</v>
      </c>
      <c r="P1655" s="4">
        <v>12000</v>
      </c>
      <c r="Q1655" s="53">
        <v>43041</v>
      </c>
      <c r="T1655" s="24">
        <f t="shared" si="201"/>
        <v>4.1666666666666666E-3</v>
      </c>
      <c r="W1655" s="46">
        <v>12.504200000000001</v>
      </c>
      <c r="Y1655" s="46">
        <v>0.6</v>
      </c>
      <c r="Z1655" s="16">
        <v>10</v>
      </c>
      <c r="AA1655" s="50">
        <v>0.6</v>
      </c>
      <c r="AB1655" s="16">
        <v>1</v>
      </c>
      <c r="AE1655" s="57">
        <v>893.90537568831303</v>
      </c>
      <c r="AG1655" s="44">
        <v>8.9832956350341533</v>
      </c>
      <c r="AH1655" s="44">
        <v>8.9832956350341533</v>
      </c>
    </row>
    <row r="1656" spans="1:34" x14ac:dyDescent="0.35">
      <c r="A1656" s="4" t="s">
        <v>297</v>
      </c>
      <c r="B1656" s="36" t="s">
        <v>264</v>
      </c>
      <c r="C1656" s="4" t="s">
        <v>263</v>
      </c>
      <c r="D1656" s="50">
        <v>8.08</v>
      </c>
      <c r="E1656" s="50">
        <v>47.09</v>
      </c>
      <c r="F1656" s="20">
        <v>23000</v>
      </c>
      <c r="G1656" s="50">
        <v>2075</v>
      </c>
      <c r="H1656" s="21">
        <v>1.22</v>
      </c>
      <c r="I1656" s="4" t="s">
        <v>31</v>
      </c>
      <c r="J1656" s="4" t="s">
        <v>51</v>
      </c>
      <c r="K1656" s="22" t="s">
        <v>265</v>
      </c>
      <c r="L1656" s="50">
        <v>0.126</v>
      </c>
      <c r="M1656" s="13">
        <f t="shared" si="200"/>
        <v>5.4782608695652174E-6</v>
      </c>
      <c r="O1656" s="4" t="s">
        <v>52</v>
      </c>
      <c r="P1656" s="4">
        <v>12000</v>
      </c>
      <c r="Q1656" s="53">
        <v>43041</v>
      </c>
      <c r="T1656" s="24">
        <f t="shared" si="201"/>
        <v>4.1666666666666666E-3</v>
      </c>
      <c r="W1656" s="46">
        <v>12.504200000000001</v>
      </c>
      <c r="Y1656" s="46">
        <v>8.4</v>
      </c>
      <c r="Z1656" s="16">
        <v>10</v>
      </c>
      <c r="AA1656" s="50">
        <v>8.4</v>
      </c>
      <c r="AB1656" s="16">
        <v>1</v>
      </c>
      <c r="AE1656" s="57">
        <v>893.90537568831303</v>
      </c>
      <c r="AG1656" s="44">
        <v>8.0649662766920205</v>
      </c>
      <c r="AH1656" s="44">
        <v>8.0649662766920205</v>
      </c>
    </row>
    <row r="1657" spans="1:34" x14ac:dyDescent="0.35">
      <c r="A1657" s="4" t="s">
        <v>297</v>
      </c>
      <c r="B1657" s="36" t="s">
        <v>264</v>
      </c>
      <c r="C1657" s="4" t="s">
        <v>263</v>
      </c>
      <c r="D1657" s="50">
        <v>8.08</v>
      </c>
      <c r="E1657" s="50">
        <v>47.09</v>
      </c>
      <c r="F1657" s="20">
        <v>23000</v>
      </c>
      <c r="G1657" s="50">
        <v>2075</v>
      </c>
      <c r="H1657" s="21">
        <v>1.22</v>
      </c>
      <c r="I1657" s="4" t="s">
        <v>31</v>
      </c>
      <c r="J1657" s="4" t="s">
        <v>51</v>
      </c>
      <c r="K1657" s="22" t="s">
        <v>265</v>
      </c>
      <c r="L1657" s="50">
        <v>0.126</v>
      </c>
      <c r="M1657" s="13">
        <f t="shared" si="200"/>
        <v>5.4782608695652174E-6</v>
      </c>
      <c r="O1657" s="4" t="s">
        <v>52</v>
      </c>
      <c r="P1657" s="4">
        <v>12000</v>
      </c>
      <c r="Q1657" s="53">
        <v>43067</v>
      </c>
      <c r="T1657" s="24">
        <f t="shared" si="201"/>
        <v>4.1666666666666666E-3</v>
      </c>
      <c r="W1657" s="46">
        <v>7.1155900000000001</v>
      </c>
      <c r="Y1657" s="46">
        <v>2.2000000000000002</v>
      </c>
      <c r="Z1657" s="16">
        <v>10</v>
      </c>
      <c r="AA1657" s="50">
        <v>2.2000000000000002</v>
      </c>
      <c r="AB1657" s="16">
        <v>1</v>
      </c>
      <c r="AE1657" s="57">
        <v>1226.2872583708199</v>
      </c>
      <c r="AG1657" s="44">
        <v>12.366905789633611</v>
      </c>
      <c r="AH1657" s="44">
        <v>12.366905789633611</v>
      </c>
    </row>
    <row r="1658" spans="1:34" x14ac:dyDescent="0.35">
      <c r="A1658" s="4" t="s">
        <v>297</v>
      </c>
      <c r="B1658" s="36" t="s">
        <v>264</v>
      </c>
      <c r="C1658" s="4" t="s">
        <v>263</v>
      </c>
      <c r="D1658" s="50">
        <v>8.08</v>
      </c>
      <c r="E1658" s="50">
        <v>47.09</v>
      </c>
      <c r="F1658" s="20">
        <v>23000</v>
      </c>
      <c r="G1658" s="50">
        <v>2075</v>
      </c>
      <c r="H1658" s="21">
        <v>1.22</v>
      </c>
      <c r="I1658" s="4" t="s">
        <v>31</v>
      </c>
      <c r="J1658" s="4" t="s">
        <v>51</v>
      </c>
      <c r="K1658" s="22" t="s">
        <v>265</v>
      </c>
      <c r="L1658" s="50">
        <v>0.126</v>
      </c>
      <c r="M1658" s="13">
        <f t="shared" si="200"/>
        <v>5.4782608695652174E-6</v>
      </c>
      <c r="O1658" s="4" t="s">
        <v>52</v>
      </c>
      <c r="P1658" s="4">
        <v>12000</v>
      </c>
      <c r="Q1658" s="53">
        <v>43067</v>
      </c>
      <c r="T1658" s="24">
        <f t="shared" si="201"/>
        <v>4.1666666666666666E-3</v>
      </c>
      <c r="W1658" s="46">
        <v>7.1155900000000001</v>
      </c>
      <c r="Y1658" s="46">
        <v>2.2000000000000002</v>
      </c>
      <c r="Z1658" s="16">
        <v>10</v>
      </c>
      <c r="AA1658" s="50">
        <v>2.2000000000000002</v>
      </c>
      <c r="AB1658" s="16">
        <v>1</v>
      </c>
      <c r="AE1658" s="57">
        <v>1226.2872583708199</v>
      </c>
      <c r="AG1658" s="44">
        <v>13.700900707962315</v>
      </c>
      <c r="AH1658" s="44">
        <v>13.700900707962315</v>
      </c>
    </row>
    <row r="1659" spans="1:34" x14ac:dyDescent="0.35">
      <c r="A1659" s="4" t="s">
        <v>297</v>
      </c>
      <c r="B1659" s="36" t="s">
        <v>264</v>
      </c>
      <c r="C1659" s="4" t="s">
        <v>263</v>
      </c>
      <c r="D1659" s="50">
        <v>8.08</v>
      </c>
      <c r="E1659" s="50">
        <v>47.09</v>
      </c>
      <c r="F1659" s="20">
        <v>23000</v>
      </c>
      <c r="G1659" s="50">
        <v>2075</v>
      </c>
      <c r="H1659" s="21">
        <v>1.22</v>
      </c>
      <c r="I1659" s="4" t="s">
        <v>31</v>
      </c>
      <c r="J1659" s="4" t="s">
        <v>51</v>
      </c>
      <c r="K1659" s="22" t="s">
        <v>265</v>
      </c>
      <c r="L1659" s="50">
        <v>0.126</v>
      </c>
      <c r="M1659" s="13">
        <f t="shared" si="200"/>
        <v>5.4782608695652174E-6</v>
      </c>
      <c r="O1659" s="4" t="s">
        <v>52</v>
      </c>
      <c r="P1659" s="4">
        <v>12000</v>
      </c>
      <c r="Q1659" s="53">
        <v>43067</v>
      </c>
      <c r="T1659" s="24">
        <f t="shared" si="201"/>
        <v>4.1666666666666666E-3</v>
      </c>
      <c r="W1659" s="46">
        <v>7.1155900000000001</v>
      </c>
      <c r="Y1659" s="46">
        <v>2.7</v>
      </c>
      <c r="Z1659" s="16">
        <v>10</v>
      </c>
      <c r="AA1659" s="50">
        <v>2.7</v>
      </c>
      <c r="AB1659" s="16">
        <v>1</v>
      </c>
      <c r="AE1659" s="57">
        <v>1226.2872583708199</v>
      </c>
      <c r="AG1659" s="44">
        <v>11.975024569212056</v>
      </c>
      <c r="AH1659" s="44">
        <v>11.975024569212056</v>
      </c>
    </row>
    <row r="1660" spans="1:34" x14ac:dyDescent="0.35">
      <c r="A1660" s="4" t="s">
        <v>297</v>
      </c>
      <c r="B1660" s="36" t="s">
        <v>264</v>
      </c>
      <c r="C1660" s="4" t="s">
        <v>263</v>
      </c>
      <c r="D1660" s="50">
        <v>8.08</v>
      </c>
      <c r="E1660" s="50">
        <v>47.09</v>
      </c>
      <c r="F1660" s="20">
        <v>23000</v>
      </c>
      <c r="G1660" s="50">
        <v>2075</v>
      </c>
      <c r="H1660" s="21">
        <v>1.22</v>
      </c>
      <c r="I1660" s="4" t="s">
        <v>31</v>
      </c>
      <c r="J1660" s="4" t="s">
        <v>51</v>
      </c>
      <c r="K1660" s="22" t="s">
        <v>265</v>
      </c>
      <c r="L1660" s="50">
        <v>0.126</v>
      </c>
      <c r="M1660" s="13">
        <f t="shared" si="200"/>
        <v>5.4782608695652174E-6</v>
      </c>
      <c r="O1660" s="4" t="s">
        <v>52</v>
      </c>
      <c r="P1660" s="4">
        <v>12000</v>
      </c>
      <c r="Q1660" s="53">
        <v>43067</v>
      </c>
      <c r="T1660" s="24">
        <f t="shared" si="201"/>
        <v>4.1666666666666666E-3</v>
      </c>
      <c r="W1660" s="46">
        <v>7.1155900000000001</v>
      </c>
      <c r="Y1660" s="46">
        <v>1.9</v>
      </c>
      <c r="Z1660" s="16">
        <v>10</v>
      </c>
      <c r="AA1660" s="50">
        <v>1.9</v>
      </c>
      <c r="AB1660" s="16">
        <v>1</v>
      </c>
      <c r="AE1660" s="57">
        <v>1226.2872583708199</v>
      </c>
      <c r="AG1660" s="44">
        <v>11.851962227616664</v>
      </c>
      <c r="AH1660" s="44">
        <v>11.851962227616664</v>
      </c>
    </row>
    <row r="1661" spans="1:34" x14ac:dyDescent="0.35">
      <c r="A1661" s="4" t="s">
        <v>297</v>
      </c>
      <c r="B1661" s="36" t="s">
        <v>264</v>
      </c>
      <c r="C1661" s="4" t="s">
        <v>263</v>
      </c>
      <c r="D1661" s="50">
        <v>8.08</v>
      </c>
      <c r="E1661" s="50">
        <v>47.09</v>
      </c>
      <c r="F1661" s="20">
        <v>23000</v>
      </c>
      <c r="G1661" s="50">
        <v>2075</v>
      </c>
      <c r="H1661" s="21">
        <v>1.22</v>
      </c>
      <c r="I1661" s="4" t="s">
        <v>31</v>
      </c>
      <c r="J1661" s="4" t="s">
        <v>51</v>
      </c>
      <c r="K1661" s="22" t="s">
        <v>265</v>
      </c>
      <c r="L1661" s="50">
        <v>0.126</v>
      </c>
      <c r="M1661" s="13">
        <f t="shared" si="200"/>
        <v>5.4782608695652174E-6</v>
      </c>
      <c r="O1661" s="4" t="s">
        <v>52</v>
      </c>
      <c r="P1661" s="4">
        <v>12000</v>
      </c>
      <c r="Q1661" s="53">
        <v>43067</v>
      </c>
      <c r="T1661" s="24">
        <f t="shared" si="201"/>
        <v>4.1666666666666666E-3</v>
      </c>
      <c r="W1661" s="46">
        <v>7.1155900000000001</v>
      </c>
      <c r="Y1661" s="46">
        <v>5</v>
      </c>
      <c r="Z1661" s="16">
        <v>10</v>
      </c>
      <c r="AA1661" s="50">
        <v>5</v>
      </c>
      <c r="AB1661" s="16">
        <v>1</v>
      </c>
      <c r="AE1661" s="57">
        <v>1226.2872583708199</v>
      </c>
      <c r="AG1661" s="44">
        <v>12.210653428341024</v>
      </c>
      <c r="AH1661" s="44">
        <v>12.210653428341024</v>
      </c>
    </row>
    <row r="1662" spans="1:34" x14ac:dyDescent="0.35">
      <c r="A1662" s="4" t="s">
        <v>297</v>
      </c>
      <c r="B1662" s="36" t="s">
        <v>264</v>
      </c>
      <c r="C1662" s="4" t="s">
        <v>263</v>
      </c>
      <c r="D1662" s="50">
        <v>8.08</v>
      </c>
      <c r="E1662" s="50">
        <v>47.09</v>
      </c>
      <c r="F1662" s="20">
        <v>23000</v>
      </c>
      <c r="G1662" s="50">
        <v>2075</v>
      </c>
      <c r="H1662" s="21">
        <v>1.22</v>
      </c>
      <c r="I1662" s="4" t="s">
        <v>31</v>
      </c>
      <c r="J1662" s="4" t="s">
        <v>51</v>
      </c>
      <c r="K1662" s="22" t="s">
        <v>265</v>
      </c>
      <c r="L1662" s="50">
        <v>0.126</v>
      </c>
      <c r="M1662" s="13">
        <f t="shared" si="200"/>
        <v>5.4782608695652174E-6</v>
      </c>
      <c r="O1662" s="4" t="s">
        <v>52</v>
      </c>
      <c r="P1662" s="4">
        <v>12000</v>
      </c>
      <c r="Q1662" s="53">
        <v>43067</v>
      </c>
      <c r="T1662" s="24">
        <f t="shared" si="201"/>
        <v>4.1666666666666666E-3</v>
      </c>
      <c r="W1662" s="46">
        <v>7.1155900000000001</v>
      </c>
      <c r="Y1662" s="46">
        <v>6.2</v>
      </c>
      <c r="Z1662" s="16">
        <v>10</v>
      </c>
      <c r="AA1662" s="50">
        <v>6.2</v>
      </c>
      <c r="AB1662" s="16">
        <v>1</v>
      </c>
      <c r="AE1662" s="57">
        <v>1226.2872583708199</v>
      </c>
      <c r="AG1662" s="44">
        <v>11.726080651762178</v>
      </c>
      <c r="AH1662" s="44">
        <v>11.726080651762178</v>
      </c>
    </row>
    <row r="1663" spans="1:34" x14ac:dyDescent="0.35">
      <c r="A1663" s="4" t="s">
        <v>297</v>
      </c>
      <c r="B1663" s="36" t="s">
        <v>264</v>
      </c>
      <c r="C1663" s="4" t="s">
        <v>263</v>
      </c>
      <c r="D1663" s="50">
        <v>8.08</v>
      </c>
      <c r="E1663" s="50">
        <v>47.09</v>
      </c>
      <c r="F1663" s="20">
        <v>23000</v>
      </c>
      <c r="G1663" s="50">
        <v>2075</v>
      </c>
      <c r="H1663" s="21">
        <v>1.22</v>
      </c>
      <c r="I1663" s="4" t="s">
        <v>31</v>
      </c>
      <c r="J1663" s="4" t="s">
        <v>51</v>
      </c>
      <c r="K1663" s="22" t="s">
        <v>265</v>
      </c>
      <c r="L1663" s="50">
        <v>0.126</v>
      </c>
      <c r="M1663" s="13">
        <f t="shared" si="200"/>
        <v>5.4782608695652174E-6</v>
      </c>
      <c r="O1663" s="4" t="s">
        <v>52</v>
      </c>
      <c r="P1663" s="4">
        <v>12000</v>
      </c>
      <c r="Q1663" s="53">
        <v>43067</v>
      </c>
      <c r="T1663" s="24">
        <f t="shared" si="201"/>
        <v>4.1666666666666666E-3</v>
      </c>
      <c r="W1663" s="46">
        <v>7.1155900000000001</v>
      </c>
      <c r="Y1663" s="46">
        <v>5.9</v>
      </c>
      <c r="Z1663" s="16">
        <v>10</v>
      </c>
      <c r="AA1663" s="50">
        <v>5.9</v>
      </c>
      <c r="AB1663" s="16">
        <v>1</v>
      </c>
      <c r="AE1663" s="57">
        <v>1226.2872583708199</v>
      </c>
      <c r="AG1663" s="44">
        <v>21.670682417708473</v>
      </c>
      <c r="AH1663" s="44">
        <v>21.670682417708473</v>
      </c>
    </row>
    <row r="1664" spans="1:34" x14ac:dyDescent="0.35">
      <c r="A1664" s="4" t="s">
        <v>297</v>
      </c>
      <c r="B1664" s="36" t="s">
        <v>264</v>
      </c>
      <c r="C1664" s="4" t="s">
        <v>263</v>
      </c>
      <c r="D1664" s="50">
        <v>8.08</v>
      </c>
      <c r="E1664" s="50">
        <v>47.09</v>
      </c>
      <c r="F1664" s="20">
        <v>23000</v>
      </c>
      <c r="G1664" s="50">
        <v>2075</v>
      </c>
      <c r="H1664" s="21">
        <v>1.22</v>
      </c>
      <c r="I1664" s="4" t="s">
        <v>31</v>
      </c>
      <c r="J1664" s="4" t="s">
        <v>51</v>
      </c>
      <c r="K1664" s="22" t="s">
        <v>265</v>
      </c>
      <c r="L1664" s="50">
        <v>0.126</v>
      </c>
      <c r="M1664" s="13">
        <f t="shared" si="200"/>
        <v>5.4782608695652174E-6</v>
      </c>
      <c r="O1664" s="4" t="s">
        <v>52</v>
      </c>
      <c r="P1664" s="4">
        <v>12000</v>
      </c>
      <c r="Q1664" s="53">
        <v>43067</v>
      </c>
      <c r="T1664" s="24">
        <f t="shared" si="201"/>
        <v>4.1666666666666666E-3</v>
      </c>
      <c r="W1664" s="46">
        <v>7.1155900000000001</v>
      </c>
      <c r="Y1664" s="46">
        <v>6.6</v>
      </c>
      <c r="Z1664" s="16">
        <v>10</v>
      </c>
      <c r="AA1664" s="50">
        <v>6.6</v>
      </c>
      <c r="AB1664" s="16">
        <v>1</v>
      </c>
      <c r="AE1664" s="57">
        <v>1226.2872583708199</v>
      </c>
      <c r="AG1664" s="44">
        <v>14.134616663093672</v>
      </c>
      <c r="AH1664" s="44">
        <v>14.134616663093672</v>
      </c>
    </row>
    <row r="1665" spans="1:36" x14ac:dyDescent="0.35">
      <c r="A1665" s="4" t="s">
        <v>297</v>
      </c>
      <c r="B1665" s="36" t="s">
        <v>264</v>
      </c>
      <c r="C1665" s="4" t="s">
        <v>263</v>
      </c>
      <c r="D1665" s="50">
        <v>8.08</v>
      </c>
      <c r="E1665" s="50">
        <v>47.09</v>
      </c>
      <c r="F1665" s="20">
        <v>23000</v>
      </c>
      <c r="G1665" s="50">
        <v>2075</v>
      </c>
      <c r="H1665" s="21">
        <v>1.22</v>
      </c>
      <c r="I1665" s="4" t="s">
        <v>31</v>
      </c>
      <c r="J1665" s="4" t="s">
        <v>51</v>
      </c>
      <c r="K1665" s="22" t="s">
        <v>265</v>
      </c>
      <c r="L1665" s="50">
        <v>0.126</v>
      </c>
      <c r="M1665" s="13">
        <f t="shared" si="200"/>
        <v>5.4782608695652174E-6</v>
      </c>
      <c r="O1665" s="4" t="s">
        <v>52</v>
      </c>
      <c r="P1665" s="4">
        <v>12000</v>
      </c>
      <c r="Q1665" s="53">
        <v>43083</v>
      </c>
      <c r="T1665" s="24">
        <f t="shared" si="201"/>
        <v>4.1666666666666666E-3</v>
      </c>
      <c r="W1665" s="46">
        <v>4.68452</v>
      </c>
      <c r="Y1665" s="46">
        <v>7.7</v>
      </c>
      <c r="Z1665" s="16">
        <v>10</v>
      </c>
      <c r="AA1665" s="50">
        <v>7.7</v>
      </c>
      <c r="AB1665" s="16">
        <v>1</v>
      </c>
      <c r="AE1665" s="57">
        <v>1425.34300150116</v>
      </c>
      <c r="AG1665" s="44">
        <v>17.321786574325067</v>
      </c>
      <c r="AH1665" s="44">
        <v>17.321786574325067</v>
      </c>
    </row>
    <row r="1666" spans="1:36" x14ac:dyDescent="0.35">
      <c r="A1666" s="4" t="s">
        <v>297</v>
      </c>
      <c r="B1666" s="36" t="s">
        <v>264</v>
      </c>
      <c r="C1666" s="4" t="s">
        <v>263</v>
      </c>
      <c r="D1666" s="50">
        <v>8.08</v>
      </c>
      <c r="E1666" s="50">
        <v>47.09</v>
      </c>
      <c r="F1666" s="20">
        <v>23000</v>
      </c>
      <c r="G1666" s="50">
        <v>2075</v>
      </c>
      <c r="H1666" s="21">
        <v>1.22</v>
      </c>
      <c r="I1666" s="4" t="s">
        <v>31</v>
      </c>
      <c r="J1666" s="4" t="s">
        <v>51</v>
      </c>
      <c r="K1666" s="22" t="s">
        <v>265</v>
      </c>
      <c r="L1666" s="50">
        <v>0.126</v>
      </c>
      <c r="M1666" s="13">
        <f t="shared" si="200"/>
        <v>5.4782608695652174E-6</v>
      </c>
      <c r="O1666" s="4" t="s">
        <v>52</v>
      </c>
      <c r="P1666" s="4">
        <v>12000</v>
      </c>
      <c r="Q1666" s="53">
        <v>43083</v>
      </c>
      <c r="T1666" s="24">
        <f t="shared" si="201"/>
        <v>4.1666666666666666E-3</v>
      </c>
      <c r="W1666" s="46">
        <v>4.68452</v>
      </c>
      <c r="Y1666" s="46">
        <v>8.1</v>
      </c>
      <c r="Z1666" s="16">
        <v>10</v>
      </c>
      <c r="AA1666" s="50">
        <v>8.1</v>
      </c>
      <c r="AB1666" s="16">
        <v>1</v>
      </c>
      <c r="AE1666" s="57">
        <v>1425.34300150116</v>
      </c>
      <c r="AG1666" s="44">
        <v>15.921603728823438</v>
      </c>
      <c r="AH1666" s="44">
        <v>15.921603728823438</v>
      </c>
    </row>
    <row r="1667" spans="1:36" x14ac:dyDescent="0.35">
      <c r="A1667" s="4" t="s">
        <v>297</v>
      </c>
      <c r="B1667" s="36" t="s">
        <v>264</v>
      </c>
      <c r="C1667" s="4" t="s">
        <v>263</v>
      </c>
      <c r="D1667" s="50">
        <v>8.08</v>
      </c>
      <c r="E1667" s="50">
        <v>47.09</v>
      </c>
      <c r="F1667" s="20">
        <v>23000</v>
      </c>
      <c r="G1667" s="50">
        <v>2075</v>
      </c>
      <c r="H1667" s="21">
        <v>1.22</v>
      </c>
      <c r="I1667" s="4" t="s">
        <v>31</v>
      </c>
      <c r="J1667" s="4" t="s">
        <v>51</v>
      </c>
      <c r="K1667" s="22" t="s">
        <v>265</v>
      </c>
      <c r="L1667" s="50">
        <v>0.126</v>
      </c>
      <c r="M1667" s="13">
        <f t="shared" si="200"/>
        <v>5.4782608695652174E-6</v>
      </c>
      <c r="O1667" s="4" t="s">
        <v>52</v>
      </c>
      <c r="P1667" s="4">
        <v>12000</v>
      </c>
      <c r="Q1667" s="53">
        <v>43083</v>
      </c>
      <c r="T1667" s="24">
        <f t="shared" si="201"/>
        <v>4.1666666666666666E-3</v>
      </c>
      <c r="W1667" s="46">
        <v>4.68452</v>
      </c>
      <c r="Y1667" s="46">
        <v>8.1999999999999993</v>
      </c>
      <c r="Z1667" s="16">
        <v>10</v>
      </c>
      <c r="AA1667" s="50">
        <v>8.1999999999999993</v>
      </c>
      <c r="AB1667" s="16">
        <v>1</v>
      </c>
      <c r="AE1667" s="57">
        <v>1425.34300150116</v>
      </c>
      <c r="AG1667" s="44">
        <v>20.498901326168287</v>
      </c>
      <c r="AH1667" s="44">
        <v>20.498901326168287</v>
      </c>
    </row>
    <row r="1668" spans="1:36" x14ac:dyDescent="0.35">
      <c r="A1668" s="4" t="s">
        <v>297</v>
      </c>
      <c r="B1668" s="36" t="s">
        <v>264</v>
      </c>
      <c r="C1668" s="4" t="s">
        <v>263</v>
      </c>
      <c r="D1668" s="50">
        <v>8.08</v>
      </c>
      <c r="E1668" s="50">
        <v>47.09</v>
      </c>
      <c r="F1668" s="20">
        <v>23000</v>
      </c>
      <c r="G1668" s="50">
        <v>2075</v>
      </c>
      <c r="H1668" s="21">
        <v>1.22</v>
      </c>
      <c r="I1668" s="4" t="s">
        <v>31</v>
      </c>
      <c r="J1668" s="4" t="s">
        <v>51</v>
      </c>
      <c r="K1668" s="22" t="s">
        <v>265</v>
      </c>
      <c r="L1668" s="50">
        <v>0.126</v>
      </c>
      <c r="M1668" s="13">
        <f t="shared" si="200"/>
        <v>5.4782608695652174E-6</v>
      </c>
      <c r="O1668" s="4" t="s">
        <v>52</v>
      </c>
      <c r="P1668" s="4">
        <v>12000</v>
      </c>
      <c r="Q1668" s="53">
        <v>43083</v>
      </c>
      <c r="T1668" s="24">
        <f t="shared" si="201"/>
        <v>4.1666666666666666E-3</v>
      </c>
      <c r="W1668" s="46">
        <v>4.68452</v>
      </c>
      <c r="Y1668" s="46">
        <v>8.1999999999999993</v>
      </c>
      <c r="Z1668" s="16">
        <v>10</v>
      </c>
      <c r="AA1668" s="50">
        <v>8.1999999999999993</v>
      </c>
      <c r="AB1668" s="16">
        <v>1</v>
      </c>
      <c r="AE1668" s="57">
        <v>1425.34300150116</v>
      </c>
      <c r="AG1668" s="44">
        <v>16.920769104632942</v>
      </c>
      <c r="AH1668" s="44">
        <v>16.920769104632942</v>
      </c>
    </row>
    <row r="1669" spans="1:36" x14ac:dyDescent="0.35">
      <c r="A1669" s="4" t="s">
        <v>297</v>
      </c>
      <c r="B1669" s="36" t="s">
        <v>264</v>
      </c>
      <c r="C1669" s="4" t="s">
        <v>263</v>
      </c>
      <c r="D1669" s="50">
        <v>8.08</v>
      </c>
      <c r="E1669" s="50">
        <v>47.09</v>
      </c>
      <c r="F1669" s="20">
        <v>23000</v>
      </c>
      <c r="G1669" s="50">
        <v>2075</v>
      </c>
      <c r="H1669" s="21">
        <v>1.22</v>
      </c>
      <c r="I1669" s="4" t="s">
        <v>31</v>
      </c>
      <c r="J1669" s="4" t="s">
        <v>51</v>
      </c>
      <c r="K1669" s="22" t="s">
        <v>265</v>
      </c>
      <c r="L1669" s="50">
        <v>0.126</v>
      </c>
      <c r="M1669" s="13">
        <f t="shared" si="200"/>
        <v>5.4782608695652174E-6</v>
      </c>
      <c r="O1669" s="4" t="s">
        <v>52</v>
      </c>
      <c r="P1669" s="4">
        <v>12000</v>
      </c>
      <c r="Q1669" s="53">
        <v>43083</v>
      </c>
      <c r="T1669" s="24">
        <f t="shared" si="201"/>
        <v>4.1666666666666666E-3</v>
      </c>
      <c r="W1669" s="46">
        <v>4.68452</v>
      </c>
      <c r="Y1669" s="46">
        <v>7.8</v>
      </c>
      <c r="Z1669" s="16">
        <v>10</v>
      </c>
      <c r="AA1669" s="50">
        <v>7.8</v>
      </c>
      <c r="AB1669" s="16">
        <v>1</v>
      </c>
      <c r="AE1669" s="57">
        <v>1425.34300150116</v>
      </c>
      <c r="AG1669" s="44">
        <v>15.471313766394127</v>
      </c>
      <c r="AH1669" s="44">
        <v>15.471313766394127</v>
      </c>
    </row>
    <row r="1670" spans="1:36" x14ac:dyDescent="0.35">
      <c r="A1670" s="4" t="s">
        <v>297</v>
      </c>
      <c r="B1670" s="36" t="s">
        <v>264</v>
      </c>
      <c r="C1670" s="4" t="s">
        <v>263</v>
      </c>
      <c r="D1670" s="50">
        <v>8.08</v>
      </c>
      <c r="E1670" s="50">
        <v>47.09</v>
      </c>
      <c r="F1670" s="20">
        <v>23000</v>
      </c>
      <c r="G1670" s="50">
        <v>2075</v>
      </c>
      <c r="H1670" s="21">
        <v>1.22</v>
      </c>
      <c r="I1670" s="4" t="s">
        <v>31</v>
      </c>
      <c r="J1670" s="4" t="s">
        <v>51</v>
      </c>
      <c r="K1670" s="22" t="s">
        <v>265</v>
      </c>
      <c r="L1670" s="50">
        <v>0.126</v>
      </c>
      <c r="M1670" s="13">
        <f t="shared" si="200"/>
        <v>5.4782608695652174E-6</v>
      </c>
      <c r="O1670" s="4" t="s">
        <v>52</v>
      </c>
      <c r="P1670" s="4">
        <v>12000</v>
      </c>
      <c r="Q1670" s="53">
        <v>43083</v>
      </c>
      <c r="T1670" s="24">
        <f t="shared" si="201"/>
        <v>4.1666666666666666E-3</v>
      </c>
      <c r="W1670" s="46">
        <v>4.68452</v>
      </c>
      <c r="Y1670" s="46">
        <v>5.7</v>
      </c>
      <c r="Z1670" s="16">
        <v>10</v>
      </c>
      <c r="AA1670" s="50">
        <v>5.7</v>
      </c>
      <c r="AB1670" s="16">
        <v>1</v>
      </c>
      <c r="AE1670" s="57">
        <v>1425.34300150116</v>
      </c>
      <c r="AG1670" s="44">
        <v>14.353933480905297</v>
      </c>
      <c r="AH1670" s="44">
        <v>14.353933480905297</v>
      </c>
    </row>
    <row r="1671" spans="1:36" x14ac:dyDescent="0.35">
      <c r="A1671" s="4" t="s">
        <v>268</v>
      </c>
      <c r="B1671" s="36" t="s">
        <v>264</v>
      </c>
      <c r="C1671" s="50" t="s">
        <v>266</v>
      </c>
      <c r="D1671" s="19">
        <v>12.27182</v>
      </c>
      <c r="E1671" s="19">
        <v>55.985858</v>
      </c>
      <c r="F1671" s="20">
        <v>6699</v>
      </c>
      <c r="G1671" s="20">
        <v>495</v>
      </c>
      <c r="H1671" s="21">
        <v>1.7064964546303165</v>
      </c>
      <c r="I1671" s="4" t="s">
        <v>31</v>
      </c>
      <c r="J1671" s="4" t="s">
        <v>51</v>
      </c>
      <c r="L1671" s="50">
        <f>AVERAGE(0.03,0.08)</f>
        <v>5.5E-2</v>
      </c>
      <c r="M1671" s="13">
        <f t="shared" si="200"/>
        <v>8.2101806239737274E-6</v>
      </c>
      <c r="N1671" s="4" t="s">
        <v>269</v>
      </c>
      <c r="O1671" s="4" t="s">
        <v>272</v>
      </c>
      <c r="P1671" s="17">
        <v>2600</v>
      </c>
      <c r="Q1671" s="54">
        <v>42998.496527777781</v>
      </c>
      <c r="T1671" s="24">
        <f>AVERAGE(2,5)/60/24</f>
        <v>2.4305555555555556E-3</v>
      </c>
      <c r="AA1671" s="50">
        <v>0.88311010388411104</v>
      </c>
      <c r="AB1671" s="16">
        <v>1</v>
      </c>
      <c r="AE1671" s="57" t="s">
        <v>75</v>
      </c>
      <c r="AG1671" s="50">
        <v>1.3679431645538542</v>
      </c>
      <c r="AH1671" s="50">
        <v>1.3679431645538542</v>
      </c>
      <c r="AI1671" s="4" t="s">
        <v>270</v>
      </c>
      <c r="AJ1671" s="4" t="s">
        <v>271</v>
      </c>
    </row>
    <row r="1672" spans="1:36" x14ac:dyDescent="0.35">
      <c r="A1672" s="4" t="s">
        <v>268</v>
      </c>
      <c r="B1672" s="36" t="s">
        <v>264</v>
      </c>
      <c r="C1672" s="50" t="s">
        <v>266</v>
      </c>
      <c r="D1672" s="19">
        <v>12.27182</v>
      </c>
      <c r="E1672" s="19">
        <v>55.985858</v>
      </c>
      <c r="F1672" s="20">
        <v>6699</v>
      </c>
      <c r="G1672" s="20">
        <v>495</v>
      </c>
      <c r="H1672" s="21">
        <v>1.7064964546303165</v>
      </c>
      <c r="I1672" s="4" t="s">
        <v>31</v>
      </c>
      <c r="J1672" s="4" t="s">
        <v>51</v>
      </c>
      <c r="L1672" s="50">
        <f t="shared" ref="L1672:L1735" si="202">AVERAGE(0.03,0.08)</f>
        <v>5.5E-2</v>
      </c>
      <c r="M1672" s="13">
        <f t="shared" ref="M1672:M1735" si="203">L1672/F1672</f>
        <v>8.2101806239737274E-6</v>
      </c>
      <c r="N1672" s="4" t="s">
        <v>269</v>
      </c>
      <c r="O1672" s="4" t="s">
        <v>272</v>
      </c>
      <c r="P1672" s="17">
        <v>2600</v>
      </c>
      <c r="Q1672" s="54">
        <v>42998.520138888889</v>
      </c>
      <c r="T1672" s="24">
        <f t="shared" ref="T1672:T1735" si="204">AVERAGE(2,5)/60/24</f>
        <v>2.4305555555555556E-3</v>
      </c>
      <c r="AA1672" s="50">
        <v>1.0120709112612301</v>
      </c>
      <c r="AB1672" s="16">
        <v>1</v>
      </c>
      <c r="AE1672" s="57" t="s">
        <v>75</v>
      </c>
      <c r="AG1672" s="50">
        <v>1.5435480070529</v>
      </c>
      <c r="AH1672" s="50">
        <v>1.5435480070529</v>
      </c>
      <c r="AI1672" s="4" t="s">
        <v>270</v>
      </c>
      <c r="AJ1672" s="4" t="s">
        <v>271</v>
      </c>
    </row>
    <row r="1673" spans="1:36" x14ac:dyDescent="0.35">
      <c r="A1673" s="4" t="s">
        <v>268</v>
      </c>
      <c r="B1673" s="36" t="s">
        <v>264</v>
      </c>
      <c r="C1673" s="50" t="s">
        <v>266</v>
      </c>
      <c r="D1673" s="19">
        <v>12.27182</v>
      </c>
      <c r="E1673" s="19">
        <v>55.985858</v>
      </c>
      <c r="F1673" s="20">
        <v>6699</v>
      </c>
      <c r="G1673" s="20">
        <v>495</v>
      </c>
      <c r="H1673" s="21">
        <v>1.7064964546303165</v>
      </c>
      <c r="I1673" s="4" t="s">
        <v>31</v>
      </c>
      <c r="J1673" s="4" t="s">
        <v>51</v>
      </c>
      <c r="L1673" s="50">
        <f t="shared" si="202"/>
        <v>5.5E-2</v>
      </c>
      <c r="M1673" s="13">
        <f t="shared" si="203"/>
        <v>8.2101806239737274E-6</v>
      </c>
      <c r="N1673" s="4" t="s">
        <v>269</v>
      </c>
      <c r="O1673" s="4" t="s">
        <v>272</v>
      </c>
      <c r="P1673" s="17">
        <v>2600</v>
      </c>
      <c r="Q1673" s="54">
        <v>42998.545138888891</v>
      </c>
      <c r="T1673" s="24">
        <f t="shared" si="204"/>
        <v>2.4305555555555556E-3</v>
      </c>
      <c r="AA1673" s="50">
        <v>0.88311010388411104</v>
      </c>
      <c r="AB1673" s="16">
        <v>1</v>
      </c>
      <c r="AE1673" s="57" t="s">
        <v>75</v>
      </c>
      <c r="AG1673" s="50">
        <v>1.6963183527797834</v>
      </c>
      <c r="AH1673" s="50">
        <v>1.6963183527797834</v>
      </c>
      <c r="AI1673" s="4" t="s">
        <v>270</v>
      </c>
      <c r="AJ1673" s="4" t="s">
        <v>271</v>
      </c>
    </row>
    <row r="1674" spans="1:36" x14ac:dyDescent="0.35">
      <c r="A1674" s="4" t="s">
        <v>268</v>
      </c>
      <c r="B1674" s="36" t="s">
        <v>264</v>
      </c>
      <c r="C1674" s="50" t="s">
        <v>266</v>
      </c>
      <c r="D1674" s="19">
        <v>12.27182</v>
      </c>
      <c r="E1674" s="19">
        <v>55.985858</v>
      </c>
      <c r="F1674" s="20">
        <v>6699</v>
      </c>
      <c r="G1674" s="20">
        <v>495</v>
      </c>
      <c r="H1674" s="21">
        <v>1.7064964546303165</v>
      </c>
      <c r="I1674" s="4" t="s">
        <v>31</v>
      </c>
      <c r="J1674" s="4" t="s">
        <v>51</v>
      </c>
      <c r="L1674" s="50">
        <f t="shared" si="202"/>
        <v>5.5E-2</v>
      </c>
      <c r="M1674" s="13">
        <f t="shared" si="203"/>
        <v>8.2101806239737274E-6</v>
      </c>
      <c r="N1674" s="4" t="s">
        <v>269</v>
      </c>
      <c r="O1674" s="4" t="s">
        <v>272</v>
      </c>
      <c r="P1674" s="17">
        <v>2600</v>
      </c>
      <c r="Q1674" s="54">
        <v>42998.567361111112</v>
      </c>
      <c r="T1674" s="24">
        <f t="shared" si="204"/>
        <v>2.4305555555555556E-3</v>
      </c>
      <c r="AA1674" s="50">
        <v>0.63953432592506299</v>
      </c>
      <c r="AB1674" s="16">
        <v>1</v>
      </c>
      <c r="AE1674" s="57" t="s">
        <v>75</v>
      </c>
      <c r="AG1674" s="50">
        <v>1.5870410723129791</v>
      </c>
      <c r="AH1674" s="50">
        <v>1.5870410723129791</v>
      </c>
      <c r="AI1674" s="4" t="s">
        <v>270</v>
      </c>
      <c r="AJ1674" s="4" t="s">
        <v>271</v>
      </c>
    </row>
    <row r="1675" spans="1:36" x14ac:dyDescent="0.35">
      <c r="A1675" s="4" t="s">
        <v>268</v>
      </c>
      <c r="B1675" s="36" t="s">
        <v>264</v>
      </c>
      <c r="C1675" s="50" t="s">
        <v>266</v>
      </c>
      <c r="D1675" s="19">
        <v>12.27182</v>
      </c>
      <c r="E1675" s="19">
        <v>55.985858</v>
      </c>
      <c r="F1675" s="20">
        <v>6699</v>
      </c>
      <c r="G1675" s="20">
        <v>495</v>
      </c>
      <c r="H1675" s="21">
        <v>1.7064964546303165</v>
      </c>
      <c r="I1675" s="4" t="s">
        <v>31</v>
      </c>
      <c r="J1675" s="4" t="s">
        <v>51</v>
      </c>
      <c r="L1675" s="50">
        <f t="shared" si="202"/>
        <v>5.5E-2</v>
      </c>
      <c r="M1675" s="13">
        <f t="shared" si="203"/>
        <v>8.2101806239737274E-6</v>
      </c>
      <c r="N1675" s="4" t="s">
        <v>269</v>
      </c>
      <c r="O1675" s="4" t="s">
        <v>272</v>
      </c>
      <c r="P1675" s="17">
        <v>2600</v>
      </c>
      <c r="Q1675" s="54">
        <v>42998.589583333334</v>
      </c>
      <c r="T1675" s="24">
        <f t="shared" si="204"/>
        <v>2.4305555555555556E-3</v>
      </c>
      <c r="AA1675" s="50">
        <v>0.52969535098939002</v>
      </c>
      <c r="AB1675" s="16">
        <v>1</v>
      </c>
      <c r="AE1675" s="57" t="s">
        <v>75</v>
      </c>
      <c r="AG1675" s="50">
        <v>1.308384884438254</v>
      </c>
      <c r="AH1675" s="50">
        <v>1.308384884438254</v>
      </c>
      <c r="AI1675" s="4" t="s">
        <v>270</v>
      </c>
      <c r="AJ1675" s="4" t="s">
        <v>271</v>
      </c>
    </row>
    <row r="1676" spans="1:36" x14ac:dyDescent="0.35">
      <c r="A1676" s="4" t="s">
        <v>268</v>
      </c>
      <c r="B1676" s="36" t="s">
        <v>264</v>
      </c>
      <c r="C1676" s="50" t="s">
        <v>266</v>
      </c>
      <c r="D1676" s="19">
        <v>12.27182</v>
      </c>
      <c r="E1676" s="19">
        <v>55.985858</v>
      </c>
      <c r="F1676" s="20">
        <v>6699</v>
      </c>
      <c r="G1676" s="20">
        <v>495</v>
      </c>
      <c r="H1676" s="21">
        <v>1.7064964546303165</v>
      </c>
      <c r="I1676" s="4" t="s">
        <v>31</v>
      </c>
      <c r="J1676" s="4" t="s">
        <v>51</v>
      </c>
      <c r="L1676" s="50">
        <f t="shared" si="202"/>
        <v>5.5E-2</v>
      </c>
      <c r="M1676" s="13">
        <f t="shared" si="203"/>
        <v>8.2101806239737274E-6</v>
      </c>
      <c r="N1676" s="4" t="s">
        <v>269</v>
      </c>
      <c r="O1676" s="4" t="s">
        <v>272</v>
      </c>
      <c r="P1676" s="17">
        <v>2600</v>
      </c>
      <c r="Q1676" s="54">
        <v>42998.638194444444</v>
      </c>
      <c r="T1676" s="24">
        <f t="shared" si="204"/>
        <v>2.4305555555555556E-3</v>
      </c>
      <c r="AA1676" s="50">
        <v>0.426146452514719</v>
      </c>
      <c r="AB1676" s="16">
        <v>1</v>
      </c>
      <c r="AE1676" s="57" t="s">
        <v>75</v>
      </c>
      <c r="AG1676" s="50">
        <v>1.1476154355886918</v>
      </c>
      <c r="AH1676" s="50">
        <v>1.1476154355886918</v>
      </c>
      <c r="AI1676" s="4" t="s">
        <v>270</v>
      </c>
      <c r="AJ1676" s="4" t="s">
        <v>271</v>
      </c>
    </row>
    <row r="1677" spans="1:36" x14ac:dyDescent="0.35">
      <c r="A1677" s="4" t="s">
        <v>268</v>
      </c>
      <c r="B1677" s="36" t="s">
        <v>264</v>
      </c>
      <c r="C1677" s="50" t="s">
        <v>266</v>
      </c>
      <c r="D1677" s="19">
        <v>12.27182</v>
      </c>
      <c r="E1677" s="19">
        <v>55.985858</v>
      </c>
      <c r="F1677" s="20">
        <v>6699</v>
      </c>
      <c r="G1677" s="20">
        <v>495</v>
      </c>
      <c r="H1677" s="21">
        <v>1.7064964546303165</v>
      </c>
      <c r="I1677" s="4" t="s">
        <v>31</v>
      </c>
      <c r="J1677" s="4" t="s">
        <v>51</v>
      </c>
      <c r="L1677" s="50">
        <f t="shared" si="202"/>
        <v>5.5E-2</v>
      </c>
      <c r="M1677" s="13">
        <f t="shared" si="203"/>
        <v>8.2101806239737274E-6</v>
      </c>
      <c r="N1677" s="4" t="s">
        <v>269</v>
      </c>
      <c r="O1677" s="4" t="s">
        <v>272</v>
      </c>
      <c r="P1677" s="17">
        <v>2600</v>
      </c>
      <c r="Q1677" s="54">
        <v>42998.729861111111</v>
      </c>
      <c r="T1677" s="24">
        <f t="shared" si="204"/>
        <v>2.4305555555555556E-3</v>
      </c>
      <c r="AA1677" s="50">
        <v>0</v>
      </c>
      <c r="AB1677" s="16">
        <v>1</v>
      </c>
      <c r="AE1677" s="57" t="s">
        <v>75</v>
      </c>
      <c r="AG1677" s="50">
        <v>0.74275640624227079</v>
      </c>
      <c r="AH1677" s="50">
        <v>0.74275640624227079</v>
      </c>
      <c r="AI1677" s="4" t="s">
        <v>270</v>
      </c>
      <c r="AJ1677" s="4" t="s">
        <v>271</v>
      </c>
    </row>
    <row r="1678" spans="1:36" x14ac:dyDescent="0.35">
      <c r="A1678" s="4" t="s">
        <v>268</v>
      </c>
      <c r="B1678" s="36" t="s">
        <v>264</v>
      </c>
      <c r="C1678" s="50" t="s">
        <v>266</v>
      </c>
      <c r="D1678" s="19">
        <v>12.27182</v>
      </c>
      <c r="E1678" s="19">
        <v>55.985858</v>
      </c>
      <c r="F1678" s="20">
        <v>6699</v>
      </c>
      <c r="G1678" s="20">
        <v>495</v>
      </c>
      <c r="H1678" s="21">
        <v>1.7064964546303165</v>
      </c>
      <c r="I1678" s="4" t="s">
        <v>31</v>
      </c>
      <c r="J1678" s="4" t="s">
        <v>51</v>
      </c>
      <c r="L1678" s="50">
        <f t="shared" si="202"/>
        <v>5.5E-2</v>
      </c>
      <c r="M1678" s="13">
        <f t="shared" si="203"/>
        <v>8.2101806239737274E-6</v>
      </c>
      <c r="N1678" s="4" t="s">
        <v>269</v>
      </c>
      <c r="O1678" s="4" t="s">
        <v>272</v>
      </c>
      <c r="P1678" s="17">
        <v>2600</v>
      </c>
      <c r="Q1678" s="54">
        <v>42998.800694444442</v>
      </c>
      <c r="T1678" s="24">
        <f t="shared" si="204"/>
        <v>2.4305555555555556E-3</v>
      </c>
      <c r="AA1678" s="50">
        <v>0</v>
      </c>
      <c r="AB1678" s="16">
        <v>1</v>
      </c>
      <c r="AE1678" s="57" t="s">
        <v>75</v>
      </c>
      <c r="AG1678" s="50">
        <v>0.64257365874889161</v>
      </c>
      <c r="AH1678" s="50">
        <v>0.64257365874889161</v>
      </c>
      <c r="AI1678" s="4" t="s">
        <v>270</v>
      </c>
      <c r="AJ1678" s="4" t="s">
        <v>271</v>
      </c>
    </row>
    <row r="1679" spans="1:36" x14ac:dyDescent="0.35">
      <c r="A1679" s="4" t="s">
        <v>268</v>
      </c>
      <c r="B1679" s="36" t="s">
        <v>264</v>
      </c>
      <c r="C1679" s="50" t="s">
        <v>266</v>
      </c>
      <c r="D1679" s="19">
        <v>12.27182</v>
      </c>
      <c r="E1679" s="19">
        <v>55.985858</v>
      </c>
      <c r="F1679" s="20">
        <v>6699</v>
      </c>
      <c r="G1679" s="20">
        <v>495</v>
      </c>
      <c r="H1679" s="21">
        <v>1.7064964546303165</v>
      </c>
      <c r="I1679" s="4" t="s">
        <v>31</v>
      </c>
      <c r="J1679" s="4" t="s">
        <v>51</v>
      </c>
      <c r="L1679" s="50">
        <f t="shared" si="202"/>
        <v>5.5E-2</v>
      </c>
      <c r="M1679" s="13">
        <f t="shared" si="203"/>
        <v>8.2101806239737274E-6</v>
      </c>
      <c r="N1679" s="4" t="s">
        <v>269</v>
      </c>
      <c r="O1679" s="4" t="s">
        <v>272</v>
      </c>
      <c r="P1679" s="17">
        <v>2600</v>
      </c>
      <c r="Q1679" s="54">
        <v>42998.821527777778</v>
      </c>
      <c r="T1679" s="24">
        <f t="shared" si="204"/>
        <v>2.4305555555555556E-3</v>
      </c>
      <c r="AA1679" s="50">
        <v>0</v>
      </c>
      <c r="AB1679" s="16">
        <v>1</v>
      </c>
      <c r="AE1679" s="57" t="s">
        <v>75</v>
      </c>
      <c r="AG1679" s="50">
        <v>0.58055459537054577</v>
      </c>
      <c r="AH1679" s="50">
        <v>0.58055459537054577</v>
      </c>
      <c r="AI1679" s="4" t="s">
        <v>270</v>
      </c>
      <c r="AJ1679" s="4" t="s">
        <v>271</v>
      </c>
    </row>
    <row r="1680" spans="1:36" x14ac:dyDescent="0.35">
      <c r="A1680" s="4" t="s">
        <v>268</v>
      </c>
      <c r="B1680" s="36" t="s">
        <v>264</v>
      </c>
      <c r="C1680" s="50" t="s">
        <v>266</v>
      </c>
      <c r="D1680" s="19">
        <v>12.27182</v>
      </c>
      <c r="E1680" s="19">
        <v>55.985858</v>
      </c>
      <c r="F1680" s="20">
        <v>6699</v>
      </c>
      <c r="G1680" s="20">
        <v>495</v>
      </c>
      <c r="H1680" s="21">
        <v>1.7064964546303165</v>
      </c>
      <c r="I1680" s="4" t="s">
        <v>31</v>
      </c>
      <c r="J1680" s="4" t="s">
        <v>51</v>
      </c>
      <c r="L1680" s="50">
        <f t="shared" si="202"/>
        <v>5.5E-2</v>
      </c>
      <c r="M1680" s="13">
        <f t="shared" si="203"/>
        <v>8.2101806239737274E-6</v>
      </c>
      <c r="N1680" s="4" t="s">
        <v>269</v>
      </c>
      <c r="O1680" s="4" t="s">
        <v>272</v>
      </c>
      <c r="P1680" s="17">
        <v>2600</v>
      </c>
      <c r="Q1680" s="54">
        <v>42998.98541666667</v>
      </c>
      <c r="T1680" s="24">
        <f t="shared" si="204"/>
        <v>2.4305555555555556E-3</v>
      </c>
      <c r="AA1680" s="50">
        <v>0</v>
      </c>
      <c r="AB1680" s="16">
        <v>1</v>
      </c>
      <c r="AE1680" s="57" t="s">
        <v>75</v>
      </c>
      <c r="AG1680" s="50">
        <v>0.57199616861405422</v>
      </c>
      <c r="AH1680" s="50">
        <v>0.57199616861405422</v>
      </c>
      <c r="AI1680" s="4" t="s">
        <v>270</v>
      </c>
      <c r="AJ1680" s="4" t="s">
        <v>271</v>
      </c>
    </row>
    <row r="1681" spans="1:36" x14ac:dyDescent="0.35">
      <c r="A1681" s="4" t="s">
        <v>268</v>
      </c>
      <c r="B1681" s="36" t="s">
        <v>264</v>
      </c>
      <c r="C1681" s="50" t="s">
        <v>266</v>
      </c>
      <c r="D1681" s="19">
        <v>12.27182</v>
      </c>
      <c r="E1681" s="19">
        <v>55.985858</v>
      </c>
      <c r="F1681" s="20">
        <v>6699</v>
      </c>
      <c r="G1681" s="20">
        <v>495</v>
      </c>
      <c r="H1681" s="21">
        <v>1.7064964546303165</v>
      </c>
      <c r="I1681" s="4" t="s">
        <v>31</v>
      </c>
      <c r="J1681" s="4" t="s">
        <v>51</v>
      </c>
      <c r="L1681" s="50">
        <f t="shared" si="202"/>
        <v>5.5E-2</v>
      </c>
      <c r="M1681" s="13">
        <f t="shared" si="203"/>
        <v>8.2101806239737274E-6</v>
      </c>
      <c r="N1681" s="4" t="s">
        <v>269</v>
      </c>
      <c r="O1681" s="4" t="s">
        <v>272</v>
      </c>
      <c r="P1681" s="17">
        <v>2600</v>
      </c>
      <c r="Q1681" s="54">
        <v>42999.07708333333</v>
      </c>
      <c r="T1681" s="24">
        <f t="shared" si="204"/>
        <v>2.4305555555555556E-3</v>
      </c>
      <c r="AA1681" s="50">
        <v>0</v>
      </c>
      <c r="AB1681" s="16">
        <v>1</v>
      </c>
      <c r="AE1681" s="57" t="s">
        <v>75</v>
      </c>
      <c r="AG1681" s="50">
        <v>0.62143221216275413</v>
      </c>
      <c r="AH1681" s="50">
        <v>0.62143221216275413</v>
      </c>
      <c r="AI1681" s="4" t="s">
        <v>270</v>
      </c>
      <c r="AJ1681" s="4" t="s">
        <v>271</v>
      </c>
    </row>
    <row r="1682" spans="1:36" x14ac:dyDescent="0.35">
      <c r="A1682" s="4" t="s">
        <v>268</v>
      </c>
      <c r="B1682" s="36" t="s">
        <v>264</v>
      </c>
      <c r="C1682" s="50" t="s">
        <v>266</v>
      </c>
      <c r="D1682" s="19">
        <v>12.27182</v>
      </c>
      <c r="E1682" s="19">
        <v>55.985858</v>
      </c>
      <c r="F1682" s="20">
        <v>6699</v>
      </c>
      <c r="G1682" s="20">
        <v>495</v>
      </c>
      <c r="H1682" s="21">
        <v>1.7064964546303165</v>
      </c>
      <c r="I1682" s="4" t="s">
        <v>31</v>
      </c>
      <c r="J1682" s="4" t="s">
        <v>51</v>
      </c>
      <c r="L1682" s="50">
        <f t="shared" si="202"/>
        <v>5.5E-2</v>
      </c>
      <c r="M1682" s="13">
        <f t="shared" si="203"/>
        <v>8.2101806239737274E-6</v>
      </c>
      <c r="N1682" s="4" t="s">
        <v>269</v>
      </c>
      <c r="O1682" s="4" t="s">
        <v>272</v>
      </c>
      <c r="P1682" s="17">
        <v>2600</v>
      </c>
      <c r="Q1682" s="54">
        <v>42999.102083333331</v>
      </c>
      <c r="T1682" s="24">
        <f t="shared" si="204"/>
        <v>2.4305555555555556E-3</v>
      </c>
      <c r="AA1682" s="50">
        <v>0</v>
      </c>
      <c r="AB1682" s="16">
        <v>1</v>
      </c>
      <c r="AE1682" s="57" t="s">
        <v>75</v>
      </c>
      <c r="AG1682" s="50">
        <v>0.58931462128658341</v>
      </c>
      <c r="AH1682" s="50">
        <v>0.58931462128658341</v>
      </c>
      <c r="AI1682" s="4" t="s">
        <v>270</v>
      </c>
      <c r="AJ1682" s="4" t="s">
        <v>271</v>
      </c>
    </row>
    <row r="1683" spans="1:36" x14ac:dyDescent="0.35">
      <c r="A1683" s="4" t="s">
        <v>268</v>
      </c>
      <c r="B1683" s="36" t="s">
        <v>264</v>
      </c>
      <c r="C1683" s="50" t="s">
        <v>266</v>
      </c>
      <c r="D1683" s="19">
        <v>12.27182</v>
      </c>
      <c r="E1683" s="19">
        <v>55.985858</v>
      </c>
      <c r="F1683" s="20">
        <v>6699</v>
      </c>
      <c r="G1683" s="20">
        <v>495</v>
      </c>
      <c r="H1683" s="21">
        <v>1.7064964546303165</v>
      </c>
      <c r="I1683" s="4" t="s">
        <v>31</v>
      </c>
      <c r="J1683" s="4" t="s">
        <v>51</v>
      </c>
      <c r="L1683" s="50">
        <f t="shared" si="202"/>
        <v>5.5E-2</v>
      </c>
      <c r="M1683" s="13">
        <f t="shared" si="203"/>
        <v>8.2101806239737274E-6</v>
      </c>
      <c r="N1683" s="4" t="s">
        <v>269</v>
      </c>
      <c r="O1683" s="4" t="s">
        <v>272</v>
      </c>
      <c r="P1683" s="17">
        <v>2600</v>
      </c>
      <c r="Q1683" s="54">
        <v>42999.147916666669</v>
      </c>
      <c r="T1683" s="24">
        <f t="shared" si="204"/>
        <v>2.4305555555555556E-3</v>
      </c>
      <c r="AA1683" s="50">
        <v>0</v>
      </c>
      <c r="AB1683" s="16">
        <v>1</v>
      </c>
      <c r="AE1683" s="57" t="s">
        <v>75</v>
      </c>
      <c r="AG1683" s="50">
        <v>0.6657662836828333</v>
      </c>
      <c r="AH1683" s="50">
        <v>0.6657662836828333</v>
      </c>
      <c r="AI1683" s="4" t="s">
        <v>270</v>
      </c>
      <c r="AJ1683" s="4" t="s">
        <v>271</v>
      </c>
    </row>
    <row r="1684" spans="1:36" x14ac:dyDescent="0.35">
      <c r="A1684" s="4" t="s">
        <v>268</v>
      </c>
      <c r="B1684" s="36" t="s">
        <v>264</v>
      </c>
      <c r="C1684" s="50" t="s">
        <v>267</v>
      </c>
      <c r="D1684" s="19">
        <v>12.269975000000001</v>
      </c>
      <c r="E1684" s="19">
        <v>55.984428000000001</v>
      </c>
      <c r="F1684" s="20">
        <v>4965</v>
      </c>
      <c r="G1684" s="20">
        <v>324</v>
      </c>
      <c r="H1684" s="21">
        <v>1.2974498019608138</v>
      </c>
      <c r="I1684" s="4" t="s">
        <v>31</v>
      </c>
      <c r="J1684" s="4" t="s">
        <v>51</v>
      </c>
      <c r="L1684" s="50">
        <f t="shared" si="202"/>
        <v>5.5E-2</v>
      </c>
      <c r="M1684" s="13">
        <f t="shared" si="203"/>
        <v>1.107754279959718E-5</v>
      </c>
      <c r="N1684" s="4" t="s">
        <v>269</v>
      </c>
      <c r="O1684" s="4" t="s">
        <v>272</v>
      </c>
      <c r="P1684" s="17">
        <v>2400</v>
      </c>
      <c r="Q1684" s="54">
        <v>42998.504155092596</v>
      </c>
      <c r="T1684" s="24">
        <f t="shared" si="204"/>
        <v>2.4305555555555556E-3</v>
      </c>
      <c r="AA1684" s="50">
        <v>0.61245086245801095</v>
      </c>
      <c r="AB1684" s="16">
        <v>1</v>
      </c>
      <c r="AE1684" s="57" t="s">
        <v>75</v>
      </c>
      <c r="AG1684" s="50">
        <v>1.9218449872667291</v>
      </c>
      <c r="AH1684" s="50">
        <v>1.9218449872667291</v>
      </c>
      <c r="AI1684" s="4" t="s">
        <v>270</v>
      </c>
      <c r="AJ1684" s="4" t="s">
        <v>271</v>
      </c>
    </row>
    <row r="1685" spans="1:36" x14ac:dyDescent="0.35">
      <c r="A1685" s="4" t="s">
        <v>268</v>
      </c>
      <c r="B1685" s="36" t="s">
        <v>264</v>
      </c>
      <c r="C1685" s="50" t="s">
        <v>267</v>
      </c>
      <c r="D1685" s="19">
        <v>12.269975000000001</v>
      </c>
      <c r="E1685" s="19">
        <v>55.984428000000001</v>
      </c>
      <c r="F1685" s="20">
        <v>4965</v>
      </c>
      <c r="G1685" s="20">
        <v>324</v>
      </c>
      <c r="H1685" s="21">
        <v>1.2974498019608138</v>
      </c>
      <c r="I1685" s="4" t="s">
        <v>31</v>
      </c>
      <c r="J1685" s="4" t="s">
        <v>51</v>
      </c>
      <c r="L1685" s="50">
        <f t="shared" si="202"/>
        <v>5.5E-2</v>
      </c>
      <c r="M1685" s="13">
        <f t="shared" si="203"/>
        <v>1.107754279959718E-5</v>
      </c>
      <c r="N1685" s="4" t="s">
        <v>269</v>
      </c>
      <c r="O1685" s="4" t="s">
        <v>272</v>
      </c>
      <c r="P1685" s="17">
        <v>2400</v>
      </c>
      <c r="Q1685" s="54">
        <v>42998.52915509259</v>
      </c>
      <c r="T1685" s="24">
        <f t="shared" si="204"/>
        <v>2.4305555555555556E-3</v>
      </c>
      <c r="AA1685" s="50">
        <v>0.70240808099258201</v>
      </c>
      <c r="AB1685" s="16">
        <v>1</v>
      </c>
      <c r="AE1685" s="57" t="s">
        <v>75</v>
      </c>
      <c r="AG1685" s="50">
        <v>1.9849827980029167</v>
      </c>
      <c r="AH1685" s="50">
        <v>1.9849827980029167</v>
      </c>
      <c r="AI1685" s="4" t="s">
        <v>270</v>
      </c>
      <c r="AJ1685" s="4" t="s">
        <v>271</v>
      </c>
    </row>
    <row r="1686" spans="1:36" x14ac:dyDescent="0.35">
      <c r="A1686" s="4" t="s">
        <v>268</v>
      </c>
      <c r="B1686" s="36" t="s">
        <v>264</v>
      </c>
      <c r="C1686" s="50" t="s">
        <v>267</v>
      </c>
      <c r="D1686" s="19">
        <v>12.269975000000001</v>
      </c>
      <c r="E1686" s="19">
        <v>55.984428000000001</v>
      </c>
      <c r="F1686" s="20">
        <v>4965</v>
      </c>
      <c r="G1686" s="20">
        <v>324</v>
      </c>
      <c r="H1686" s="21">
        <v>1.2974498019608138</v>
      </c>
      <c r="I1686" s="4" t="s">
        <v>31</v>
      </c>
      <c r="J1686" s="4" t="s">
        <v>51</v>
      </c>
      <c r="L1686" s="50">
        <f t="shared" si="202"/>
        <v>5.5E-2</v>
      </c>
      <c r="M1686" s="13">
        <f t="shared" si="203"/>
        <v>1.107754279959718E-5</v>
      </c>
      <c r="N1686" s="4" t="s">
        <v>269</v>
      </c>
      <c r="O1686" s="4" t="s">
        <v>272</v>
      </c>
      <c r="P1686" s="17">
        <v>2400</v>
      </c>
      <c r="Q1686" s="54">
        <v>42998.556932870371</v>
      </c>
      <c r="T1686" s="24">
        <f t="shared" si="204"/>
        <v>2.4305555555555556E-3</v>
      </c>
      <c r="AA1686" s="50">
        <v>0.61245086245801095</v>
      </c>
      <c r="AB1686" s="16">
        <v>1</v>
      </c>
      <c r="AE1686" s="57" t="s">
        <v>75</v>
      </c>
      <c r="AG1686" s="50">
        <v>1.7948465027271918</v>
      </c>
      <c r="AH1686" s="50">
        <v>1.7948465027271918</v>
      </c>
      <c r="AI1686" s="4" t="s">
        <v>270</v>
      </c>
      <c r="AJ1686" s="4" t="s">
        <v>271</v>
      </c>
    </row>
    <row r="1687" spans="1:36" x14ac:dyDescent="0.35">
      <c r="A1687" s="4" t="s">
        <v>268</v>
      </c>
      <c r="B1687" s="36" t="s">
        <v>264</v>
      </c>
      <c r="C1687" s="50" t="s">
        <v>267</v>
      </c>
      <c r="D1687" s="19">
        <v>12.269975000000001</v>
      </c>
      <c r="E1687" s="19">
        <v>55.984428000000001</v>
      </c>
      <c r="F1687" s="20">
        <v>4965</v>
      </c>
      <c r="G1687" s="20">
        <v>324</v>
      </c>
      <c r="H1687" s="21">
        <v>1.2974498019608138</v>
      </c>
      <c r="I1687" s="4" t="s">
        <v>31</v>
      </c>
      <c r="J1687" s="4" t="s">
        <v>51</v>
      </c>
      <c r="L1687" s="50">
        <f t="shared" si="202"/>
        <v>5.5E-2</v>
      </c>
      <c r="M1687" s="13">
        <f t="shared" si="203"/>
        <v>1.107754279959718E-5</v>
      </c>
      <c r="N1687" s="4" t="s">
        <v>269</v>
      </c>
      <c r="O1687" s="4" t="s">
        <v>272</v>
      </c>
      <c r="P1687" s="17">
        <v>2400</v>
      </c>
      <c r="Q1687" s="54">
        <v>42998.576377314814</v>
      </c>
      <c r="T1687" s="24">
        <f t="shared" si="204"/>
        <v>2.4305555555555556E-3</v>
      </c>
      <c r="AA1687" s="50">
        <v>0.52827254179222904</v>
      </c>
      <c r="AB1687" s="16">
        <v>1</v>
      </c>
      <c r="AE1687" s="57" t="s">
        <v>75</v>
      </c>
      <c r="AG1687" s="50">
        <v>1.6397257039856667</v>
      </c>
      <c r="AH1687" s="50">
        <v>1.6397257039856667</v>
      </c>
      <c r="AI1687" s="4" t="s">
        <v>270</v>
      </c>
      <c r="AJ1687" s="4" t="s">
        <v>271</v>
      </c>
    </row>
    <row r="1688" spans="1:36" x14ac:dyDescent="0.35">
      <c r="A1688" s="4" t="s">
        <v>268</v>
      </c>
      <c r="B1688" s="36" t="s">
        <v>264</v>
      </c>
      <c r="C1688" s="50" t="s">
        <v>267</v>
      </c>
      <c r="D1688" s="19">
        <v>12.269975000000001</v>
      </c>
      <c r="E1688" s="19">
        <v>55.984428000000001</v>
      </c>
      <c r="F1688" s="20">
        <v>4965</v>
      </c>
      <c r="G1688" s="20">
        <v>324</v>
      </c>
      <c r="H1688" s="21">
        <v>1.2974498019608138</v>
      </c>
      <c r="I1688" s="4" t="s">
        <v>31</v>
      </c>
      <c r="J1688" s="4" t="s">
        <v>51</v>
      </c>
      <c r="L1688" s="50">
        <f t="shared" si="202"/>
        <v>5.5E-2</v>
      </c>
      <c r="M1688" s="13">
        <f t="shared" si="203"/>
        <v>1.107754279959718E-5</v>
      </c>
      <c r="N1688" s="4" t="s">
        <v>269</v>
      </c>
      <c r="O1688" s="4" t="s">
        <v>272</v>
      </c>
      <c r="P1688" s="17">
        <v>2400</v>
      </c>
      <c r="Q1688" s="54">
        <v>42998.602766203701</v>
      </c>
      <c r="T1688" s="24">
        <f t="shared" si="204"/>
        <v>2.4305555555555556E-3</v>
      </c>
      <c r="AA1688" s="50">
        <v>0.61245086245801095</v>
      </c>
      <c r="AB1688" s="16">
        <v>1</v>
      </c>
      <c r="AE1688" s="57" t="s">
        <v>75</v>
      </c>
      <c r="AG1688" s="50">
        <v>2.3836448423140832</v>
      </c>
      <c r="AH1688" s="50">
        <v>2.3836448423140832</v>
      </c>
      <c r="AI1688" s="4" t="s">
        <v>270</v>
      </c>
      <c r="AJ1688" s="4" t="s">
        <v>271</v>
      </c>
    </row>
    <row r="1689" spans="1:36" x14ac:dyDescent="0.35">
      <c r="A1689" s="4" t="s">
        <v>268</v>
      </c>
      <c r="B1689" s="36" t="s">
        <v>264</v>
      </c>
      <c r="C1689" s="50" t="s">
        <v>267</v>
      </c>
      <c r="D1689" s="19">
        <v>12.269975000000001</v>
      </c>
      <c r="E1689" s="19">
        <v>55.984428000000001</v>
      </c>
      <c r="F1689" s="20">
        <v>4965</v>
      </c>
      <c r="G1689" s="20">
        <v>324</v>
      </c>
      <c r="H1689" s="21">
        <v>1.2974498019608138</v>
      </c>
      <c r="I1689" s="4" t="s">
        <v>31</v>
      </c>
      <c r="J1689" s="4" t="s">
        <v>51</v>
      </c>
      <c r="L1689" s="50">
        <f t="shared" si="202"/>
        <v>5.5E-2</v>
      </c>
      <c r="M1689" s="13">
        <f t="shared" si="203"/>
        <v>1.107754279959718E-5</v>
      </c>
      <c r="N1689" s="4" t="s">
        <v>269</v>
      </c>
      <c r="O1689" s="4" t="s">
        <v>272</v>
      </c>
      <c r="P1689" s="17">
        <v>2400</v>
      </c>
      <c r="Q1689" s="54">
        <v>42998.629155092596</v>
      </c>
      <c r="T1689" s="24">
        <f t="shared" si="204"/>
        <v>2.4305555555555556E-3</v>
      </c>
      <c r="AA1689" s="50">
        <v>0.61245086245801095</v>
      </c>
      <c r="AB1689" s="16">
        <v>1</v>
      </c>
      <c r="AE1689" s="57" t="s">
        <v>75</v>
      </c>
      <c r="AG1689" s="50">
        <v>1.561245292667804</v>
      </c>
      <c r="AH1689" s="50">
        <v>1.561245292667804</v>
      </c>
      <c r="AI1689" s="4" t="s">
        <v>270</v>
      </c>
      <c r="AJ1689" s="4" t="s">
        <v>271</v>
      </c>
    </row>
    <row r="1690" spans="1:36" x14ac:dyDescent="0.35">
      <c r="A1690" s="4" t="s">
        <v>268</v>
      </c>
      <c r="B1690" s="36" t="s">
        <v>264</v>
      </c>
      <c r="C1690" s="50" t="s">
        <v>267</v>
      </c>
      <c r="D1690" s="19">
        <v>12.269975000000001</v>
      </c>
      <c r="E1690" s="19">
        <v>55.984428000000001</v>
      </c>
      <c r="F1690" s="20">
        <v>4965</v>
      </c>
      <c r="G1690" s="20">
        <v>324</v>
      </c>
      <c r="H1690" s="21">
        <v>1.2974498019608138</v>
      </c>
      <c r="I1690" s="4" t="s">
        <v>31</v>
      </c>
      <c r="J1690" s="4" t="s">
        <v>51</v>
      </c>
      <c r="L1690" s="50">
        <f t="shared" si="202"/>
        <v>5.5E-2</v>
      </c>
      <c r="M1690" s="13">
        <f t="shared" si="203"/>
        <v>1.107754279959718E-5</v>
      </c>
      <c r="N1690" s="4" t="s">
        <v>269</v>
      </c>
      <c r="O1690" s="4" t="s">
        <v>272</v>
      </c>
      <c r="P1690" s="17">
        <v>2400</v>
      </c>
      <c r="Q1690" s="54">
        <v>42998.843043981484</v>
      </c>
      <c r="T1690" s="24">
        <f t="shared" si="204"/>
        <v>2.4305555555555556E-3</v>
      </c>
      <c r="AA1690" s="50">
        <v>0</v>
      </c>
      <c r="AB1690" s="16">
        <v>1</v>
      </c>
      <c r="AE1690" s="57" t="s">
        <v>75</v>
      </c>
      <c r="AG1690" s="50">
        <v>0.77358325901936242</v>
      </c>
      <c r="AH1690" s="50">
        <v>0.77358325901936242</v>
      </c>
      <c r="AI1690" s="4" t="s">
        <v>270</v>
      </c>
      <c r="AJ1690" s="4" t="s">
        <v>271</v>
      </c>
    </row>
    <row r="1691" spans="1:36" x14ac:dyDescent="0.35">
      <c r="A1691" s="4" t="s">
        <v>268</v>
      </c>
      <c r="B1691" s="36" t="s">
        <v>264</v>
      </c>
      <c r="C1691" s="50" t="s">
        <v>266</v>
      </c>
      <c r="D1691" s="19">
        <v>12.27182</v>
      </c>
      <c r="E1691" s="19">
        <v>55.985858</v>
      </c>
      <c r="F1691" s="20">
        <v>6699</v>
      </c>
      <c r="G1691" s="20">
        <v>495</v>
      </c>
      <c r="H1691" s="21">
        <v>1.7064964546303165</v>
      </c>
      <c r="I1691" s="4" t="s">
        <v>31</v>
      </c>
      <c r="J1691" s="4" t="s">
        <v>51</v>
      </c>
      <c r="L1691" s="50">
        <f t="shared" si="202"/>
        <v>5.5E-2</v>
      </c>
      <c r="M1691" s="13">
        <f t="shared" si="203"/>
        <v>8.2101806239737274E-6</v>
      </c>
      <c r="N1691" s="4" t="s">
        <v>269</v>
      </c>
      <c r="O1691" s="4" t="s">
        <v>272</v>
      </c>
      <c r="P1691" s="17">
        <v>2600</v>
      </c>
      <c r="Q1691" s="54">
        <v>42999.550266203703</v>
      </c>
      <c r="T1691" s="24">
        <f t="shared" si="204"/>
        <v>2.4305555555555556E-3</v>
      </c>
      <c r="AA1691" s="50">
        <v>7.1846913111219907E-2</v>
      </c>
      <c r="AB1691" s="16">
        <v>1</v>
      </c>
      <c r="AE1691" s="57" t="s">
        <v>75</v>
      </c>
      <c r="AG1691" s="50">
        <v>0.54655412115303748</v>
      </c>
      <c r="AH1691" s="50">
        <v>0.54655412115303748</v>
      </c>
      <c r="AI1691" s="4" t="s">
        <v>270</v>
      </c>
      <c r="AJ1691" s="4" t="s">
        <v>271</v>
      </c>
    </row>
    <row r="1692" spans="1:36" x14ac:dyDescent="0.35">
      <c r="A1692" s="4" t="s">
        <v>268</v>
      </c>
      <c r="B1692" s="36" t="s">
        <v>264</v>
      </c>
      <c r="C1692" s="50" t="s">
        <v>266</v>
      </c>
      <c r="D1692" s="19">
        <v>12.27182</v>
      </c>
      <c r="E1692" s="19">
        <v>55.985858</v>
      </c>
      <c r="F1692" s="20">
        <v>6699</v>
      </c>
      <c r="G1692" s="20">
        <v>495</v>
      </c>
      <c r="H1692" s="21">
        <v>1.7064964546303165</v>
      </c>
      <c r="I1692" s="4" t="s">
        <v>31</v>
      </c>
      <c r="J1692" s="4" t="s">
        <v>51</v>
      </c>
      <c r="L1692" s="50">
        <f t="shared" si="202"/>
        <v>5.5E-2</v>
      </c>
      <c r="M1692" s="13">
        <f t="shared" si="203"/>
        <v>8.2101806239737274E-6</v>
      </c>
      <c r="N1692" s="4" t="s">
        <v>269</v>
      </c>
      <c r="O1692" s="4" t="s">
        <v>272</v>
      </c>
      <c r="P1692" s="17">
        <v>2600</v>
      </c>
      <c r="Q1692" s="54">
        <v>42999.580810185187</v>
      </c>
      <c r="T1692" s="24">
        <f t="shared" si="204"/>
        <v>2.4305555555555556E-3</v>
      </c>
      <c r="AA1692" s="50">
        <v>0</v>
      </c>
      <c r="AB1692" s="16">
        <v>1</v>
      </c>
      <c r="AE1692" s="57" t="s">
        <v>75</v>
      </c>
      <c r="AG1692" s="50">
        <v>0.50693499488775418</v>
      </c>
      <c r="AH1692" s="50">
        <v>0.50693499488775418</v>
      </c>
      <c r="AI1692" s="4" t="s">
        <v>270</v>
      </c>
      <c r="AJ1692" s="4" t="s">
        <v>271</v>
      </c>
    </row>
    <row r="1693" spans="1:36" x14ac:dyDescent="0.35">
      <c r="A1693" s="4" t="s">
        <v>268</v>
      </c>
      <c r="B1693" s="36" t="s">
        <v>264</v>
      </c>
      <c r="C1693" s="50" t="s">
        <v>266</v>
      </c>
      <c r="D1693" s="19">
        <v>12.27182</v>
      </c>
      <c r="E1693" s="19">
        <v>55.985858</v>
      </c>
      <c r="F1693" s="20">
        <v>6699</v>
      </c>
      <c r="G1693" s="20">
        <v>495</v>
      </c>
      <c r="H1693" s="21">
        <v>1.7064964546303165</v>
      </c>
      <c r="I1693" s="4" t="s">
        <v>31</v>
      </c>
      <c r="J1693" s="4" t="s">
        <v>51</v>
      </c>
      <c r="L1693" s="50">
        <f t="shared" si="202"/>
        <v>5.5E-2</v>
      </c>
      <c r="M1693" s="13">
        <f t="shared" si="203"/>
        <v>8.2101806239737274E-6</v>
      </c>
      <c r="N1693" s="4" t="s">
        <v>269</v>
      </c>
      <c r="O1693" s="4" t="s">
        <v>272</v>
      </c>
      <c r="P1693" s="17">
        <v>2600</v>
      </c>
      <c r="Q1693" s="54">
        <v>42999.604421296295</v>
      </c>
      <c r="T1693" s="24">
        <f t="shared" si="204"/>
        <v>2.4305555555555556E-3</v>
      </c>
      <c r="AA1693" s="50">
        <v>0</v>
      </c>
      <c r="AB1693" s="16">
        <v>1</v>
      </c>
      <c r="AE1693" s="57" t="s">
        <v>75</v>
      </c>
      <c r="AG1693" s="50">
        <v>0.71989853201419585</v>
      </c>
      <c r="AH1693" s="50">
        <v>0.71989853201419585</v>
      </c>
      <c r="AI1693" s="4" t="s">
        <v>270</v>
      </c>
      <c r="AJ1693" s="4" t="s">
        <v>271</v>
      </c>
    </row>
    <row r="1694" spans="1:36" x14ac:dyDescent="0.35">
      <c r="A1694" s="4" t="s">
        <v>268</v>
      </c>
      <c r="B1694" s="36" t="s">
        <v>264</v>
      </c>
      <c r="C1694" s="50" t="s">
        <v>266</v>
      </c>
      <c r="D1694" s="19">
        <v>12.27182</v>
      </c>
      <c r="E1694" s="19">
        <v>55.985858</v>
      </c>
      <c r="F1694" s="20">
        <v>6699</v>
      </c>
      <c r="G1694" s="20">
        <v>495</v>
      </c>
      <c r="H1694" s="21">
        <v>1.7064964546303165</v>
      </c>
      <c r="I1694" s="4" t="s">
        <v>31</v>
      </c>
      <c r="J1694" s="4" t="s">
        <v>51</v>
      </c>
      <c r="L1694" s="50">
        <f t="shared" si="202"/>
        <v>5.5E-2</v>
      </c>
      <c r="M1694" s="13">
        <f t="shared" si="203"/>
        <v>8.2101806239737274E-6</v>
      </c>
      <c r="N1694" s="4" t="s">
        <v>269</v>
      </c>
      <c r="O1694" s="4" t="s">
        <v>272</v>
      </c>
      <c r="P1694" s="17">
        <v>2600</v>
      </c>
      <c r="Q1694" s="54">
        <v>42999.622488425928</v>
      </c>
      <c r="T1694" s="24">
        <f t="shared" si="204"/>
        <v>2.4305555555555556E-3</v>
      </c>
      <c r="AA1694" s="50">
        <v>0.23791888494838401</v>
      </c>
      <c r="AB1694" s="16">
        <v>1</v>
      </c>
      <c r="AE1694" s="57" t="s">
        <v>75</v>
      </c>
      <c r="AG1694" s="50">
        <v>0.81036500559415836</v>
      </c>
      <c r="AH1694" s="50">
        <v>0.81036500559415836</v>
      </c>
      <c r="AI1694" s="4" t="s">
        <v>270</v>
      </c>
      <c r="AJ1694" s="4" t="s">
        <v>271</v>
      </c>
    </row>
    <row r="1695" spans="1:36" x14ac:dyDescent="0.35">
      <c r="A1695" s="4" t="s">
        <v>268</v>
      </c>
      <c r="B1695" s="36" t="s">
        <v>264</v>
      </c>
      <c r="C1695" s="50" t="s">
        <v>266</v>
      </c>
      <c r="D1695" s="19">
        <v>12.27182</v>
      </c>
      <c r="E1695" s="19">
        <v>55.985858</v>
      </c>
      <c r="F1695" s="20">
        <v>6699</v>
      </c>
      <c r="G1695" s="20">
        <v>495</v>
      </c>
      <c r="H1695" s="21">
        <v>1.7064964546303165</v>
      </c>
      <c r="I1695" s="4" t="s">
        <v>31</v>
      </c>
      <c r="J1695" s="4" t="s">
        <v>51</v>
      </c>
      <c r="L1695" s="50">
        <f t="shared" si="202"/>
        <v>5.5E-2</v>
      </c>
      <c r="M1695" s="13">
        <f t="shared" si="203"/>
        <v>8.2101806239737274E-6</v>
      </c>
      <c r="N1695" s="4" t="s">
        <v>269</v>
      </c>
      <c r="O1695" s="4" t="s">
        <v>272</v>
      </c>
      <c r="P1695" s="17">
        <v>2600</v>
      </c>
      <c r="Q1695" s="54">
        <v>42999.648877314816</v>
      </c>
      <c r="T1695" s="24">
        <f t="shared" si="204"/>
        <v>2.4305555555555556E-3</v>
      </c>
      <c r="AA1695" s="50">
        <v>0.149983902683442</v>
      </c>
      <c r="AB1695" s="16">
        <v>1</v>
      </c>
      <c r="AE1695" s="57" t="s">
        <v>75</v>
      </c>
      <c r="AG1695" s="50">
        <v>0.88303513848725834</v>
      </c>
      <c r="AH1695" s="50">
        <v>0.88303513848725834</v>
      </c>
      <c r="AI1695" s="4" t="s">
        <v>270</v>
      </c>
      <c r="AJ1695" s="4" t="s">
        <v>271</v>
      </c>
    </row>
    <row r="1696" spans="1:36" x14ac:dyDescent="0.35">
      <c r="A1696" s="4" t="s">
        <v>268</v>
      </c>
      <c r="B1696" s="36" t="s">
        <v>264</v>
      </c>
      <c r="C1696" s="50" t="s">
        <v>266</v>
      </c>
      <c r="D1696" s="19">
        <v>12.27182</v>
      </c>
      <c r="E1696" s="19">
        <v>55.985858</v>
      </c>
      <c r="F1696" s="20">
        <v>6699</v>
      </c>
      <c r="G1696" s="20">
        <v>495</v>
      </c>
      <c r="H1696" s="21">
        <v>1.7064964546303165</v>
      </c>
      <c r="I1696" s="4" t="s">
        <v>31</v>
      </c>
      <c r="J1696" s="4" t="s">
        <v>51</v>
      </c>
      <c r="L1696" s="50">
        <f t="shared" si="202"/>
        <v>5.5E-2</v>
      </c>
      <c r="M1696" s="13">
        <f t="shared" si="203"/>
        <v>8.2101806239737274E-6</v>
      </c>
      <c r="N1696" s="4" t="s">
        <v>269</v>
      </c>
      <c r="O1696" s="4" t="s">
        <v>272</v>
      </c>
      <c r="P1696" s="17">
        <v>2600</v>
      </c>
      <c r="Q1696" s="54">
        <v>42999.675254629627</v>
      </c>
      <c r="T1696" s="24">
        <f t="shared" si="204"/>
        <v>2.4305555555555556E-3</v>
      </c>
      <c r="AA1696" s="50">
        <v>7.1846913111219907E-2</v>
      </c>
      <c r="AB1696" s="16">
        <v>1</v>
      </c>
      <c r="AE1696" s="57" t="s">
        <v>75</v>
      </c>
      <c r="AG1696" s="50">
        <v>0.68722985727502917</v>
      </c>
      <c r="AH1696" s="50">
        <v>0.68722985727502917</v>
      </c>
      <c r="AI1696" s="4" t="s">
        <v>270</v>
      </c>
      <c r="AJ1696" s="4" t="s">
        <v>271</v>
      </c>
    </row>
    <row r="1697" spans="1:36" x14ac:dyDescent="0.35">
      <c r="A1697" s="4" t="s">
        <v>268</v>
      </c>
      <c r="B1697" s="36" t="s">
        <v>264</v>
      </c>
      <c r="C1697" s="50" t="s">
        <v>266</v>
      </c>
      <c r="D1697" s="19">
        <v>12.27182</v>
      </c>
      <c r="E1697" s="19">
        <v>55.985858</v>
      </c>
      <c r="F1697" s="20">
        <v>6699</v>
      </c>
      <c r="G1697" s="20">
        <v>495</v>
      </c>
      <c r="H1697" s="21">
        <v>1.7064964546303165</v>
      </c>
      <c r="I1697" s="4" t="s">
        <v>31</v>
      </c>
      <c r="J1697" s="4" t="s">
        <v>51</v>
      </c>
      <c r="L1697" s="50">
        <f t="shared" si="202"/>
        <v>5.5E-2</v>
      </c>
      <c r="M1697" s="13">
        <f t="shared" si="203"/>
        <v>8.2101806239737274E-6</v>
      </c>
      <c r="N1697" s="4" t="s">
        <v>269</v>
      </c>
      <c r="O1697" s="4" t="s">
        <v>272</v>
      </c>
      <c r="P1697" s="17">
        <v>2600</v>
      </c>
      <c r="Q1697" s="54">
        <v>42999.701643518521</v>
      </c>
      <c r="T1697" s="24">
        <f t="shared" si="204"/>
        <v>2.4305555555555556E-3</v>
      </c>
      <c r="AA1697" s="50">
        <v>0</v>
      </c>
      <c r="AB1697" s="16">
        <v>1</v>
      </c>
      <c r="AE1697" s="57" t="s">
        <v>75</v>
      </c>
      <c r="AG1697" s="50">
        <v>0.60456060157540414</v>
      </c>
      <c r="AH1697" s="50">
        <v>0.60456060157540414</v>
      </c>
      <c r="AI1697" s="4" t="s">
        <v>270</v>
      </c>
      <c r="AJ1697" s="4" t="s">
        <v>271</v>
      </c>
    </row>
    <row r="1698" spans="1:36" x14ac:dyDescent="0.35">
      <c r="A1698" s="4" t="s">
        <v>268</v>
      </c>
      <c r="B1698" s="36" t="s">
        <v>264</v>
      </c>
      <c r="C1698" s="50" t="s">
        <v>266</v>
      </c>
      <c r="D1698" s="19">
        <v>12.27182</v>
      </c>
      <c r="E1698" s="19">
        <v>55.985858</v>
      </c>
      <c r="F1698" s="20">
        <v>6699</v>
      </c>
      <c r="G1698" s="20">
        <v>495</v>
      </c>
      <c r="H1698" s="21">
        <v>1.7064964546303165</v>
      </c>
      <c r="I1698" s="4" t="s">
        <v>31</v>
      </c>
      <c r="J1698" s="4" t="s">
        <v>51</v>
      </c>
      <c r="L1698" s="50">
        <f t="shared" si="202"/>
        <v>5.5E-2</v>
      </c>
      <c r="M1698" s="13">
        <f t="shared" si="203"/>
        <v>8.2101806239737274E-6</v>
      </c>
      <c r="N1698" s="4" t="s">
        <v>269</v>
      </c>
      <c r="O1698" s="4" t="s">
        <v>272</v>
      </c>
      <c r="P1698" s="17">
        <v>2600</v>
      </c>
      <c r="Q1698" s="54">
        <v>42999.747476851851</v>
      </c>
      <c r="T1698" s="24">
        <f t="shared" si="204"/>
        <v>2.4305555555555556E-3</v>
      </c>
      <c r="AA1698" s="50">
        <v>0</v>
      </c>
      <c r="AB1698" s="16">
        <v>1</v>
      </c>
      <c r="AE1698" s="57" t="s">
        <v>75</v>
      </c>
      <c r="AG1698" s="50">
        <v>0.57030846044072925</v>
      </c>
      <c r="AH1698" s="50">
        <v>0.57030846044072925</v>
      </c>
      <c r="AI1698" s="4" t="s">
        <v>270</v>
      </c>
      <c r="AJ1698" s="4" t="s">
        <v>271</v>
      </c>
    </row>
    <row r="1699" spans="1:36" x14ac:dyDescent="0.35">
      <c r="A1699" s="4" t="s">
        <v>268</v>
      </c>
      <c r="B1699" s="36" t="s">
        <v>264</v>
      </c>
      <c r="C1699" s="50" t="s">
        <v>266</v>
      </c>
      <c r="D1699" s="19">
        <v>12.27182</v>
      </c>
      <c r="E1699" s="19">
        <v>55.985858</v>
      </c>
      <c r="F1699" s="20">
        <v>6699</v>
      </c>
      <c r="G1699" s="20">
        <v>495</v>
      </c>
      <c r="H1699" s="21">
        <v>1.7064964546303165</v>
      </c>
      <c r="I1699" s="4" t="s">
        <v>31</v>
      </c>
      <c r="J1699" s="4" t="s">
        <v>51</v>
      </c>
      <c r="L1699" s="50">
        <f t="shared" si="202"/>
        <v>5.5E-2</v>
      </c>
      <c r="M1699" s="13">
        <f t="shared" si="203"/>
        <v>8.2101806239737274E-6</v>
      </c>
      <c r="N1699" s="4" t="s">
        <v>269</v>
      </c>
      <c r="O1699" s="4" t="s">
        <v>272</v>
      </c>
      <c r="P1699" s="17">
        <v>2600</v>
      </c>
      <c r="Q1699" s="54">
        <v>42999.851643518516</v>
      </c>
      <c r="T1699" s="24">
        <f t="shared" si="204"/>
        <v>2.4305555555555556E-3</v>
      </c>
      <c r="AA1699" s="50">
        <v>0</v>
      </c>
      <c r="AB1699" s="16">
        <v>1</v>
      </c>
      <c r="AE1699" s="57" t="s">
        <v>75</v>
      </c>
      <c r="AG1699" s="50">
        <v>0.69945557460771257</v>
      </c>
      <c r="AH1699" s="50">
        <v>0.69945557460771257</v>
      </c>
      <c r="AI1699" s="4" t="s">
        <v>270</v>
      </c>
      <c r="AJ1699" s="4" t="s">
        <v>271</v>
      </c>
    </row>
    <row r="1700" spans="1:36" x14ac:dyDescent="0.35">
      <c r="A1700" s="4" t="s">
        <v>268</v>
      </c>
      <c r="B1700" s="36" t="s">
        <v>264</v>
      </c>
      <c r="C1700" s="50" t="s">
        <v>266</v>
      </c>
      <c r="D1700" s="19">
        <v>12.27182</v>
      </c>
      <c r="E1700" s="19">
        <v>55.985858</v>
      </c>
      <c r="F1700" s="20">
        <v>6699</v>
      </c>
      <c r="G1700" s="20">
        <v>495</v>
      </c>
      <c r="H1700" s="21">
        <v>1.7064964546303165</v>
      </c>
      <c r="I1700" s="4" t="s">
        <v>31</v>
      </c>
      <c r="J1700" s="4" t="s">
        <v>51</v>
      </c>
      <c r="L1700" s="50">
        <f t="shared" si="202"/>
        <v>5.5E-2</v>
      </c>
      <c r="M1700" s="13">
        <f t="shared" si="203"/>
        <v>8.2101806239737274E-6</v>
      </c>
      <c r="N1700" s="4" t="s">
        <v>269</v>
      </c>
      <c r="O1700" s="4" t="s">
        <v>272</v>
      </c>
      <c r="P1700" s="17">
        <v>2600</v>
      </c>
      <c r="Q1700" s="54">
        <v>42999.872476851851</v>
      </c>
      <c r="T1700" s="24">
        <f t="shared" si="204"/>
        <v>2.4305555555555556E-3</v>
      </c>
      <c r="AA1700" s="50">
        <v>0</v>
      </c>
      <c r="AB1700" s="16">
        <v>1</v>
      </c>
      <c r="AE1700" s="57" t="s">
        <v>75</v>
      </c>
      <c r="AG1700" s="50">
        <v>0.67898895015235006</v>
      </c>
      <c r="AH1700" s="50">
        <v>0.67898895015235006</v>
      </c>
      <c r="AI1700" s="4" t="s">
        <v>270</v>
      </c>
      <c r="AJ1700" s="4" t="s">
        <v>271</v>
      </c>
    </row>
    <row r="1701" spans="1:36" x14ac:dyDescent="0.35">
      <c r="A1701" s="4" t="s">
        <v>268</v>
      </c>
      <c r="B1701" s="36" t="s">
        <v>264</v>
      </c>
      <c r="C1701" s="50" t="s">
        <v>266</v>
      </c>
      <c r="D1701" s="19">
        <v>12.27182</v>
      </c>
      <c r="E1701" s="19">
        <v>55.985858</v>
      </c>
      <c r="F1701" s="20">
        <v>6699</v>
      </c>
      <c r="G1701" s="20">
        <v>495</v>
      </c>
      <c r="H1701" s="21">
        <v>1.7064964546303165</v>
      </c>
      <c r="I1701" s="4" t="s">
        <v>31</v>
      </c>
      <c r="J1701" s="4" t="s">
        <v>51</v>
      </c>
      <c r="L1701" s="50">
        <f t="shared" si="202"/>
        <v>5.5E-2</v>
      </c>
      <c r="M1701" s="13">
        <f t="shared" si="203"/>
        <v>8.2101806239737274E-6</v>
      </c>
      <c r="N1701" s="4" t="s">
        <v>269</v>
      </c>
      <c r="O1701" s="4" t="s">
        <v>272</v>
      </c>
      <c r="P1701" s="17">
        <v>2600</v>
      </c>
      <c r="Q1701" s="54">
        <v>42999.896087962959</v>
      </c>
      <c r="T1701" s="24">
        <f t="shared" si="204"/>
        <v>2.4305555555555556E-3</v>
      </c>
      <c r="AA1701" s="50">
        <v>0</v>
      </c>
      <c r="AB1701" s="16">
        <v>1</v>
      </c>
      <c r="AE1701" s="57" t="s">
        <v>75</v>
      </c>
      <c r="AG1701" s="50">
        <v>0.71654318758233759</v>
      </c>
      <c r="AH1701" s="50">
        <v>0.71654318758233759</v>
      </c>
      <c r="AI1701" s="4" t="s">
        <v>270</v>
      </c>
      <c r="AJ1701" s="4" t="s">
        <v>271</v>
      </c>
    </row>
    <row r="1702" spans="1:36" x14ac:dyDescent="0.35">
      <c r="A1702" s="4" t="s">
        <v>268</v>
      </c>
      <c r="B1702" s="36" t="s">
        <v>264</v>
      </c>
      <c r="C1702" s="50" t="s">
        <v>266</v>
      </c>
      <c r="D1702" s="19">
        <v>12.27182</v>
      </c>
      <c r="E1702" s="19">
        <v>55.985858</v>
      </c>
      <c r="F1702" s="20">
        <v>6699</v>
      </c>
      <c r="G1702" s="20">
        <v>495</v>
      </c>
      <c r="H1702" s="21">
        <v>1.7064964546303165</v>
      </c>
      <c r="I1702" s="4" t="s">
        <v>31</v>
      </c>
      <c r="J1702" s="4" t="s">
        <v>51</v>
      </c>
      <c r="L1702" s="50">
        <f t="shared" si="202"/>
        <v>5.5E-2</v>
      </c>
      <c r="M1702" s="13">
        <f t="shared" si="203"/>
        <v>8.2101806239737274E-6</v>
      </c>
      <c r="N1702" s="4" t="s">
        <v>269</v>
      </c>
      <c r="O1702" s="4" t="s">
        <v>272</v>
      </c>
      <c r="P1702" s="17">
        <v>2600</v>
      </c>
      <c r="Q1702" s="54">
        <v>42999.919699074075</v>
      </c>
      <c r="T1702" s="24">
        <f t="shared" si="204"/>
        <v>2.4305555555555556E-3</v>
      </c>
      <c r="AA1702" s="50">
        <v>0</v>
      </c>
      <c r="AB1702" s="16">
        <v>1</v>
      </c>
      <c r="AE1702" s="57" t="s">
        <v>75</v>
      </c>
      <c r="AG1702" s="50">
        <v>0.81096953684942508</v>
      </c>
      <c r="AH1702" s="50">
        <v>0.81096953684942508</v>
      </c>
      <c r="AI1702" s="4" t="s">
        <v>270</v>
      </c>
      <c r="AJ1702" s="4" t="s">
        <v>271</v>
      </c>
    </row>
    <row r="1703" spans="1:36" x14ac:dyDescent="0.35">
      <c r="A1703" s="4" t="s">
        <v>268</v>
      </c>
      <c r="B1703" s="36" t="s">
        <v>264</v>
      </c>
      <c r="C1703" s="50" t="s">
        <v>266</v>
      </c>
      <c r="D1703" s="19">
        <v>12.27182</v>
      </c>
      <c r="E1703" s="19">
        <v>55.985858</v>
      </c>
      <c r="F1703" s="20">
        <v>6699</v>
      </c>
      <c r="G1703" s="20">
        <v>495</v>
      </c>
      <c r="H1703" s="21">
        <v>1.7064964546303165</v>
      </c>
      <c r="I1703" s="4" t="s">
        <v>31</v>
      </c>
      <c r="J1703" s="4" t="s">
        <v>51</v>
      </c>
      <c r="L1703" s="50">
        <f t="shared" si="202"/>
        <v>5.5E-2</v>
      </c>
      <c r="M1703" s="13">
        <f t="shared" si="203"/>
        <v>8.2101806239737274E-6</v>
      </c>
      <c r="N1703" s="4" t="s">
        <v>269</v>
      </c>
      <c r="O1703" s="4" t="s">
        <v>272</v>
      </c>
      <c r="P1703" s="17">
        <v>2600</v>
      </c>
      <c r="Q1703" s="54">
        <v>42999.946087962962</v>
      </c>
      <c r="T1703" s="24">
        <f t="shared" si="204"/>
        <v>2.4305555555555556E-3</v>
      </c>
      <c r="AA1703" s="50">
        <v>0</v>
      </c>
      <c r="AB1703" s="16">
        <v>1</v>
      </c>
      <c r="AE1703" s="57" t="s">
        <v>75</v>
      </c>
      <c r="AG1703" s="50">
        <v>0.79221000886360005</v>
      </c>
      <c r="AH1703" s="50">
        <v>0.79221000886360005</v>
      </c>
      <c r="AI1703" s="4" t="s">
        <v>270</v>
      </c>
      <c r="AJ1703" s="4" t="s">
        <v>271</v>
      </c>
    </row>
    <row r="1704" spans="1:36" x14ac:dyDescent="0.35">
      <c r="A1704" s="4" t="s">
        <v>268</v>
      </c>
      <c r="B1704" s="36" t="s">
        <v>264</v>
      </c>
      <c r="C1704" s="50" t="s">
        <v>266</v>
      </c>
      <c r="D1704" s="19">
        <v>12.27182</v>
      </c>
      <c r="E1704" s="19">
        <v>55.985858</v>
      </c>
      <c r="F1704" s="20">
        <v>6699</v>
      </c>
      <c r="G1704" s="20">
        <v>495</v>
      </c>
      <c r="H1704" s="21">
        <v>1.7064964546303165</v>
      </c>
      <c r="I1704" s="4" t="s">
        <v>31</v>
      </c>
      <c r="J1704" s="4" t="s">
        <v>51</v>
      </c>
      <c r="L1704" s="50">
        <f t="shared" si="202"/>
        <v>5.5E-2</v>
      </c>
      <c r="M1704" s="13">
        <f t="shared" si="203"/>
        <v>8.2101806239737274E-6</v>
      </c>
      <c r="N1704" s="4" t="s">
        <v>269</v>
      </c>
      <c r="O1704" s="4" t="s">
        <v>272</v>
      </c>
      <c r="P1704" s="17">
        <v>2600</v>
      </c>
      <c r="Q1704" s="54">
        <v>42999.971087962964</v>
      </c>
      <c r="T1704" s="24">
        <f t="shared" si="204"/>
        <v>2.4305555555555556E-3</v>
      </c>
      <c r="AA1704" s="50">
        <v>0</v>
      </c>
      <c r="AB1704" s="16">
        <v>1</v>
      </c>
      <c r="AE1704" s="57" t="s">
        <v>75</v>
      </c>
      <c r="AG1704" s="50">
        <v>0.67979309188033754</v>
      </c>
      <c r="AH1704" s="50">
        <v>0.67979309188033754</v>
      </c>
      <c r="AI1704" s="4" t="s">
        <v>270</v>
      </c>
      <c r="AJ1704" s="4" t="s">
        <v>271</v>
      </c>
    </row>
    <row r="1705" spans="1:36" x14ac:dyDescent="0.35">
      <c r="A1705" s="4" t="s">
        <v>268</v>
      </c>
      <c r="B1705" s="36" t="s">
        <v>264</v>
      </c>
      <c r="C1705" s="50" t="s">
        <v>266</v>
      </c>
      <c r="D1705" s="19">
        <v>12.27182</v>
      </c>
      <c r="E1705" s="19">
        <v>55.985858</v>
      </c>
      <c r="F1705" s="20">
        <v>6699</v>
      </c>
      <c r="G1705" s="20">
        <v>495</v>
      </c>
      <c r="H1705" s="21">
        <v>1.7064964546303165</v>
      </c>
      <c r="I1705" s="4" t="s">
        <v>31</v>
      </c>
      <c r="J1705" s="4" t="s">
        <v>51</v>
      </c>
      <c r="L1705" s="50">
        <f t="shared" si="202"/>
        <v>5.5E-2</v>
      </c>
      <c r="M1705" s="13">
        <f t="shared" si="203"/>
        <v>8.2101806239737274E-6</v>
      </c>
      <c r="N1705" s="4" t="s">
        <v>269</v>
      </c>
      <c r="O1705" s="4" t="s">
        <v>272</v>
      </c>
      <c r="P1705" s="17">
        <v>2600</v>
      </c>
      <c r="Q1705" s="54">
        <v>42999.993310185186</v>
      </c>
      <c r="T1705" s="24">
        <f t="shared" si="204"/>
        <v>2.4305555555555556E-3</v>
      </c>
      <c r="AA1705" s="50">
        <v>0</v>
      </c>
      <c r="AB1705" s="16">
        <v>1</v>
      </c>
      <c r="AE1705" s="57" t="s">
        <v>75</v>
      </c>
      <c r="AG1705" s="50">
        <v>0.72464007120710838</v>
      </c>
      <c r="AH1705" s="50">
        <v>0.72464007120710838</v>
      </c>
      <c r="AI1705" s="4" t="s">
        <v>270</v>
      </c>
      <c r="AJ1705" s="4" t="s">
        <v>271</v>
      </c>
    </row>
    <row r="1706" spans="1:36" x14ac:dyDescent="0.35">
      <c r="A1706" s="4" t="s">
        <v>268</v>
      </c>
      <c r="B1706" s="36" t="s">
        <v>264</v>
      </c>
      <c r="C1706" s="50" t="s">
        <v>266</v>
      </c>
      <c r="D1706" s="19">
        <v>12.27182</v>
      </c>
      <c r="E1706" s="19">
        <v>55.985858</v>
      </c>
      <c r="F1706" s="20">
        <v>6699</v>
      </c>
      <c r="G1706" s="20">
        <v>495</v>
      </c>
      <c r="H1706" s="21">
        <v>1.7064964546303165</v>
      </c>
      <c r="I1706" s="4" t="s">
        <v>31</v>
      </c>
      <c r="J1706" s="4" t="s">
        <v>51</v>
      </c>
      <c r="L1706" s="50">
        <f t="shared" si="202"/>
        <v>5.5E-2</v>
      </c>
      <c r="M1706" s="13">
        <f t="shared" si="203"/>
        <v>8.2101806239737274E-6</v>
      </c>
      <c r="N1706" s="4" t="s">
        <v>269</v>
      </c>
      <c r="O1706" s="4" t="s">
        <v>272</v>
      </c>
      <c r="P1706" s="17">
        <v>2600</v>
      </c>
      <c r="Q1706" s="54">
        <v>43000.019699074073</v>
      </c>
      <c r="T1706" s="24">
        <f t="shared" si="204"/>
        <v>2.4305555555555556E-3</v>
      </c>
      <c r="AA1706" s="50">
        <v>0</v>
      </c>
      <c r="AB1706" s="16">
        <v>1</v>
      </c>
      <c r="AE1706" s="57" t="s">
        <v>75</v>
      </c>
      <c r="AG1706" s="50">
        <v>0.60380490548187926</v>
      </c>
      <c r="AH1706" s="50">
        <v>0.60380490548187926</v>
      </c>
      <c r="AI1706" s="4" t="s">
        <v>270</v>
      </c>
      <c r="AJ1706" s="4" t="s">
        <v>271</v>
      </c>
    </row>
    <row r="1707" spans="1:36" x14ac:dyDescent="0.35">
      <c r="A1707" s="4" t="s">
        <v>268</v>
      </c>
      <c r="B1707" s="36" t="s">
        <v>264</v>
      </c>
      <c r="C1707" s="50" t="s">
        <v>266</v>
      </c>
      <c r="D1707" s="19">
        <v>12.27182</v>
      </c>
      <c r="E1707" s="19">
        <v>55.985858</v>
      </c>
      <c r="F1707" s="20">
        <v>6699</v>
      </c>
      <c r="G1707" s="20">
        <v>495</v>
      </c>
      <c r="H1707" s="21">
        <v>1.7064964546303165</v>
      </c>
      <c r="I1707" s="4" t="s">
        <v>31</v>
      </c>
      <c r="J1707" s="4" t="s">
        <v>51</v>
      </c>
      <c r="L1707" s="50">
        <f t="shared" si="202"/>
        <v>5.5E-2</v>
      </c>
      <c r="M1707" s="13">
        <f t="shared" si="203"/>
        <v>8.2101806239737274E-6</v>
      </c>
      <c r="N1707" s="4" t="s">
        <v>269</v>
      </c>
      <c r="O1707" s="4" t="s">
        <v>272</v>
      </c>
      <c r="P1707" s="17">
        <v>2600</v>
      </c>
      <c r="Q1707" s="54">
        <v>43000.044699074075</v>
      </c>
      <c r="T1707" s="24">
        <f t="shared" si="204"/>
        <v>2.4305555555555556E-3</v>
      </c>
      <c r="AA1707" s="50">
        <v>0</v>
      </c>
      <c r="AB1707" s="16">
        <v>1</v>
      </c>
      <c r="AE1707" s="57" t="s">
        <v>75</v>
      </c>
      <c r="AG1707" s="50">
        <v>0.66061308090405824</v>
      </c>
      <c r="AH1707" s="50">
        <v>0.66061308090405824</v>
      </c>
      <c r="AI1707" s="4" t="s">
        <v>270</v>
      </c>
      <c r="AJ1707" s="4" t="s">
        <v>271</v>
      </c>
    </row>
    <row r="1708" spans="1:36" x14ac:dyDescent="0.35">
      <c r="A1708" s="4" t="s">
        <v>268</v>
      </c>
      <c r="B1708" s="36" t="s">
        <v>264</v>
      </c>
      <c r="C1708" s="50" t="s">
        <v>266</v>
      </c>
      <c r="D1708" s="19">
        <v>12.27182</v>
      </c>
      <c r="E1708" s="19">
        <v>55.985858</v>
      </c>
      <c r="F1708" s="20">
        <v>6699</v>
      </c>
      <c r="G1708" s="20">
        <v>495</v>
      </c>
      <c r="H1708" s="21">
        <v>1.7064964546303165</v>
      </c>
      <c r="I1708" s="4" t="s">
        <v>31</v>
      </c>
      <c r="J1708" s="4" t="s">
        <v>51</v>
      </c>
      <c r="L1708" s="50">
        <f t="shared" si="202"/>
        <v>5.5E-2</v>
      </c>
      <c r="M1708" s="13">
        <f t="shared" si="203"/>
        <v>8.2101806239737274E-6</v>
      </c>
      <c r="N1708" s="4" t="s">
        <v>269</v>
      </c>
      <c r="O1708" s="4" t="s">
        <v>272</v>
      </c>
      <c r="P1708" s="17">
        <v>2600</v>
      </c>
      <c r="Q1708" s="54">
        <v>43000.072476851848</v>
      </c>
      <c r="T1708" s="24">
        <f t="shared" si="204"/>
        <v>2.4305555555555556E-3</v>
      </c>
      <c r="AA1708" s="50">
        <v>0</v>
      </c>
      <c r="AB1708" s="16">
        <v>1</v>
      </c>
      <c r="AE1708" s="57" t="s">
        <v>75</v>
      </c>
      <c r="AG1708" s="50">
        <v>0.59888247602470834</v>
      </c>
      <c r="AH1708" s="50">
        <v>0.59888247602470834</v>
      </c>
      <c r="AI1708" s="4" t="s">
        <v>270</v>
      </c>
      <c r="AJ1708" s="4" t="s">
        <v>271</v>
      </c>
    </row>
    <row r="1709" spans="1:36" x14ac:dyDescent="0.35">
      <c r="A1709" s="4" t="s">
        <v>268</v>
      </c>
      <c r="B1709" s="36" t="s">
        <v>264</v>
      </c>
      <c r="C1709" s="50" t="s">
        <v>266</v>
      </c>
      <c r="D1709" s="19">
        <v>12.27182</v>
      </c>
      <c r="E1709" s="19">
        <v>55.985858</v>
      </c>
      <c r="F1709" s="20">
        <v>6699</v>
      </c>
      <c r="G1709" s="20">
        <v>495</v>
      </c>
      <c r="H1709" s="21">
        <v>1.7064964546303165</v>
      </c>
      <c r="I1709" s="4" t="s">
        <v>31</v>
      </c>
      <c r="J1709" s="4" t="s">
        <v>51</v>
      </c>
      <c r="L1709" s="50">
        <f t="shared" si="202"/>
        <v>5.5E-2</v>
      </c>
      <c r="M1709" s="13">
        <f t="shared" si="203"/>
        <v>8.2101806239737274E-6</v>
      </c>
      <c r="N1709" s="4" t="s">
        <v>269</v>
      </c>
      <c r="O1709" s="4" t="s">
        <v>272</v>
      </c>
      <c r="P1709" s="17">
        <v>2600</v>
      </c>
      <c r="Q1709" s="54">
        <v>43000.091921296298</v>
      </c>
      <c r="T1709" s="24">
        <f t="shared" si="204"/>
        <v>2.4305555555555556E-3</v>
      </c>
      <c r="AA1709" s="50">
        <v>0</v>
      </c>
      <c r="AB1709" s="16">
        <v>1</v>
      </c>
      <c r="AE1709" s="57" t="s">
        <v>75</v>
      </c>
      <c r="AG1709" s="50">
        <v>0.60325567567912086</v>
      </c>
      <c r="AH1709" s="50">
        <v>0.60325567567912086</v>
      </c>
      <c r="AI1709" s="4" t="s">
        <v>270</v>
      </c>
      <c r="AJ1709" s="4" t="s">
        <v>271</v>
      </c>
    </row>
    <row r="1710" spans="1:36" x14ac:dyDescent="0.35">
      <c r="A1710" s="4" t="s">
        <v>268</v>
      </c>
      <c r="B1710" s="36" t="s">
        <v>264</v>
      </c>
      <c r="C1710" s="50" t="s">
        <v>266</v>
      </c>
      <c r="D1710" s="19">
        <v>12.27182</v>
      </c>
      <c r="E1710" s="19">
        <v>55.985858</v>
      </c>
      <c r="F1710" s="20">
        <v>6699</v>
      </c>
      <c r="G1710" s="20">
        <v>495</v>
      </c>
      <c r="H1710" s="21">
        <v>1.7064964546303165</v>
      </c>
      <c r="I1710" s="4" t="s">
        <v>31</v>
      </c>
      <c r="J1710" s="4" t="s">
        <v>51</v>
      </c>
      <c r="L1710" s="50">
        <f t="shared" si="202"/>
        <v>5.5E-2</v>
      </c>
      <c r="M1710" s="13">
        <f t="shared" si="203"/>
        <v>8.2101806239737274E-6</v>
      </c>
      <c r="N1710" s="4" t="s">
        <v>269</v>
      </c>
      <c r="O1710" s="4" t="s">
        <v>272</v>
      </c>
      <c r="P1710" s="17">
        <v>2600</v>
      </c>
      <c r="Q1710" s="54">
        <v>43000.115532407406</v>
      </c>
      <c r="T1710" s="24">
        <f t="shared" si="204"/>
        <v>2.4305555555555556E-3</v>
      </c>
      <c r="AA1710" s="50">
        <v>0</v>
      </c>
      <c r="AB1710" s="16">
        <v>1</v>
      </c>
      <c r="AE1710" s="57" t="s">
        <v>75</v>
      </c>
      <c r="AG1710" s="50">
        <v>0.65786328635725</v>
      </c>
      <c r="AH1710" s="50">
        <v>0.65786328635725</v>
      </c>
      <c r="AI1710" s="4" t="s">
        <v>270</v>
      </c>
      <c r="AJ1710" s="4" t="s">
        <v>271</v>
      </c>
    </row>
    <row r="1711" spans="1:36" x14ac:dyDescent="0.35">
      <c r="A1711" s="4" t="s">
        <v>268</v>
      </c>
      <c r="B1711" s="36" t="s">
        <v>264</v>
      </c>
      <c r="C1711" s="50" t="s">
        <v>266</v>
      </c>
      <c r="D1711" s="19">
        <v>12.27182</v>
      </c>
      <c r="E1711" s="19">
        <v>55.985858</v>
      </c>
      <c r="F1711" s="20">
        <v>6699</v>
      </c>
      <c r="G1711" s="20">
        <v>495</v>
      </c>
      <c r="H1711" s="21">
        <v>1.7064964546303165</v>
      </c>
      <c r="I1711" s="4" t="s">
        <v>31</v>
      </c>
      <c r="J1711" s="4" t="s">
        <v>51</v>
      </c>
      <c r="L1711" s="50">
        <f t="shared" si="202"/>
        <v>5.5E-2</v>
      </c>
      <c r="M1711" s="13">
        <f t="shared" si="203"/>
        <v>8.2101806239737274E-6</v>
      </c>
      <c r="N1711" s="4" t="s">
        <v>269</v>
      </c>
      <c r="O1711" s="4" t="s">
        <v>272</v>
      </c>
      <c r="P1711" s="17">
        <v>2600</v>
      </c>
      <c r="Q1711" s="54">
        <v>43000.141921296294</v>
      </c>
      <c r="T1711" s="24">
        <f t="shared" si="204"/>
        <v>2.4305555555555556E-3</v>
      </c>
      <c r="AA1711" s="50">
        <v>0</v>
      </c>
      <c r="AB1711" s="16">
        <v>1</v>
      </c>
      <c r="AE1711" s="57" t="s">
        <v>75</v>
      </c>
      <c r="AG1711" s="50">
        <v>0.72178495784224173</v>
      </c>
      <c r="AH1711" s="50">
        <v>0.72178495784224173</v>
      </c>
      <c r="AI1711" s="4" t="s">
        <v>270</v>
      </c>
      <c r="AJ1711" s="4" t="s">
        <v>271</v>
      </c>
    </row>
    <row r="1712" spans="1:36" x14ac:dyDescent="0.35">
      <c r="A1712" s="4" t="s">
        <v>268</v>
      </c>
      <c r="B1712" s="36" t="s">
        <v>264</v>
      </c>
      <c r="C1712" s="50" t="s">
        <v>266</v>
      </c>
      <c r="D1712" s="19">
        <v>12.27182</v>
      </c>
      <c r="E1712" s="19">
        <v>55.985858</v>
      </c>
      <c r="F1712" s="20">
        <v>6699</v>
      </c>
      <c r="G1712" s="20">
        <v>495</v>
      </c>
      <c r="H1712" s="21">
        <v>1.7064964546303165</v>
      </c>
      <c r="I1712" s="4" t="s">
        <v>31</v>
      </c>
      <c r="J1712" s="4" t="s">
        <v>51</v>
      </c>
      <c r="L1712" s="50">
        <f t="shared" si="202"/>
        <v>5.5E-2</v>
      </c>
      <c r="M1712" s="13">
        <f t="shared" si="203"/>
        <v>8.2101806239737274E-6</v>
      </c>
      <c r="N1712" s="4" t="s">
        <v>269</v>
      </c>
      <c r="O1712" s="4" t="s">
        <v>272</v>
      </c>
      <c r="P1712" s="17">
        <v>2600</v>
      </c>
      <c r="Q1712" s="54">
        <v>43000.166921296295</v>
      </c>
      <c r="T1712" s="24">
        <f t="shared" si="204"/>
        <v>2.4305555555555556E-3</v>
      </c>
      <c r="AA1712" s="50">
        <v>0</v>
      </c>
      <c r="AB1712" s="16">
        <v>1</v>
      </c>
      <c r="AE1712" s="57" t="s">
        <v>75</v>
      </c>
      <c r="AG1712" s="50">
        <v>0.78179145217864165</v>
      </c>
      <c r="AH1712" s="50">
        <v>0.78179145217864165</v>
      </c>
      <c r="AI1712" s="4" t="s">
        <v>270</v>
      </c>
      <c r="AJ1712" s="4" t="s">
        <v>271</v>
      </c>
    </row>
    <row r="1713" spans="1:36" x14ac:dyDescent="0.35">
      <c r="A1713" s="4" t="s">
        <v>268</v>
      </c>
      <c r="B1713" s="36" t="s">
        <v>264</v>
      </c>
      <c r="C1713" s="50" t="s">
        <v>266</v>
      </c>
      <c r="D1713" s="19">
        <v>12.27182</v>
      </c>
      <c r="E1713" s="19">
        <v>55.985858</v>
      </c>
      <c r="F1713" s="20">
        <v>6699</v>
      </c>
      <c r="G1713" s="20">
        <v>495</v>
      </c>
      <c r="H1713" s="21">
        <v>1.7064964546303165</v>
      </c>
      <c r="I1713" s="4" t="s">
        <v>31</v>
      </c>
      <c r="J1713" s="4" t="s">
        <v>51</v>
      </c>
      <c r="L1713" s="50">
        <f t="shared" si="202"/>
        <v>5.5E-2</v>
      </c>
      <c r="M1713" s="13">
        <f t="shared" si="203"/>
        <v>8.2101806239737274E-6</v>
      </c>
      <c r="N1713" s="4" t="s">
        <v>269</v>
      </c>
      <c r="O1713" s="4" t="s">
        <v>272</v>
      </c>
      <c r="P1713" s="17">
        <v>2600</v>
      </c>
      <c r="Q1713" s="54">
        <v>43000.190532407411</v>
      </c>
      <c r="T1713" s="24">
        <f t="shared" si="204"/>
        <v>2.4305555555555556E-3</v>
      </c>
      <c r="AA1713" s="50">
        <v>0</v>
      </c>
      <c r="AB1713" s="16">
        <v>1</v>
      </c>
      <c r="AE1713" s="57" t="s">
        <v>75</v>
      </c>
      <c r="AG1713" s="50">
        <v>0.6984847521722708</v>
      </c>
      <c r="AH1713" s="50">
        <v>0.6984847521722708</v>
      </c>
      <c r="AI1713" s="4" t="s">
        <v>270</v>
      </c>
      <c r="AJ1713" s="4" t="s">
        <v>271</v>
      </c>
    </row>
    <row r="1714" spans="1:36" x14ac:dyDescent="0.35">
      <c r="A1714" s="4" t="s">
        <v>268</v>
      </c>
      <c r="B1714" s="36" t="s">
        <v>264</v>
      </c>
      <c r="C1714" s="50" t="s">
        <v>266</v>
      </c>
      <c r="D1714" s="19">
        <v>12.27182</v>
      </c>
      <c r="E1714" s="19">
        <v>55.985858</v>
      </c>
      <c r="F1714" s="20">
        <v>6699</v>
      </c>
      <c r="G1714" s="20">
        <v>495</v>
      </c>
      <c r="H1714" s="21">
        <v>1.7064964546303165</v>
      </c>
      <c r="I1714" s="4" t="s">
        <v>31</v>
      </c>
      <c r="J1714" s="4" t="s">
        <v>51</v>
      </c>
      <c r="L1714" s="50">
        <f t="shared" si="202"/>
        <v>5.5E-2</v>
      </c>
      <c r="M1714" s="13">
        <f t="shared" si="203"/>
        <v>8.2101806239737274E-6</v>
      </c>
      <c r="N1714" s="4" t="s">
        <v>269</v>
      </c>
      <c r="O1714" s="4" t="s">
        <v>272</v>
      </c>
      <c r="P1714" s="17">
        <v>2600</v>
      </c>
      <c r="Q1714" s="54">
        <v>43000.215532407405</v>
      </c>
      <c r="T1714" s="24">
        <f t="shared" si="204"/>
        <v>2.4305555555555556E-3</v>
      </c>
      <c r="AA1714" s="50">
        <v>0</v>
      </c>
      <c r="AB1714" s="16">
        <v>1</v>
      </c>
      <c r="AE1714" s="57" t="s">
        <v>75</v>
      </c>
      <c r="AG1714" s="50">
        <v>0.58531845518485837</v>
      </c>
      <c r="AH1714" s="50">
        <v>0.58531845518485837</v>
      </c>
      <c r="AI1714" s="4" t="s">
        <v>270</v>
      </c>
      <c r="AJ1714" s="4" t="s">
        <v>271</v>
      </c>
    </row>
    <row r="1715" spans="1:36" x14ac:dyDescent="0.35">
      <c r="A1715" s="4" t="s">
        <v>268</v>
      </c>
      <c r="B1715" s="36" t="s">
        <v>264</v>
      </c>
      <c r="C1715" s="50" t="s">
        <v>266</v>
      </c>
      <c r="D1715" s="19">
        <v>12.27182</v>
      </c>
      <c r="E1715" s="19">
        <v>55.985858</v>
      </c>
      <c r="F1715" s="20">
        <v>6699</v>
      </c>
      <c r="G1715" s="20">
        <v>495</v>
      </c>
      <c r="H1715" s="21">
        <v>1.7064964546303165</v>
      </c>
      <c r="I1715" s="4" t="s">
        <v>31</v>
      </c>
      <c r="J1715" s="4" t="s">
        <v>51</v>
      </c>
      <c r="L1715" s="50">
        <f t="shared" si="202"/>
        <v>5.5E-2</v>
      </c>
      <c r="M1715" s="13">
        <f t="shared" si="203"/>
        <v>8.2101806239737274E-6</v>
      </c>
      <c r="N1715" s="4" t="s">
        <v>269</v>
      </c>
      <c r="O1715" s="4" t="s">
        <v>272</v>
      </c>
      <c r="P1715" s="17">
        <v>2600</v>
      </c>
      <c r="Q1715" s="54">
        <v>43000.240532407406</v>
      </c>
      <c r="T1715" s="24">
        <f t="shared" si="204"/>
        <v>2.4305555555555556E-3</v>
      </c>
      <c r="AA1715" s="50">
        <v>0</v>
      </c>
      <c r="AB1715" s="16">
        <v>1</v>
      </c>
      <c r="AE1715" s="57" t="s">
        <v>75</v>
      </c>
      <c r="AG1715" s="50">
        <v>0.72474569021137503</v>
      </c>
      <c r="AH1715" s="50">
        <v>0.72474569021137503</v>
      </c>
      <c r="AI1715" s="4" t="s">
        <v>270</v>
      </c>
      <c r="AJ1715" s="4" t="s">
        <v>271</v>
      </c>
    </row>
    <row r="1716" spans="1:36" x14ac:dyDescent="0.35">
      <c r="A1716" s="4" t="s">
        <v>268</v>
      </c>
      <c r="B1716" s="36" t="s">
        <v>264</v>
      </c>
      <c r="C1716" s="50" t="s">
        <v>266</v>
      </c>
      <c r="D1716" s="19">
        <v>12.27182</v>
      </c>
      <c r="E1716" s="19">
        <v>55.985858</v>
      </c>
      <c r="F1716" s="20">
        <v>6699</v>
      </c>
      <c r="G1716" s="20">
        <v>495</v>
      </c>
      <c r="H1716" s="21">
        <v>1.7064964546303165</v>
      </c>
      <c r="I1716" s="4" t="s">
        <v>31</v>
      </c>
      <c r="J1716" s="4" t="s">
        <v>51</v>
      </c>
      <c r="L1716" s="50">
        <f t="shared" si="202"/>
        <v>5.5E-2</v>
      </c>
      <c r="M1716" s="13">
        <f t="shared" si="203"/>
        <v>8.2101806239737274E-6</v>
      </c>
      <c r="N1716" s="4" t="s">
        <v>269</v>
      </c>
      <c r="O1716" s="4" t="s">
        <v>272</v>
      </c>
      <c r="P1716" s="17">
        <v>2600</v>
      </c>
      <c r="Q1716" s="54">
        <v>43000.268310185187</v>
      </c>
      <c r="T1716" s="24">
        <f t="shared" si="204"/>
        <v>2.4305555555555556E-3</v>
      </c>
      <c r="AA1716" s="50">
        <v>0</v>
      </c>
      <c r="AB1716" s="16">
        <v>1</v>
      </c>
      <c r="AE1716" s="57" t="s">
        <v>75</v>
      </c>
      <c r="AG1716" s="50">
        <v>0.63797851507842906</v>
      </c>
      <c r="AH1716" s="50">
        <v>0.63797851507842906</v>
      </c>
      <c r="AI1716" s="4" t="s">
        <v>270</v>
      </c>
      <c r="AJ1716" s="4" t="s">
        <v>271</v>
      </c>
    </row>
    <row r="1717" spans="1:36" x14ac:dyDescent="0.35">
      <c r="A1717" s="4" t="s">
        <v>268</v>
      </c>
      <c r="B1717" s="36" t="s">
        <v>264</v>
      </c>
      <c r="C1717" s="50" t="s">
        <v>266</v>
      </c>
      <c r="D1717" s="19">
        <v>12.27182</v>
      </c>
      <c r="E1717" s="19">
        <v>55.985858</v>
      </c>
      <c r="F1717" s="20">
        <v>6699</v>
      </c>
      <c r="G1717" s="20">
        <v>495</v>
      </c>
      <c r="H1717" s="21">
        <v>1.7064964546303165</v>
      </c>
      <c r="I1717" s="4" t="s">
        <v>31</v>
      </c>
      <c r="J1717" s="4" t="s">
        <v>51</v>
      </c>
      <c r="L1717" s="50">
        <f t="shared" si="202"/>
        <v>5.5E-2</v>
      </c>
      <c r="M1717" s="13">
        <f t="shared" si="203"/>
        <v>8.2101806239737274E-6</v>
      </c>
      <c r="N1717" s="4" t="s">
        <v>269</v>
      </c>
      <c r="O1717" s="4" t="s">
        <v>272</v>
      </c>
      <c r="P1717" s="17">
        <v>2600</v>
      </c>
      <c r="Q1717" s="54">
        <v>43000.291921296295</v>
      </c>
      <c r="T1717" s="24">
        <f t="shared" si="204"/>
        <v>2.4305555555555556E-3</v>
      </c>
      <c r="AA1717" s="50">
        <v>0</v>
      </c>
      <c r="AB1717" s="16">
        <v>1</v>
      </c>
      <c r="AE1717" s="57" t="s">
        <v>75</v>
      </c>
      <c r="AG1717" s="50">
        <v>0.79794150532545827</v>
      </c>
      <c r="AH1717" s="50">
        <v>0.79794150532545827</v>
      </c>
      <c r="AI1717" s="4" t="s">
        <v>270</v>
      </c>
      <c r="AJ1717" s="4" t="s">
        <v>271</v>
      </c>
    </row>
    <row r="1718" spans="1:36" x14ac:dyDescent="0.35">
      <c r="A1718" s="4" t="s">
        <v>268</v>
      </c>
      <c r="B1718" s="36" t="s">
        <v>264</v>
      </c>
      <c r="C1718" s="50" t="s">
        <v>266</v>
      </c>
      <c r="D1718" s="19">
        <v>12.27182</v>
      </c>
      <c r="E1718" s="19">
        <v>55.985858</v>
      </c>
      <c r="F1718" s="20">
        <v>6699</v>
      </c>
      <c r="G1718" s="20">
        <v>495</v>
      </c>
      <c r="H1718" s="21">
        <v>1.7064964546303165</v>
      </c>
      <c r="I1718" s="4" t="s">
        <v>31</v>
      </c>
      <c r="J1718" s="4" t="s">
        <v>51</v>
      </c>
      <c r="L1718" s="50">
        <f t="shared" si="202"/>
        <v>5.5E-2</v>
      </c>
      <c r="M1718" s="13">
        <f t="shared" si="203"/>
        <v>8.2101806239737274E-6</v>
      </c>
      <c r="N1718" s="4" t="s">
        <v>269</v>
      </c>
      <c r="O1718" s="4" t="s">
        <v>272</v>
      </c>
      <c r="P1718" s="17">
        <v>2600</v>
      </c>
      <c r="Q1718" s="54">
        <v>43000.315532407411</v>
      </c>
      <c r="T1718" s="24">
        <f t="shared" si="204"/>
        <v>2.4305555555555556E-3</v>
      </c>
      <c r="AA1718" s="50">
        <v>0</v>
      </c>
      <c r="AB1718" s="16">
        <v>1</v>
      </c>
      <c r="AE1718" s="57" t="s">
        <v>75</v>
      </c>
      <c r="AG1718" s="50">
        <v>0.84588297680488345</v>
      </c>
      <c r="AH1718" s="50">
        <v>0.84588297680488345</v>
      </c>
      <c r="AI1718" s="4" t="s">
        <v>270</v>
      </c>
      <c r="AJ1718" s="4" t="s">
        <v>271</v>
      </c>
    </row>
    <row r="1719" spans="1:36" x14ac:dyDescent="0.35">
      <c r="A1719" s="4" t="s">
        <v>268</v>
      </c>
      <c r="B1719" s="36" t="s">
        <v>264</v>
      </c>
      <c r="C1719" s="50" t="s">
        <v>266</v>
      </c>
      <c r="D1719" s="19">
        <v>12.27182</v>
      </c>
      <c r="E1719" s="19">
        <v>55.985858</v>
      </c>
      <c r="F1719" s="20">
        <v>6699</v>
      </c>
      <c r="G1719" s="20">
        <v>495</v>
      </c>
      <c r="H1719" s="21">
        <v>1.7064964546303165</v>
      </c>
      <c r="I1719" s="4" t="s">
        <v>31</v>
      </c>
      <c r="J1719" s="4" t="s">
        <v>51</v>
      </c>
      <c r="L1719" s="50">
        <f t="shared" si="202"/>
        <v>5.5E-2</v>
      </c>
      <c r="M1719" s="13">
        <f t="shared" si="203"/>
        <v>8.2101806239737274E-6</v>
      </c>
      <c r="N1719" s="4" t="s">
        <v>269</v>
      </c>
      <c r="O1719" s="4" t="s">
        <v>272</v>
      </c>
      <c r="P1719" s="17">
        <v>2600</v>
      </c>
      <c r="Q1719" s="54">
        <v>43000.339143518519</v>
      </c>
      <c r="T1719" s="24">
        <f t="shared" si="204"/>
        <v>2.4305555555555556E-3</v>
      </c>
      <c r="AA1719" s="50">
        <v>0.23791888494838401</v>
      </c>
      <c r="AB1719" s="16">
        <v>1</v>
      </c>
      <c r="AE1719" s="57" t="s">
        <v>75</v>
      </c>
      <c r="AG1719" s="50">
        <v>1.270024601813075</v>
      </c>
      <c r="AH1719" s="50">
        <v>1.270024601813075</v>
      </c>
      <c r="AI1719" s="4" t="s">
        <v>270</v>
      </c>
      <c r="AJ1719" s="4" t="s">
        <v>271</v>
      </c>
    </row>
    <row r="1720" spans="1:36" x14ac:dyDescent="0.35">
      <c r="A1720" s="4" t="s">
        <v>268</v>
      </c>
      <c r="B1720" s="36" t="s">
        <v>264</v>
      </c>
      <c r="C1720" s="50" t="s">
        <v>266</v>
      </c>
      <c r="D1720" s="19">
        <v>12.27182</v>
      </c>
      <c r="E1720" s="19">
        <v>55.985858</v>
      </c>
      <c r="F1720" s="20">
        <v>6699</v>
      </c>
      <c r="G1720" s="20">
        <v>495</v>
      </c>
      <c r="H1720" s="21">
        <v>1.7064964546303165</v>
      </c>
      <c r="I1720" s="4" t="s">
        <v>31</v>
      </c>
      <c r="J1720" s="4" t="s">
        <v>51</v>
      </c>
      <c r="L1720" s="50">
        <f t="shared" si="202"/>
        <v>5.5E-2</v>
      </c>
      <c r="M1720" s="13">
        <f t="shared" si="203"/>
        <v>8.2101806239737274E-6</v>
      </c>
      <c r="N1720" s="4" t="s">
        <v>269</v>
      </c>
      <c r="O1720" s="4" t="s">
        <v>272</v>
      </c>
      <c r="P1720" s="17">
        <v>2600</v>
      </c>
      <c r="Q1720" s="54">
        <v>43000.3669212963</v>
      </c>
      <c r="T1720" s="24">
        <f t="shared" si="204"/>
        <v>2.4305555555555556E-3</v>
      </c>
      <c r="AA1720" s="50">
        <v>0.32888763050105002</v>
      </c>
      <c r="AB1720" s="16">
        <v>1</v>
      </c>
      <c r="AE1720" s="57" t="s">
        <v>75</v>
      </c>
      <c r="AG1720" s="50">
        <v>1.4733690437563876</v>
      </c>
      <c r="AH1720" s="50">
        <v>1.4733690437563876</v>
      </c>
      <c r="AI1720" s="4" t="s">
        <v>270</v>
      </c>
      <c r="AJ1720" s="4" t="s">
        <v>271</v>
      </c>
    </row>
    <row r="1721" spans="1:36" x14ac:dyDescent="0.35">
      <c r="A1721" s="4" t="s">
        <v>268</v>
      </c>
      <c r="B1721" s="36" t="s">
        <v>264</v>
      </c>
      <c r="C1721" s="50" t="s">
        <v>266</v>
      </c>
      <c r="D1721" s="19">
        <v>12.27182</v>
      </c>
      <c r="E1721" s="19">
        <v>55.985858</v>
      </c>
      <c r="F1721" s="20">
        <v>6699</v>
      </c>
      <c r="G1721" s="20">
        <v>495</v>
      </c>
      <c r="H1721" s="21">
        <v>1.7064964546303165</v>
      </c>
      <c r="I1721" s="4" t="s">
        <v>31</v>
      </c>
      <c r="J1721" s="4" t="s">
        <v>51</v>
      </c>
      <c r="L1721" s="50">
        <f t="shared" si="202"/>
        <v>5.5E-2</v>
      </c>
      <c r="M1721" s="13">
        <f t="shared" si="203"/>
        <v>8.2101806239737274E-6</v>
      </c>
      <c r="N1721" s="4" t="s">
        <v>269</v>
      </c>
      <c r="O1721" s="4" t="s">
        <v>272</v>
      </c>
      <c r="P1721" s="17">
        <v>2600</v>
      </c>
      <c r="Q1721" s="54">
        <v>43000.389143518521</v>
      </c>
      <c r="T1721" s="24">
        <f t="shared" si="204"/>
        <v>2.4305555555555556E-3</v>
      </c>
      <c r="AA1721" s="50">
        <v>0.149983902683442</v>
      </c>
      <c r="AB1721" s="16">
        <v>1</v>
      </c>
      <c r="AE1721" s="57" t="s">
        <v>75</v>
      </c>
      <c r="AG1721" s="50">
        <v>1.591037613525575</v>
      </c>
      <c r="AH1721" s="50">
        <v>1.591037613525575</v>
      </c>
      <c r="AI1721" s="4" t="s">
        <v>270</v>
      </c>
      <c r="AJ1721" s="4" t="s">
        <v>271</v>
      </c>
    </row>
    <row r="1722" spans="1:36" x14ac:dyDescent="0.35">
      <c r="A1722" s="4" t="s">
        <v>268</v>
      </c>
      <c r="B1722" s="36" t="s">
        <v>264</v>
      </c>
      <c r="C1722" s="50" t="s">
        <v>266</v>
      </c>
      <c r="D1722" s="19">
        <v>12.27182</v>
      </c>
      <c r="E1722" s="19">
        <v>55.985858</v>
      </c>
      <c r="F1722" s="20">
        <v>6699</v>
      </c>
      <c r="G1722" s="20">
        <v>495</v>
      </c>
      <c r="H1722" s="21">
        <v>1.7064964546303165</v>
      </c>
      <c r="I1722" s="4" t="s">
        <v>31</v>
      </c>
      <c r="J1722" s="4" t="s">
        <v>51</v>
      </c>
      <c r="L1722" s="50">
        <f t="shared" si="202"/>
        <v>5.5E-2</v>
      </c>
      <c r="M1722" s="13">
        <f t="shared" si="203"/>
        <v>8.2101806239737274E-6</v>
      </c>
      <c r="N1722" s="4" t="s">
        <v>269</v>
      </c>
      <c r="O1722" s="4" t="s">
        <v>272</v>
      </c>
      <c r="P1722" s="17">
        <v>2600</v>
      </c>
      <c r="Q1722" s="54">
        <v>43000.415532407409</v>
      </c>
      <c r="T1722" s="24">
        <f t="shared" si="204"/>
        <v>2.4305555555555556E-3</v>
      </c>
      <c r="AA1722" s="50">
        <v>0.426146452514719</v>
      </c>
      <c r="AB1722" s="16">
        <v>1</v>
      </c>
      <c r="AE1722" s="57" t="s">
        <v>75</v>
      </c>
      <c r="AG1722" s="50">
        <v>1.3636843443776165</v>
      </c>
      <c r="AH1722" s="50">
        <v>1.3636843443776165</v>
      </c>
      <c r="AI1722" s="4" t="s">
        <v>270</v>
      </c>
      <c r="AJ1722" s="4" t="s">
        <v>271</v>
      </c>
    </row>
    <row r="1723" spans="1:36" x14ac:dyDescent="0.35">
      <c r="A1723" s="4" t="s">
        <v>268</v>
      </c>
      <c r="B1723" s="36" t="s">
        <v>264</v>
      </c>
      <c r="C1723" s="50" t="s">
        <v>266</v>
      </c>
      <c r="D1723" s="19">
        <v>12.27182</v>
      </c>
      <c r="E1723" s="19">
        <v>55.985858</v>
      </c>
      <c r="F1723" s="20">
        <v>6699</v>
      </c>
      <c r="G1723" s="20">
        <v>495</v>
      </c>
      <c r="H1723" s="21">
        <v>1.7064964546303165</v>
      </c>
      <c r="I1723" s="4" t="s">
        <v>31</v>
      </c>
      <c r="J1723" s="4" t="s">
        <v>51</v>
      </c>
      <c r="L1723" s="50">
        <f t="shared" si="202"/>
        <v>5.5E-2</v>
      </c>
      <c r="M1723" s="13">
        <f t="shared" si="203"/>
        <v>8.2101806239737274E-6</v>
      </c>
      <c r="N1723" s="4" t="s">
        <v>269</v>
      </c>
      <c r="O1723" s="4" t="s">
        <v>272</v>
      </c>
      <c r="P1723" s="17">
        <v>2600</v>
      </c>
      <c r="Q1723" s="54">
        <v>43000.439143518517</v>
      </c>
      <c r="T1723" s="24">
        <f t="shared" si="204"/>
        <v>2.4305555555555556E-3</v>
      </c>
      <c r="AA1723" s="50">
        <v>0.32888763050105002</v>
      </c>
      <c r="AB1723" s="16">
        <v>1</v>
      </c>
      <c r="AE1723" s="57" t="s">
        <v>75</v>
      </c>
      <c r="AG1723" s="50">
        <v>1.3135060841801875</v>
      </c>
      <c r="AH1723" s="50">
        <v>1.3135060841801875</v>
      </c>
      <c r="AI1723" s="4" t="s">
        <v>270</v>
      </c>
      <c r="AJ1723" s="4" t="s">
        <v>271</v>
      </c>
    </row>
    <row r="1724" spans="1:36" x14ac:dyDescent="0.35">
      <c r="A1724" s="4" t="s">
        <v>268</v>
      </c>
      <c r="B1724" s="36" t="s">
        <v>264</v>
      </c>
      <c r="C1724" s="50" t="s">
        <v>266</v>
      </c>
      <c r="D1724" s="19">
        <v>12.27182</v>
      </c>
      <c r="E1724" s="19">
        <v>55.985858</v>
      </c>
      <c r="F1724" s="20">
        <v>6699</v>
      </c>
      <c r="G1724" s="20">
        <v>495</v>
      </c>
      <c r="H1724" s="21">
        <v>1.7064964546303165</v>
      </c>
      <c r="I1724" s="4" t="s">
        <v>31</v>
      </c>
      <c r="J1724" s="4" t="s">
        <v>51</v>
      </c>
      <c r="L1724" s="50">
        <f t="shared" si="202"/>
        <v>5.5E-2</v>
      </c>
      <c r="M1724" s="13">
        <f t="shared" si="203"/>
        <v>8.2101806239737274E-6</v>
      </c>
      <c r="N1724" s="4" t="s">
        <v>269</v>
      </c>
      <c r="O1724" s="4" t="s">
        <v>272</v>
      </c>
      <c r="P1724" s="17">
        <v>2600</v>
      </c>
      <c r="Q1724" s="54">
        <v>43000.462754629632</v>
      </c>
      <c r="T1724" s="24">
        <f t="shared" si="204"/>
        <v>2.4305555555555556E-3</v>
      </c>
      <c r="AA1724" s="50">
        <v>0.149983902683442</v>
      </c>
      <c r="AB1724" s="16">
        <v>1</v>
      </c>
      <c r="AE1724" s="57" t="s">
        <v>75</v>
      </c>
      <c r="AG1724" s="50">
        <v>1.3537985660613456</v>
      </c>
      <c r="AH1724" s="50">
        <v>1.3537985660613456</v>
      </c>
      <c r="AI1724" s="4" t="s">
        <v>270</v>
      </c>
      <c r="AJ1724" s="4" t="s">
        <v>271</v>
      </c>
    </row>
    <row r="1725" spans="1:36" x14ac:dyDescent="0.35">
      <c r="A1725" s="4" t="s">
        <v>268</v>
      </c>
      <c r="B1725" s="36" t="s">
        <v>264</v>
      </c>
      <c r="C1725" s="50" t="s">
        <v>266</v>
      </c>
      <c r="D1725" s="19">
        <v>12.27182</v>
      </c>
      <c r="E1725" s="19">
        <v>55.985858</v>
      </c>
      <c r="F1725" s="20">
        <v>6699</v>
      </c>
      <c r="G1725" s="20">
        <v>495</v>
      </c>
      <c r="H1725" s="21">
        <v>1.7064964546303165</v>
      </c>
      <c r="I1725" s="4" t="s">
        <v>31</v>
      </c>
      <c r="J1725" s="4" t="s">
        <v>51</v>
      </c>
      <c r="L1725" s="50">
        <f t="shared" si="202"/>
        <v>5.5E-2</v>
      </c>
      <c r="M1725" s="13">
        <f t="shared" si="203"/>
        <v>8.2101806239737274E-6</v>
      </c>
      <c r="N1725" s="4" t="s">
        <v>269</v>
      </c>
      <c r="O1725" s="4" t="s">
        <v>272</v>
      </c>
      <c r="P1725" s="17">
        <v>2600</v>
      </c>
      <c r="Q1725" s="54">
        <v>43000.48914351852</v>
      </c>
      <c r="T1725" s="24">
        <f t="shared" si="204"/>
        <v>2.4305555555555556E-3</v>
      </c>
      <c r="AA1725" s="50">
        <v>0.23791888494838401</v>
      </c>
      <c r="AB1725" s="16">
        <v>1</v>
      </c>
      <c r="AE1725" s="57" t="s">
        <v>75</v>
      </c>
      <c r="AG1725" s="50">
        <v>1.2662732828356207</v>
      </c>
      <c r="AH1725" s="50">
        <v>1.2662732828356207</v>
      </c>
      <c r="AI1725" s="4" t="s">
        <v>270</v>
      </c>
      <c r="AJ1725" s="4" t="s">
        <v>271</v>
      </c>
    </row>
    <row r="1726" spans="1:36" x14ac:dyDescent="0.35">
      <c r="A1726" s="4" t="s">
        <v>268</v>
      </c>
      <c r="B1726" s="36" t="s">
        <v>264</v>
      </c>
      <c r="C1726" s="50" t="s">
        <v>266</v>
      </c>
      <c r="D1726" s="19">
        <v>12.27182</v>
      </c>
      <c r="E1726" s="19">
        <v>55.985858</v>
      </c>
      <c r="F1726" s="20">
        <v>6699</v>
      </c>
      <c r="G1726" s="20">
        <v>495</v>
      </c>
      <c r="H1726" s="21">
        <v>1.7064964546303165</v>
      </c>
      <c r="I1726" s="4" t="s">
        <v>31</v>
      </c>
      <c r="J1726" s="4" t="s">
        <v>51</v>
      </c>
      <c r="L1726" s="50">
        <f t="shared" si="202"/>
        <v>5.5E-2</v>
      </c>
      <c r="M1726" s="13">
        <f t="shared" si="203"/>
        <v>8.2101806239737274E-6</v>
      </c>
      <c r="N1726" s="4" t="s">
        <v>269</v>
      </c>
      <c r="O1726" s="4" t="s">
        <v>272</v>
      </c>
      <c r="P1726" s="17">
        <v>2600</v>
      </c>
      <c r="Q1726" s="54">
        <v>43000.511365740742</v>
      </c>
      <c r="T1726" s="24">
        <f t="shared" si="204"/>
        <v>2.4305555555555556E-3</v>
      </c>
      <c r="AA1726" s="50">
        <v>0.149983902683442</v>
      </c>
      <c r="AB1726" s="16">
        <v>1</v>
      </c>
      <c r="AE1726" s="57" t="s">
        <v>75</v>
      </c>
      <c r="AG1726" s="50">
        <v>1.2385175998450124</v>
      </c>
      <c r="AH1726" s="50">
        <v>1.2385175998450124</v>
      </c>
      <c r="AI1726" s="4" t="s">
        <v>270</v>
      </c>
      <c r="AJ1726" s="4" t="s">
        <v>271</v>
      </c>
    </row>
    <row r="1727" spans="1:36" x14ac:dyDescent="0.35">
      <c r="A1727" s="4" t="s">
        <v>268</v>
      </c>
      <c r="B1727" s="36" t="s">
        <v>264</v>
      </c>
      <c r="C1727" s="50" t="s">
        <v>266</v>
      </c>
      <c r="D1727" s="19">
        <v>12.27182</v>
      </c>
      <c r="E1727" s="19">
        <v>55.985858</v>
      </c>
      <c r="F1727" s="20">
        <v>6699</v>
      </c>
      <c r="G1727" s="20">
        <v>495</v>
      </c>
      <c r="H1727" s="21">
        <v>1.7064964546303165</v>
      </c>
      <c r="I1727" s="4" t="s">
        <v>31</v>
      </c>
      <c r="J1727" s="4" t="s">
        <v>51</v>
      </c>
      <c r="L1727" s="50">
        <f t="shared" si="202"/>
        <v>5.5E-2</v>
      </c>
      <c r="M1727" s="13">
        <f t="shared" si="203"/>
        <v>8.2101806239737274E-6</v>
      </c>
      <c r="N1727" s="4" t="s">
        <v>269</v>
      </c>
      <c r="O1727" s="4" t="s">
        <v>272</v>
      </c>
      <c r="P1727" s="17">
        <v>2600</v>
      </c>
      <c r="Q1727" s="54">
        <v>43000.539143518516</v>
      </c>
      <c r="T1727" s="24">
        <f t="shared" si="204"/>
        <v>2.4305555555555556E-3</v>
      </c>
      <c r="AA1727" s="50">
        <v>0.23791888494838401</v>
      </c>
      <c r="AB1727" s="16">
        <v>1</v>
      </c>
      <c r="AE1727" s="57" t="s">
        <v>75</v>
      </c>
      <c r="AG1727" s="50">
        <v>0.96762821748842909</v>
      </c>
      <c r="AH1727" s="50">
        <v>0.96762821748842909</v>
      </c>
      <c r="AI1727" s="4" t="s">
        <v>270</v>
      </c>
      <c r="AJ1727" s="4" t="s">
        <v>271</v>
      </c>
    </row>
    <row r="1728" spans="1:36" x14ac:dyDescent="0.35">
      <c r="A1728" s="4" t="s">
        <v>268</v>
      </c>
      <c r="B1728" s="36" t="s">
        <v>264</v>
      </c>
      <c r="C1728" s="50" t="s">
        <v>266</v>
      </c>
      <c r="D1728" s="19">
        <v>12.27182</v>
      </c>
      <c r="E1728" s="19">
        <v>55.985858</v>
      </c>
      <c r="F1728" s="20">
        <v>6699</v>
      </c>
      <c r="G1728" s="20">
        <v>495</v>
      </c>
      <c r="H1728" s="21">
        <v>1.7064964546303165</v>
      </c>
      <c r="I1728" s="4" t="s">
        <v>31</v>
      </c>
      <c r="J1728" s="4" t="s">
        <v>51</v>
      </c>
      <c r="L1728" s="50">
        <f t="shared" si="202"/>
        <v>5.5E-2</v>
      </c>
      <c r="M1728" s="13">
        <f t="shared" si="203"/>
        <v>8.2101806239737274E-6</v>
      </c>
      <c r="N1728" s="4" t="s">
        <v>269</v>
      </c>
      <c r="O1728" s="4" t="s">
        <v>272</v>
      </c>
      <c r="P1728" s="17">
        <v>2600</v>
      </c>
      <c r="Q1728" s="54">
        <v>43000.564143518517</v>
      </c>
      <c r="T1728" s="24">
        <f t="shared" si="204"/>
        <v>2.4305555555555556E-3</v>
      </c>
      <c r="AA1728" s="50">
        <v>0</v>
      </c>
      <c r="AB1728" s="16">
        <v>1</v>
      </c>
      <c r="AE1728" s="57" t="s">
        <v>75</v>
      </c>
      <c r="AG1728" s="50">
        <v>1.1141147279369541</v>
      </c>
      <c r="AH1728" s="50">
        <v>1.1141147279369541</v>
      </c>
      <c r="AI1728" s="4" t="s">
        <v>270</v>
      </c>
      <c r="AJ1728" s="4" t="s">
        <v>271</v>
      </c>
    </row>
    <row r="1729" spans="1:36" x14ac:dyDescent="0.35">
      <c r="A1729" s="4" t="s">
        <v>268</v>
      </c>
      <c r="B1729" s="36" t="s">
        <v>264</v>
      </c>
      <c r="C1729" s="50" t="s">
        <v>267</v>
      </c>
      <c r="D1729" s="19">
        <v>12.269975000000001</v>
      </c>
      <c r="E1729" s="19">
        <v>55.984428000000001</v>
      </c>
      <c r="F1729" s="20">
        <v>4965</v>
      </c>
      <c r="G1729" s="20">
        <v>324</v>
      </c>
      <c r="H1729" s="21">
        <v>1.2974498019608138</v>
      </c>
      <c r="I1729" s="4" t="s">
        <v>31</v>
      </c>
      <c r="J1729" s="4" t="s">
        <v>51</v>
      </c>
      <c r="L1729" s="50">
        <f t="shared" si="202"/>
        <v>5.5E-2</v>
      </c>
      <c r="M1729" s="13">
        <f t="shared" si="203"/>
        <v>1.107754279959718E-5</v>
      </c>
      <c r="N1729" s="4" t="s">
        <v>269</v>
      </c>
      <c r="O1729" s="4" t="s">
        <v>272</v>
      </c>
      <c r="P1729" s="17">
        <v>2400</v>
      </c>
      <c r="Q1729" s="54">
        <v>42999.800567129627</v>
      </c>
      <c r="T1729" s="24">
        <f t="shared" si="204"/>
        <v>2.4305555555555556E-3</v>
      </c>
      <c r="AA1729" s="50">
        <v>0</v>
      </c>
      <c r="AB1729" s="16">
        <v>1</v>
      </c>
      <c r="AE1729" s="57" t="s">
        <v>75</v>
      </c>
      <c r="AG1729" s="50">
        <v>0.94534409195285418</v>
      </c>
      <c r="AH1729" s="50">
        <v>0.94534409195285418</v>
      </c>
      <c r="AI1729" s="4" t="s">
        <v>270</v>
      </c>
      <c r="AJ1729" s="4" t="s">
        <v>271</v>
      </c>
    </row>
    <row r="1730" spans="1:36" x14ac:dyDescent="0.35">
      <c r="A1730" s="4" t="s">
        <v>268</v>
      </c>
      <c r="B1730" s="36" t="s">
        <v>264</v>
      </c>
      <c r="C1730" s="50" t="s">
        <v>267</v>
      </c>
      <c r="D1730" s="19">
        <v>12.269975000000001</v>
      </c>
      <c r="E1730" s="19">
        <v>55.984428000000001</v>
      </c>
      <c r="F1730" s="20">
        <v>4965</v>
      </c>
      <c r="G1730" s="20">
        <v>324</v>
      </c>
      <c r="H1730" s="21">
        <v>1.2974498019608138</v>
      </c>
      <c r="I1730" s="4" t="s">
        <v>31</v>
      </c>
      <c r="J1730" s="4" t="s">
        <v>51</v>
      </c>
      <c r="L1730" s="50">
        <f t="shared" si="202"/>
        <v>5.5E-2</v>
      </c>
      <c r="M1730" s="13">
        <f t="shared" si="203"/>
        <v>1.107754279959718E-5</v>
      </c>
      <c r="N1730" s="4" t="s">
        <v>269</v>
      </c>
      <c r="O1730" s="4" t="s">
        <v>272</v>
      </c>
      <c r="P1730" s="17">
        <v>2400</v>
      </c>
      <c r="Q1730" s="54">
        <v>42999.85056712963</v>
      </c>
      <c r="T1730" s="24">
        <f t="shared" si="204"/>
        <v>2.4305555555555556E-3</v>
      </c>
      <c r="AA1730" s="50">
        <v>0</v>
      </c>
      <c r="AB1730" s="16">
        <v>1</v>
      </c>
      <c r="AE1730" s="57" t="s">
        <v>75</v>
      </c>
      <c r="AG1730" s="50">
        <v>1.2468463396052334</v>
      </c>
      <c r="AH1730" s="50">
        <v>1.2468463396052334</v>
      </c>
      <c r="AI1730" s="4" t="s">
        <v>270</v>
      </c>
      <c r="AJ1730" s="4" t="s">
        <v>271</v>
      </c>
    </row>
    <row r="1731" spans="1:36" x14ac:dyDescent="0.35">
      <c r="A1731" s="4" t="s">
        <v>268</v>
      </c>
      <c r="B1731" s="36" t="s">
        <v>264</v>
      </c>
      <c r="C1731" s="50" t="s">
        <v>267</v>
      </c>
      <c r="D1731" s="19">
        <v>12.269975000000001</v>
      </c>
      <c r="E1731" s="19">
        <v>55.984428000000001</v>
      </c>
      <c r="F1731" s="20">
        <v>4965</v>
      </c>
      <c r="G1731" s="20">
        <v>324</v>
      </c>
      <c r="H1731" s="21">
        <v>1.2974498019608138</v>
      </c>
      <c r="I1731" s="4" t="s">
        <v>31</v>
      </c>
      <c r="J1731" s="4" t="s">
        <v>51</v>
      </c>
      <c r="L1731" s="50">
        <f t="shared" si="202"/>
        <v>5.5E-2</v>
      </c>
      <c r="M1731" s="13">
        <f t="shared" si="203"/>
        <v>1.107754279959718E-5</v>
      </c>
      <c r="N1731" s="4" t="s">
        <v>269</v>
      </c>
      <c r="O1731" s="4" t="s">
        <v>272</v>
      </c>
      <c r="P1731" s="17">
        <v>2400</v>
      </c>
      <c r="Q1731" s="54">
        <v>42999.878344907411</v>
      </c>
      <c r="T1731" s="24">
        <f t="shared" si="204"/>
        <v>2.4305555555555556E-3</v>
      </c>
      <c r="AA1731" s="50">
        <v>0</v>
      </c>
      <c r="AB1731" s="16">
        <v>1</v>
      </c>
      <c r="AE1731" s="57" t="s">
        <v>75</v>
      </c>
      <c r="AG1731" s="50">
        <v>1.071219895864721</v>
      </c>
      <c r="AH1731" s="50">
        <v>1.071219895864721</v>
      </c>
      <c r="AI1731" s="4" t="s">
        <v>270</v>
      </c>
      <c r="AJ1731" s="4" t="s">
        <v>271</v>
      </c>
    </row>
    <row r="1732" spans="1:36" x14ac:dyDescent="0.35">
      <c r="A1732" s="4" t="s">
        <v>268</v>
      </c>
      <c r="B1732" s="36" t="s">
        <v>264</v>
      </c>
      <c r="C1732" s="50" t="s">
        <v>267</v>
      </c>
      <c r="D1732" s="19">
        <v>12.269975000000001</v>
      </c>
      <c r="E1732" s="19">
        <v>55.984428000000001</v>
      </c>
      <c r="F1732" s="20">
        <v>4965</v>
      </c>
      <c r="G1732" s="20">
        <v>324</v>
      </c>
      <c r="H1732" s="21">
        <v>1.2974498019608138</v>
      </c>
      <c r="I1732" s="4" t="s">
        <v>31</v>
      </c>
      <c r="J1732" s="4" t="s">
        <v>51</v>
      </c>
      <c r="L1732" s="50">
        <f t="shared" si="202"/>
        <v>5.5E-2</v>
      </c>
      <c r="M1732" s="13">
        <f t="shared" si="203"/>
        <v>1.107754279959718E-5</v>
      </c>
      <c r="N1732" s="4" t="s">
        <v>269</v>
      </c>
      <c r="O1732" s="4" t="s">
        <v>272</v>
      </c>
      <c r="P1732" s="17">
        <v>2400</v>
      </c>
      <c r="Q1732" s="54">
        <v>42999.931122685186</v>
      </c>
      <c r="T1732" s="24">
        <f t="shared" si="204"/>
        <v>2.4305555555555556E-3</v>
      </c>
      <c r="AA1732" s="50">
        <v>0</v>
      </c>
      <c r="AB1732" s="16">
        <v>1</v>
      </c>
      <c r="AE1732" s="57" t="s">
        <v>75</v>
      </c>
      <c r="AG1732" s="50">
        <v>0.99271987367598757</v>
      </c>
      <c r="AH1732" s="50">
        <v>0.99271987367598757</v>
      </c>
      <c r="AI1732" s="4" t="s">
        <v>270</v>
      </c>
      <c r="AJ1732" s="4" t="s">
        <v>271</v>
      </c>
    </row>
    <row r="1733" spans="1:36" x14ac:dyDescent="0.35">
      <c r="A1733" s="4" t="s">
        <v>268</v>
      </c>
      <c r="B1733" s="36" t="s">
        <v>264</v>
      </c>
      <c r="C1733" s="50" t="s">
        <v>267</v>
      </c>
      <c r="D1733" s="19">
        <v>12.269975000000001</v>
      </c>
      <c r="E1733" s="19">
        <v>55.984428000000001</v>
      </c>
      <c r="F1733" s="20">
        <v>4965</v>
      </c>
      <c r="G1733" s="20">
        <v>324</v>
      </c>
      <c r="H1733" s="21">
        <v>1.2974498019608138</v>
      </c>
      <c r="I1733" s="4" t="s">
        <v>31</v>
      </c>
      <c r="J1733" s="4" t="s">
        <v>51</v>
      </c>
      <c r="L1733" s="50">
        <f t="shared" si="202"/>
        <v>5.5E-2</v>
      </c>
      <c r="M1733" s="13">
        <f t="shared" si="203"/>
        <v>1.107754279959718E-5</v>
      </c>
      <c r="N1733" s="4" t="s">
        <v>269</v>
      </c>
      <c r="O1733" s="4" t="s">
        <v>272</v>
      </c>
      <c r="P1733" s="17">
        <v>2400</v>
      </c>
      <c r="Q1733" s="54">
        <v>42999.953344907408</v>
      </c>
      <c r="T1733" s="24">
        <f t="shared" si="204"/>
        <v>2.4305555555555556E-3</v>
      </c>
      <c r="AA1733" s="50">
        <v>0</v>
      </c>
      <c r="AB1733" s="16">
        <v>1</v>
      </c>
      <c r="AE1733" s="57" t="s">
        <v>75</v>
      </c>
      <c r="AG1733" s="50">
        <v>1.0442242976440084</v>
      </c>
      <c r="AH1733" s="50">
        <v>1.0442242976440084</v>
      </c>
      <c r="AI1733" s="4" t="s">
        <v>270</v>
      </c>
      <c r="AJ1733" s="4" t="s">
        <v>271</v>
      </c>
    </row>
    <row r="1734" spans="1:36" x14ac:dyDescent="0.35">
      <c r="A1734" s="4" t="s">
        <v>268</v>
      </c>
      <c r="B1734" s="36" t="s">
        <v>264</v>
      </c>
      <c r="C1734" s="50" t="s">
        <v>267</v>
      </c>
      <c r="D1734" s="19">
        <v>12.269975000000001</v>
      </c>
      <c r="E1734" s="19">
        <v>55.984428000000001</v>
      </c>
      <c r="F1734" s="20">
        <v>4965</v>
      </c>
      <c r="G1734" s="20">
        <v>324</v>
      </c>
      <c r="H1734" s="21">
        <v>1.2974498019608138</v>
      </c>
      <c r="I1734" s="4" t="s">
        <v>31</v>
      </c>
      <c r="J1734" s="4" t="s">
        <v>51</v>
      </c>
      <c r="L1734" s="50">
        <f t="shared" si="202"/>
        <v>5.5E-2</v>
      </c>
      <c r="M1734" s="13">
        <f t="shared" si="203"/>
        <v>1.107754279959718E-5</v>
      </c>
      <c r="N1734" s="4" t="s">
        <v>269</v>
      </c>
      <c r="O1734" s="4" t="s">
        <v>272</v>
      </c>
      <c r="P1734" s="17">
        <v>2400</v>
      </c>
      <c r="Q1734" s="54">
        <v>42999.981122685182</v>
      </c>
      <c r="T1734" s="24">
        <f t="shared" si="204"/>
        <v>2.4305555555555556E-3</v>
      </c>
      <c r="AA1734" s="50">
        <v>0</v>
      </c>
      <c r="AB1734" s="16">
        <v>1</v>
      </c>
      <c r="AE1734" s="57" t="s">
        <v>75</v>
      </c>
      <c r="AG1734" s="50">
        <v>1.2424098055958293</v>
      </c>
      <c r="AH1734" s="50">
        <v>1.2424098055958293</v>
      </c>
      <c r="AI1734" s="4" t="s">
        <v>270</v>
      </c>
      <c r="AJ1734" s="4" t="s">
        <v>271</v>
      </c>
    </row>
    <row r="1735" spans="1:36" x14ac:dyDescent="0.35">
      <c r="A1735" s="4" t="s">
        <v>268</v>
      </c>
      <c r="B1735" s="36" t="s">
        <v>264</v>
      </c>
      <c r="C1735" s="50" t="s">
        <v>267</v>
      </c>
      <c r="D1735" s="19">
        <v>12.269975000000001</v>
      </c>
      <c r="E1735" s="19">
        <v>55.984428000000001</v>
      </c>
      <c r="F1735" s="20">
        <v>4965</v>
      </c>
      <c r="G1735" s="20">
        <v>324</v>
      </c>
      <c r="H1735" s="21">
        <v>1.2974498019608138</v>
      </c>
      <c r="I1735" s="4" t="s">
        <v>31</v>
      </c>
      <c r="J1735" s="4" t="s">
        <v>51</v>
      </c>
      <c r="L1735" s="50">
        <f t="shared" si="202"/>
        <v>5.5E-2</v>
      </c>
      <c r="M1735" s="13">
        <f t="shared" si="203"/>
        <v>1.107754279959718E-5</v>
      </c>
      <c r="N1735" s="4" t="s">
        <v>269</v>
      </c>
      <c r="O1735" s="4" t="s">
        <v>272</v>
      </c>
      <c r="P1735" s="17">
        <v>2400</v>
      </c>
      <c r="Q1735" s="54">
        <v>43000.006122685183</v>
      </c>
      <c r="T1735" s="24">
        <f t="shared" si="204"/>
        <v>2.4305555555555556E-3</v>
      </c>
      <c r="AA1735" s="50">
        <v>0</v>
      </c>
      <c r="AB1735" s="16">
        <v>1</v>
      </c>
      <c r="AE1735" s="57" t="s">
        <v>75</v>
      </c>
      <c r="AG1735" s="50">
        <v>1.1315852817610417</v>
      </c>
      <c r="AH1735" s="50">
        <v>1.1315852817610417</v>
      </c>
      <c r="AI1735" s="4" t="s">
        <v>270</v>
      </c>
      <c r="AJ1735" s="4" t="s">
        <v>271</v>
      </c>
    </row>
    <row r="1736" spans="1:36" x14ac:dyDescent="0.35">
      <c r="A1736" s="4" t="s">
        <v>268</v>
      </c>
      <c r="B1736" s="36" t="s">
        <v>264</v>
      </c>
      <c r="C1736" s="50" t="s">
        <v>267</v>
      </c>
      <c r="D1736" s="19">
        <v>12.269975000000001</v>
      </c>
      <c r="E1736" s="19">
        <v>55.984428000000001</v>
      </c>
      <c r="F1736" s="20">
        <v>4965</v>
      </c>
      <c r="G1736" s="20">
        <v>324</v>
      </c>
      <c r="H1736" s="21">
        <v>1.2974498019608138</v>
      </c>
      <c r="I1736" s="4" t="s">
        <v>31</v>
      </c>
      <c r="J1736" s="4" t="s">
        <v>51</v>
      </c>
      <c r="L1736" s="50">
        <f t="shared" ref="L1736:L1799" si="205">AVERAGE(0.03,0.08)</f>
        <v>5.5E-2</v>
      </c>
      <c r="M1736" s="13">
        <f t="shared" ref="M1736:M1799" si="206">L1736/F1736</f>
        <v>1.107754279959718E-5</v>
      </c>
      <c r="N1736" s="4" t="s">
        <v>269</v>
      </c>
      <c r="O1736" s="4" t="s">
        <v>272</v>
      </c>
      <c r="P1736" s="17">
        <v>2400</v>
      </c>
      <c r="Q1736" s="54">
        <v>43000.032511574071</v>
      </c>
      <c r="T1736" s="24">
        <f t="shared" ref="T1736:T1799" si="207">AVERAGE(2,5)/60/24</f>
        <v>2.4305555555555556E-3</v>
      </c>
      <c r="AA1736" s="50">
        <v>0</v>
      </c>
      <c r="AB1736" s="16">
        <v>1</v>
      </c>
      <c r="AE1736" s="57" t="s">
        <v>75</v>
      </c>
      <c r="AG1736" s="50">
        <v>1.0548246692926375</v>
      </c>
      <c r="AH1736" s="50">
        <v>1.0548246692926375</v>
      </c>
      <c r="AI1736" s="4" t="s">
        <v>270</v>
      </c>
      <c r="AJ1736" s="4" t="s">
        <v>271</v>
      </c>
    </row>
    <row r="1737" spans="1:36" x14ac:dyDescent="0.35">
      <c r="A1737" s="4" t="s">
        <v>268</v>
      </c>
      <c r="B1737" s="36" t="s">
        <v>264</v>
      </c>
      <c r="C1737" s="50" t="s">
        <v>267</v>
      </c>
      <c r="D1737" s="19">
        <v>12.269975000000001</v>
      </c>
      <c r="E1737" s="19">
        <v>55.984428000000001</v>
      </c>
      <c r="F1737" s="20">
        <v>4965</v>
      </c>
      <c r="G1737" s="20">
        <v>324</v>
      </c>
      <c r="H1737" s="21">
        <v>1.2974498019608138</v>
      </c>
      <c r="I1737" s="4" t="s">
        <v>31</v>
      </c>
      <c r="J1737" s="4" t="s">
        <v>51</v>
      </c>
      <c r="L1737" s="50">
        <f t="shared" si="205"/>
        <v>5.5E-2</v>
      </c>
      <c r="M1737" s="13">
        <f t="shared" si="206"/>
        <v>1.107754279959718E-5</v>
      </c>
      <c r="N1737" s="4" t="s">
        <v>269</v>
      </c>
      <c r="O1737" s="4" t="s">
        <v>272</v>
      </c>
      <c r="P1737" s="17">
        <v>2400</v>
      </c>
      <c r="Q1737" s="54">
        <v>43000.057500000003</v>
      </c>
      <c r="T1737" s="24">
        <f t="shared" si="207"/>
        <v>2.4305555555555556E-3</v>
      </c>
      <c r="AA1737" s="50">
        <v>0</v>
      </c>
      <c r="AB1737" s="16">
        <v>1</v>
      </c>
      <c r="AE1737" s="57" t="s">
        <v>75</v>
      </c>
      <c r="AG1737" s="50">
        <v>1.1913328777398</v>
      </c>
      <c r="AH1737" s="50">
        <v>1.1913328777398</v>
      </c>
      <c r="AI1737" s="4" t="s">
        <v>270</v>
      </c>
      <c r="AJ1737" s="4" t="s">
        <v>271</v>
      </c>
    </row>
    <row r="1738" spans="1:36" x14ac:dyDescent="0.35">
      <c r="A1738" s="4" t="s">
        <v>268</v>
      </c>
      <c r="B1738" s="36" t="s">
        <v>264</v>
      </c>
      <c r="C1738" s="50" t="s">
        <v>267</v>
      </c>
      <c r="D1738" s="19">
        <v>12.269975000000001</v>
      </c>
      <c r="E1738" s="19">
        <v>55.984428000000001</v>
      </c>
      <c r="F1738" s="20">
        <v>4965</v>
      </c>
      <c r="G1738" s="20">
        <v>324</v>
      </c>
      <c r="H1738" s="21">
        <v>1.2974498019608138</v>
      </c>
      <c r="I1738" s="4" t="s">
        <v>31</v>
      </c>
      <c r="J1738" s="4" t="s">
        <v>51</v>
      </c>
      <c r="L1738" s="50">
        <f t="shared" si="205"/>
        <v>5.5E-2</v>
      </c>
      <c r="M1738" s="13">
        <f t="shared" si="206"/>
        <v>1.107754279959718E-5</v>
      </c>
      <c r="N1738" s="4" t="s">
        <v>269</v>
      </c>
      <c r="O1738" s="4" t="s">
        <v>272</v>
      </c>
      <c r="P1738" s="17">
        <v>2400</v>
      </c>
      <c r="Q1738" s="54">
        <v>43000.085277777776</v>
      </c>
      <c r="T1738" s="24">
        <f t="shared" si="207"/>
        <v>2.4305555555555556E-3</v>
      </c>
      <c r="AA1738" s="50">
        <v>0</v>
      </c>
      <c r="AB1738" s="16">
        <v>1</v>
      </c>
      <c r="AE1738" s="57" t="s">
        <v>75</v>
      </c>
      <c r="AG1738" s="50">
        <v>1.0179668142997751</v>
      </c>
      <c r="AH1738" s="50">
        <v>1.0179668142997751</v>
      </c>
      <c r="AI1738" s="4" t="s">
        <v>270</v>
      </c>
      <c r="AJ1738" s="4" t="s">
        <v>271</v>
      </c>
    </row>
    <row r="1739" spans="1:36" x14ac:dyDescent="0.35">
      <c r="A1739" s="4" t="s">
        <v>268</v>
      </c>
      <c r="B1739" s="36" t="s">
        <v>264</v>
      </c>
      <c r="C1739" s="50" t="s">
        <v>267</v>
      </c>
      <c r="D1739" s="19">
        <v>12.269975000000001</v>
      </c>
      <c r="E1739" s="19">
        <v>55.984428000000001</v>
      </c>
      <c r="F1739" s="20">
        <v>4965</v>
      </c>
      <c r="G1739" s="20">
        <v>324</v>
      </c>
      <c r="H1739" s="21">
        <v>1.2974498019608138</v>
      </c>
      <c r="I1739" s="4" t="s">
        <v>31</v>
      </c>
      <c r="J1739" s="4" t="s">
        <v>51</v>
      </c>
      <c r="L1739" s="50">
        <f t="shared" si="205"/>
        <v>5.5E-2</v>
      </c>
      <c r="M1739" s="13">
        <f t="shared" si="206"/>
        <v>1.107754279959718E-5</v>
      </c>
      <c r="N1739" s="4" t="s">
        <v>269</v>
      </c>
      <c r="O1739" s="4" t="s">
        <v>272</v>
      </c>
      <c r="P1739" s="17">
        <v>2400</v>
      </c>
      <c r="Q1739" s="54">
        <v>43000.108888888892</v>
      </c>
      <c r="T1739" s="24">
        <f t="shared" si="207"/>
        <v>2.4305555555555556E-3</v>
      </c>
      <c r="AA1739" s="50">
        <v>0</v>
      </c>
      <c r="AB1739" s="16">
        <v>1</v>
      </c>
      <c r="AE1739" s="57" t="s">
        <v>75</v>
      </c>
      <c r="AG1739" s="50">
        <v>0.82392516960732487</v>
      </c>
      <c r="AH1739" s="50">
        <v>0.82392516960732487</v>
      </c>
      <c r="AI1739" s="4" t="s">
        <v>270</v>
      </c>
      <c r="AJ1739" s="4" t="s">
        <v>271</v>
      </c>
    </row>
    <row r="1740" spans="1:36" x14ac:dyDescent="0.35">
      <c r="A1740" s="4" t="s">
        <v>268</v>
      </c>
      <c r="B1740" s="36" t="s">
        <v>264</v>
      </c>
      <c r="C1740" s="50" t="s">
        <v>267</v>
      </c>
      <c r="D1740" s="19">
        <v>12.269975000000001</v>
      </c>
      <c r="E1740" s="19">
        <v>55.984428000000001</v>
      </c>
      <c r="F1740" s="20">
        <v>4965</v>
      </c>
      <c r="G1740" s="20">
        <v>324</v>
      </c>
      <c r="H1740" s="21">
        <v>1.2974498019608138</v>
      </c>
      <c r="I1740" s="4" t="s">
        <v>31</v>
      </c>
      <c r="J1740" s="4" t="s">
        <v>51</v>
      </c>
      <c r="L1740" s="50">
        <f t="shared" si="205"/>
        <v>5.5E-2</v>
      </c>
      <c r="M1740" s="13">
        <f t="shared" si="206"/>
        <v>1.107754279959718E-5</v>
      </c>
      <c r="N1740" s="4" t="s">
        <v>269</v>
      </c>
      <c r="O1740" s="4" t="s">
        <v>272</v>
      </c>
      <c r="P1740" s="17">
        <v>2400</v>
      </c>
      <c r="Q1740" s="54">
        <v>43000.136666666665</v>
      </c>
      <c r="T1740" s="24">
        <f t="shared" si="207"/>
        <v>2.4305555555555556E-3</v>
      </c>
      <c r="AA1740" s="50">
        <v>0</v>
      </c>
      <c r="AB1740" s="16">
        <v>1</v>
      </c>
      <c r="AE1740" s="57" t="s">
        <v>75</v>
      </c>
      <c r="AG1740" s="50">
        <v>1.0394133507123668</v>
      </c>
      <c r="AH1740" s="50">
        <v>1.0394133507123668</v>
      </c>
      <c r="AI1740" s="4" t="s">
        <v>270</v>
      </c>
      <c r="AJ1740" s="4" t="s">
        <v>271</v>
      </c>
    </row>
    <row r="1741" spans="1:36" x14ac:dyDescent="0.35">
      <c r="A1741" s="4" t="s">
        <v>268</v>
      </c>
      <c r="B1741" s="36" t="s">
        <v>264</v>
      </c>
      <c r="C1741" s="50" t="s">
        <v>267</v>
      </c>
      <c r="D1741" s="19">
        <v>12.269975000000001</v>
      </c>
      <c r="E1741" s="19">
        <v>55.984428000000001</v>
      </c>
      <c r="F1741" s="20">
        <v>4965</v>
      </c>
      <c r="G1741" s="20">
        <v>324</v>
      </c>
      <c r="H1741" s="21">
        <v>1.2974498019608138</v>
      </c>
      <c r="I1741" s="4" t="s">
        <v>31</v>
      </c>
      <c r="J1741" s="4" t="s">
        <v>51</v>
      </c>
      <c r="L1741" s="50">
        <f t="shared" si="205"/>
        <v>5.5E-2</v>
      </c>
      <c r="M1741" s="13">
        <f t="shared" si="206"/>
        <v>1.107754279959718E-5</v>
      </c>
      <c r="N1741" s="4" t="s">
        <v>269</v>
      </c>
      <c r="O1741" s="4" t="s">
        <v>272</v>
      </c>
      <c r="P1741" s="17">
        <v>2400</v>
      </c>
      <c r="Q1741" s="54">
        <v>43000.161666666667</v>
      </c>
      <c r="T1741" s="24">
        <f t="shared" si="207"/>
        <v>2.4305555555555556E-3</v>
      </c>
      <c r="AA1741" s="50">
        <v>0</v>
      </c>
      <c r="AB1741" s="16">
        <v>1</v>
      </c>
      <c r="AE1741" s="57" t="s">
        <v>75</v>
      </c>
      <c r="AG1741" s="50">
        <v>0.95852691572008342</v>
      </c>
      <c r="AH1741" s="50">
        <v>0.95852691572008342</v>
      </c>
      <c r="AI1741" s="4" t="s">
        <v>270</v>
      </c>
      <c r="AJ1741" s="4" t="s">
        <v>271</v>
      </c>
    </row>
    <row r="1742" spans="1:36" x14ac:dyDescent="0.35">
      <c r="A1742" s="4" t="s">
        <v>268</v>
      </c>
      <c r="B1742" s="36" t="s">
        <v>264</v>
      </c>
      <c r="C1742" s="50" t="s">
        <v>267</v>
      </c>
      <c r="D1742" s="19">
        <v>12.269975000000001</v>
      </c>
      <c r="E1742" s="19">
        <v>55.984428000000001</v>
      </c>
      <c r="F1742" s="20">
        <v>4965</v>
      </c>
      <c r="G1742" s="20">
        <v>324</v>
      </c>
      <c r="H1742" s="21">
        <v>1.2974498019608138</v>
      </c>
      <c r="I1742" s="4" t="s">
        <v>31</v>
      </c>
      <c r="J1742" s="4" t="s">
        <v>51</v>
      </c>
      <c r="L1742" s="50">
        <f t="shared" si="205"/>
        <v>5.5E-2</v>
      </c>
      <c r="M1742" s="13">
        <f t="shared" si="206"/>
        <v>1.107754279959718E-5</v>
      </c>
      <c r="N1742" s="4" t="s">
        <v>269</v>
      </c>
      <c r="O1742" s="4" t="s">
        <v>272</v>
      </c>
      <c r="P1742" s="17">
        <v>2400</v>
      </c>
      <c r="Q1742" s="54">
        <v>43000.188055555554</v>
      </c>
      <c r="T1742" s="24">
        <f t="shared" si="207"/>
        <v>2.4305555555555556E-3</v>
      </c>
      <c r="AA1742" s="50">
        <v>0</v>
      </c>
      <c r="AB1742" s="16">
        <v>1</v>
      </c>
      <c r="AE1742" s="57" t="s">
        <v>75</v>
      </c>
      <c r="AG1742" s="50">
        <v>0.86053964317264164</v>
      </c>
      <c r="AH1742" s="50">
        <v>0.86053964317264164</v>
      </c>
      <c r="AI1742" s="4" t="s">
        <v>270</v>
      </c>
      <c r="AJ1742" s="4" t="s">
        <v>271</v>
      </c>
    </row>
    <row r="1743" spans="1:36" x14ac:dyDescent="0.35">
      <c r="A1743" s="4" t="s">
        <v>268</v>
      </c>
      <c r="B1743" s="36" t="s">
        <v>264</v>
      </c>
      <c r="C1743" s="50" t="s">
        <v>267</v>
      </c>
      <c r="D1743" s="19">
        <v>12.269975000000001</v>
      </c>
      <c r="E1743" s="19">
        <v>55.984428000000001</v>
      </c>
      <c r="F1743" s="20">
        <v>4965</v>
      </c>
      <c r="G1743" s="20">
        <v>324</v>
      </c>
      <c r="H1743" s="21">
        <v>1.2974498019608138</v>
      </c>
      <c r="I1743" s="4" t="s">
        <v>31</v>
      </c>
      <c r="J1743" s="4" t="s">
        <v>51</v>
      </c>
      <c r="L1743" s="50">
        <f t="shared" si="205"/>
        <v>5.5E-2</v>
      </c>
      <c r="M1743" s="13">
        <f t="shared" si="206"/>
        <v>1.107754279959718E-5</v>
      </c>
      <c r="N1743" s="4" t="s">
        <v>269</v>
      </c>
      <c r="O1743" s="4" t="s">
        <v>272</v>
      </c>
      <c r="P1743" s="17">
        <v>2400</v>
      </c>
      <c r="Q1743" s="54">
        <v>43000.217233796298</v>
      </c>
      <c r="T1743" s="24">
        <f t="shared" si="207"/>
        <v>2.4305555555555556E-3</v>
      </c>
      <c r="AA1743" s="50">
        <v>0</v>
      </c>
      <c r="AB1743" s="16">
        <v>1</v>
      </c>
      <c r="AE1743" s="57" t="s">
        <v>75</v>
      </c>
      <c r="AG1743" s="50">
        <v>0.80855139455110003</v>
      </c>
      <c r="AH1743" s="50">
        <v>0.80855139455110003</v>
      </c>
      <c r="AI1743" s="4" t="s">
        <v>270</v>
      </c>
      <c r="AJ1743" s="4" t="s">
        <v>271</v>
      </c>
    </row>
    <row r="1744" spans="1:36" x14ac:dyDescent="0.35">
      <c r="A1744" s="4" t="s">
        <v>268</v>
      </c>
      <c r="B1744" s="36" t="s">
        <v>264</v>
      </c>
      <c r="C1744" s="50" t="s">
        <v>267</v>
      </c>
      <c r="D1744" s="19">
        <v>12.269975000000001</v>
      </c>
      <c r="E1744" s="19">
        <v>55.984428000000001</v>
      </c>
      <c r="F1744" s="20">
        <v>4965</v>
      </c>
      <c r="G1744" s="20">
        <v>324</v>
      </c>
      <c r="H1744" s="21">
        <v>1.2974498019608138</v>
      </c>
      <c r="I1744" s="4" t="s">
        <v>31</v>
      </c>
      <c r="J1744" s="4" t="s">
        <v>51</v>
      </c>
      <c r="L1744" s="50">
        <f t="shared" si="205"/>
        <v>5.5E-2</v>
      </c>
      <c r="M1744" s="13">
        <f t="shared" si="206"/>
        <v>1.107754279959718E-5</v>
      </c>
      <c r="N1744" s="4" t="s">
        <v>269</v>
      </c>
      <c r="O1744" s="4" t="s">
        <v>272</v>
      </c>
      <c r="P1744" s="17">
        <v>2400</v>
      </c>
      <c r="Q1744" s="54">
        <v>43000.2422337963</v>
      </c>
      <c r="T1744" s="24">
        <f t="shared" si="207"/>
        <v>2.4305555555555556E-3</v>
      </c>
      <c r="AA1744" s="50">
        <v>0</v>
      </c>
      <c r="AB1744" s="16">
        <v>1</v>
      </c>
      <c r="AE1744" s="57" t="s">
        <v>75</v>
      </c>
      <c r="AG1744" s="50">
        <v>0.92272652803627919</v>
      </c>
      <c r="AH1744" s="50">
        <v>0.92272652803627919</v>
      </c>
      <c r="AI1744" s="4" t="s">
        <v>270</v>
      </c>
      <c r="AJ1744" s="4" t="s">
        <v>271</v>
      </c>
    </row>
    <row r="1745" spans="1:36" x14ac:dyDescent="0.35">
      <c r="A1745" s="4" t="s">
        <v>268</v>
      </c>
      <c r="B1745" s="36" t="s">
        <v>264</v>
      </c>
      <c r="C1745" s="50" t="s">
        <v>267</v>
      </c>
      <c r="D1745" s="19">
        <v>12.269975000000001</v>
      </c>
      <c r="E1745" s="19">
        <v>55.984428000000001</v>
      </c>
      <c r="F1745" s="20">
        <v>4965</v>
      </c>
      <c r="G1745" s="20">
        <v>324</v>
      </c>
      <c r="H1745" s="21">
        <v>1.2974498019608138</v>
      </c>
      <c r="I1745" s="4" t="s">
        <v>31</v>
      </c>
      <c r="J1745" s="4" t="s">
        <v>51</v>
      </c>
      <c r="L1745" s="50">
        <f t="shared" si="205"/>
        <v>5.5E-2</v>
      </c>
      <c r="M1745" s="13">
        <f t="shared" si="206"/>
        <v>1.107754279959718E-5</v>
      </c>
      <c r="N1745" s="4" t="s">
        <v>269</v>
      </c>
      <c r="O1745" s="4" t="s">
        <v>272</v>
      </c>
      <c r="P1745" s="17">
        <v>2400</v>
      </c>
      <c r="Q1745" s="54">
        <v>43000.265844907408</v>
      </c>
      <c r="T1745" s="24">
        <f t="shared" si="207"/>
        <v>2.4305555555555556E-3</v>
      </c>
      <c r="AA1745" s="50">
        <v>0</v>
      </c>
      <c r="AB1745" s="16">
        <v>1</v>
      </c>
      <c r="AE1745" s="57" t="s">
        <v>75</v>
      </c>
      <c r="AG1745" s="50">
        <v>0.67750647575077927</v>
      </c>
      <c r="AH1745" s="50">
        <v>0.67750647575077927</v>
      </c>
      <c r="AI1745" s="4" t="s">
        <v>270</v>
      </c>
      <c r="AJ1745" s="4" t="s">
        <v>271</v>
      </c>
    </row>
    <row r="1746" spans="1:36" x14ac:dyDescent="0.35">
      <c r="A1746" s="4" t="s">
        <v>268</v>
      </c>
      <c r="B1746" s="36" t="s">
        <v>264</v>
      </c>
      <c r="C1746" s="50" t="s">
        <v>267</v>
      </c>
      <c r="D1746" s="19">
        <v>12.269975000000001</v>
      </c>
      <c r="E1746" s="19">
        <v>55.984428000000001</v>
      </c>
      <c r="F1746" s="20">
        <v>4965</v>
      </c>
      <c r="G1746" s="20">
        <v>324</v>
      </c>
      <c r="H1746" s="21">
        <v>1.2974498019608138</v>
      </c>
      <c r="I1746" s="4" t="s">
        <v>31</v>
      </c>
      <c r="J1746" s="4" t="s">
        <v>51</v>
      </c>
      <c r="L1746" s="50">
        <f t="shared" si="205"/>
        <v>5.5E-2</v>
      </c>
      <c r="M1746" s="13">
        <f t="shared" si="206"/>
        <v>1.107754279959718E-5</v>
      </c>
      <c r="N1746" s="4" t="s">
        <v>269</v>
      </c>
      <c r="O1746" s="4" t="s">
        <v>272</v>
      </c>
      <c r="P1746" s="17">
        <v>2400</v>
      </c>
      <c r="Q1746" s="54">
        <v>43000.295011574075</v>
      </c>
      <c r="T1746" s="24">
        <f t="shared" si="207"/>
        <v>2.4305555555555556E-3</v>
      </c>
      <c r="AA1746" s="50">
        <v>0</v>
      </c>
      <c r="AB1746" s="16">
        <v>1</v>
      </c>
      <c r="AE1746" s="57" t="s">
        <v>75</v>
      </c>
      <c r="AG1746" s="50">
        <v>0.71485618484064994</v>
      </c>
      <c r="AH1746" s="50">
        <v>0.71485618484064994</v>
      </c>
      <c r="AI1746" s="4" t="s">
        <v>270</v>
      </c>
      <c r="AJ1746" s="4" t="s">
        <v>271</v>
      </c>
    </row>
    <row r="1747" spans="1:36" x14ac:dyDescent="0.35">
      <c r="A1747" s="4" t="s">
        <v>268</v>
      </c>
      <c r="B1747" s="36" t="s">
        <v>264</v>
      </c>
      <c r="C1747" s="50" t="s">
        <v>267</v>
      </c>
      <c r="D1747" s="19">
        <v>12.269975000000001</v>
      </c>
      <c r="E1747" s="19">
        <v>55.984428000000001</v>
      </c>
      <c r="F1747" s="20">
        <v>4965</v>
      </c>
      <c r="G1747" s="20">
        <v>324</v>
      </c>
      <c r="H1747" s="21">
        <v>1.2974498019608138</v>
      </c>
      <c r="I1747" s="4" t="s">
        <v>31</v>
      </c>
      <c r="J1747" s="4" t="s">
        <v>51</v>
      </c>
      <c r="L1747" s="50">
        <f t="shared" si="205"/>
        <v>5.5E-2</v>
      </c>
      <c r="M1747" s="13">
        <f t="shared" si="206"/>
        <v>1.107754279959718E-5</v>
      </c>
      <c r="N1747" s="4" t="s">
        <v>269</v>
      </c>
      <c r="O1747" s="4" t="s">
        <v>272</v>
      </c>
      <c r="P1747" s="17">
        <v>2400</v>
      </c>
      <c r="Q1747" s="54">
        <v>43000.320011574076</v>
      </c>
      <c r="T1747" s="24">
        <f t="shared" si="207"/>
        <v>2.4305555555555556E-3</v>
      </c>
      <c r="AA1747" s="50">
        <v>0</v>
      </c>
      <c r="AB1747" s="16">
        <v>1</v>
      </c>
      <c r="AE1747" s="57" t="s">
        <v>75</v>
      </c>
      <c r="AG1747" s="50">
        <v>0.94013438095694157</v>
      </c>
      <c r="AH1747" s="50">
        <v>0.94013438095694157</v>
      </c>
      <c r="AI1747" s="4" t="s">
        <v>270</v>
      </c>
      <c r="AJ1747" s="4" t="s">
        <v>271</v>
      </c>
    </row>
    <row r="1748" spans="1:36" x14ac:dyDescent="0.35">
      <c r="A1748" s="4" t="s">
        <v>268</v>
      </c>
      <c r="B1748" s="36" t="s">
        <v>264</v>
      </c>
      <c r="C1748" s="50" t="s">
        <v>267</v>
      </c>
      <c r="D1748" s="19">
        <v>12.269975000000001</v>
      </c>
      <c r="E1748" s="19">
        <v>55.984428000000001</v>
      </c>
      <c r="F1748" s="20">
        <v>4965</v>
      </c>
      <c r="G1748" s="20">
        <v>324</v>
      </c>
      <c r="H1748" s="21">
        <v>1.2974498019608138</v>
      </c>
      <c r="I1748" s="4" t="s">
        <v>31</v>
      </c>
      <c r="J1748" s="4" t="s">
        <v>51</v>
      </c>
      <c r="L1748" s="50">
        <f t="shared" si="205"/>
        <v>5.5E-2</v>
      </c>
      <c r="M1748" s="13">
        <f t="shared" si="206"/>
        <v>1.107754279959718E-5</v>
      </c>
      <c r="N1748" s="4" t="s">
        <v>269</v>
      </c>
      <c r="O1748" s="4" t="s">
        <v>272</v>
      </c>
      <c r="P1748" s="17">
        <v>2400</v>
      </c>
      <c r="Q1748" s="54">
        <v>43000.346400462964</v>
      </c>
      <c r="T1748" s="24">
        <f t="shared" si="207"/>
        <v>2.4305555555555556E-3</v>
      </c>
      <c r="AA1748" s="50">
        <v>0.214294600778411</v>
      </c>
      <c r="AB1748" s="16">
        <v>1</v>
      </c>
      <c r="AE1748" s="57" t="s">
        <v>75</v>
      </c>
      <c r="AG1748" s="50">
        <v>0.73879472129787094</v>
      </c>
      <c r="AH1748" s="50">
        <v>0.73879472129787094</v>
      </c>
      <c r="AI1748" s="4" t="s">
        <v>270</v>
      </c>
      <c r="AJ1748" s="4" t="s">
        <v>271</v>
      </c>
    </row>
    <row r="1749" spans="1:36" x14ac:dyDescent="0.35">
      <c r="A1749" s="4" t="s">
        <v>268</v>
      </c>
      <c r="B1749" s="36" t="s">
        <v>264</v>
      </c>
      <c r="C1749" s="50" t="s">
        <v>267</v>
      </c>
      <c r="D1749" s="19">
        <v>12.269975000000001</v>
      </c>
      <c r="E1749" s="19">
        <v>55.984428000000001</v>
      </c>
      <c r="F1749" s="20">
        <v>4965</v>
      </c>
      <c r="G1749" s="20">
        <v>324</v>
      </c>
      <c r="H1749" s="21">
        <v>1.2974498019608138</v>
      </c>
      <c r="I1749" s="4" t="s">
        <v>31</v>
      </c>
      <c r="J1749" s="4" t="s">
        <v>51</v>
      </c>
      <c r="L1749" s="50">
        <f t="shared" si="205"/>
        <v>5.5E-2</v>
      </c>
      <c r="M1749" s="13">
        <f t="shared" si="206"/>
        <v>1.107754279959718E-5</v>
      </c>
      <c r="N1749" s="4" t="s">
        <v>269</v>
      </c>
      <c r="O1749" s="4" t="s">
        <v>272</v>
      </c>
      <c r="P1749" s="17">
        <v>2400</v>
      </c>
      <c r="Q1749" s="54">
        <v>43000.372789351852</v>
      </c>
      <c r="T1749" s="24">
        <f t="shared" si="207"/>
        <v>2.4305555555555556E-3</v>
      </c>
      <c r="AA1749" s="50">
        <v>0.214294600778411</v>
      </c>
      <c r="AB1749" s="16">
        <v>1</v>
      </c>
      <c r="AE1749" s="57" t="s">
        <v>75</v>
      </c>
      <c r="AG1749" s="50">
        <v>0.75939529734615419</v>
      </c>
      <c r="AH1749" s="50">
        <v>0.75939529734615419</v>
      </c>
      <c r="AI1749" s="4" t="s">
        <v>270</v>
      </c>
      <c r="AJ1749" s="4" t="s">
        <v>271</v>
      </c>
    </row>
    <row r="1750" spans="1:36" x14ac:dyDescent="0.35">
      <c r="A1750" s="4" t="s">
        <v>268</v>
      </c>
      <c r="B1750" s="36" t="s">
        <v>264</v>
      </c>
      <c r="C1750" s="50" t="s">
        <v>267</v>
      </c>
      <c r="D1750" s="19">
        <v>12.269975000000001</v>
      </c>
      <c r="E1750" s="19">
        <v>55.984428000000001</v>
      </c>
      <c r="F1750" s="20">
        <v>4965</v>
      </c>
      <c r="G1750" s="20">
        <v>324</v>
      </c>
      <c r="H1750" s="21">
        <v>1.2974498019608138</v>
      </c>
      <c r="I1750" s="4" t="s">
        <v>31</v>
      </c>
      <c r="J1750" s="4" t="s">
        <v>51</v>
      </c>
      <c r="L1750" s="50">
        <f t="shared" si="205"/>
        <v>5.5E-2</v>
      </c>
      <c r="M1750" s="13">
        <f t="shared" si="206"/>
        <v>1.107754279959718E-5</v>
      </c>
      <c r="N1750" s="4" t="s">
        <v>269</v>
      </c>
      <c r="O1750" s="4" t="s">
        <v>272</v>
      </c>
      <c r="P1750" s="17">
        <v>2400</v>
      </c>
      <c r="Q1750" s="54">
        <v>43000.395011574074</v>
      </c>
      <c r="T1750" s="24">
        <f t="shared" si="207"/>
        <v>2.4305555555555556E-3</v>
      </c>
      <c r="AA1750" s="50">
        <v>0.214294600778411</v>
      </c>
      <c r="AB1750" s="16">
        <v>1</v>
      </c>
      <c r="AE1750" s="57" t="s">
        <v>75</v>
      </c>
      <c r="AG1750" s="50">
        <v>1.4483125901549165</v>
      </c>
      <c r="AH1750" s="50">
        <v>1.4483125901549165</v>
      </c>
      <c r="AI1750" s="4" t="s">
        <v>270</v>
      </c>
      <c r="AJ1750" s="4" t="s">
        <v>271</v>
      </c>
    </row>
    <row r="1751" spans="1:36" x14ac:dyDescent="0.35">
      <c r="A1751" s="4" t="s">
        <v>268</v>
      </c>
      <c r="B1751" s="36" t="s">
        <v>264</v>
      </c>
      <c r="C1751" s="50" t="s">
        <v>267</v>
      </c>
      <c r="D1751" s="19">
        <v>12.269975000000001</v>
      </c>
      <c r="E1751" s="19">
        <v>55.984428000000001</v>
      </c>
      <c r="F1751" s="20">
        <v>4965</v>
      </c>
      <c r="G1751" s="20">
        <v>324</v>
      </c>
      <c r="H1751" s="21">
        <v>1.2974498019608138</v>
      </c>
      <c r="I1751" s="4" t="s">
        <v>31</v>
      </c>
      <c r="J1751" s="4" t="s">
        <v>51</v>
      </c>
      <c r="L1751" s="50">
        <f t="shared" si="205"/>
        <v>5.5E-2</v>
      </c>
      <c r="M1751" s="13">
        <f t="shared" si="206"/>
        <v>1.107754279959718E-5</v>
      </c>
      <c r="N1751" s="4" t="s">
        <v>269</v>
      </c>
      <c r="O1751" s="4" t="s">
        <v>272</v>
      </c>
      <c r="P1751" s="17">
        <v>2400</v>
      </c>
      <c r="Q1751" s="54">
        <v>43000.425567129627</v>
      </c>
      <c r="T1751" s="24">
        <f t="shared" si="207"/>
        <v>2.4305555555555556E-3</v>
      </c>
      <c r="AA1751" s="50">
        <v>0.28937878478446999</v>
      </c>
      <c r="AB1751" s="16">
        <v>1</v>
      </c>
      <c r="AE1751" s="57" t="s">
        <v>75</v>
      </c>
      <c r="AG1751" s="50">
        <v>1.2698881017816126</v>
      </c>
      <c r="AH1751" s="50">
        <v>1.2698881017816126</v>
      </c>
      <c r="AI1751" s="4" t="s">
        <v>270</v>
      </c>
      <c r="AJ1751" s="4" t="s">
        <v>271</v>
      </c>
    </row>
    <row r="1752" spans="1:36" x14ac:dyDescent="0.35">
      <c r="A1752" s="4" t="s">
        <v>268</v>
      </c>
      <c r="B1752" s="36" t="s">
        <v>264</v>
      </c>
      <c r="C1752" s="50" t="s">
        <v>267</v>
      </c>
      <c r="D1752" s="19">
        <v>12.269975000000001</v>
      </c>
      <c r="E1752" s="19">
        <v>55.984428000000001</v>
      </c>
      <c r="F1752" s="20">
        <v>4965</v>
      </c>
      <c r="G1752" s="20">
        <v>324</v>
      </c>
      <c r="H1752" s="21">
        <v>1.2974498019608138</v>
      </c>
      <c r="I1752" s="4" t="s">
        <v>31</v>
      </c>
      <c r="J1752" s="4" t="s">
        <v>51</v>
      </c>
      <c r="L1752" s="50">
        <f t="shared" si="205"/>
        <v>5.5E-2</v>
      </c>
      <c r="M1752" s="13">
        <f t="shared" si="206"/>
        <v>1.107754279959718E-5</v>
      </c>
      <c r="N1752" s="4" t="s">
        <v>269</v>
      </c>
      <c r="O1752" s="4" t="s">
        <v>272</v>
      </c>
      <c r="P1752" s="17">
        <v>2400</v>
      </c>
      <c r="Q1752" s="54">
        <v>43000.449178240742</v>
      </c>
      <c r="T1752" s="24">
        <f t="shared" si="207"/>
        <v>2.4305555555555556E-3</v>
      </c>
      <c r="AA1752" s="50">
        <v>0.28937878478446999</v>
      </c>
      <c r="AB1752" s="16">
        <v>1</v>
      </c>
      <c r="AE1752" s="57" t="s">
        <v>75</v>
      </c>
      <c r="AG1752" s="50">
        <v>1.4111152309425585</v>
      </c>
      <c r="AH1752" s="50">
        <v>1.4111152309425585</v>
      </c>
      <c r="AI1752" s="4" t="s">
        <v>270</v>
      </c>
      <c r="AJ1752" s="4" t="s">
        <v>271</v>
      </c>
    </row>
    <row r="1753" spans="1:36" x14ac:dyDescent="0.35">
      <c r="A1753" s="4" t="s">
        <v>268</v>
      </c>
      <c r="B1753" s="36" t="s">
        <v>264</v>
      </c>
      <c r="C1753" s="50" t="s">
        <v>267</v>
      </c>
      <c r="D1753" s="19">
        <v>12.269975000000001</v>
      </c>
      <c r="E1753" s="19">
        <v>55.984428000000001</v>
      </c>
      <c r="F1753" s="20">
        <v>4965</v>
      </c>
      <c r="G1753" s="20">
        <v>324</v>
      </c>
      <c r="H1753" s="21">
        <v>1.2974498019608138</v>
      </c>
      <c r="I1753" s="4" t="s">
        <v>31</v>
      </c>
      <c r="J1753" s="4" t="s">
        <v>51</v>
      </c>
      <c r="L1753" s="50">
        <f t="shared" si="205"/>
        <v>5.5E-2</v>
      </c>
      <c r="M1753" s="13">
        <f t="shared" si="206"/>
        <v>1.107754279959718E-5</v>
      </c>
      <c r="N1753" s="4" t="s">
        <v>269</v>
      </c>
      <c r="O1753" s="4" t="s">
        <v>272</v>
      </c>
      <c r="P1753" s="17">
        <v>2400</v>
      </c>
      <c r="Q1753" s="54">
        <v>43000.501956018517</v>
      </c>
      <c r="T1753" s="24">
        <f t="shared" si="207"/>
        <v>2.4305555555555556E-3</v>
      </c>
      <c r="AA1753" s="50">
        <v>0.28937878478446999</v>
      </c>
      <c r="AB1753" s="16">
        <v>1</v>
      </c>
      <c r="AE1753" s="57" t="s">
        <v>75</v>
      </c>
      <c r="AG1753" s="50">
        <v>1.6334562756275002</v>
      </c>
      <c r="AH1753" s="50">
        <v>1.6334562756275002</v>
      </c>
      <c r="AI1753" s="4" t="s">
        <v>270</v>
      </c>
      <c r="AJ1753" s="4" t="s">
        <v>271</v>
      </c>
    </row>
    <row r="1754" spans="1:36" x14ac:dyDescent="0.35">
      <c r="A1754" s="4" t="s">
        <v>268</v>
      </c>
      <c r="B1754" s="36" t="s">
        <v>264</v>
      </c>
      <c r="C1754" s="50" t="s">
        <v>266</v>
      </c>
      <c r="D1754" s="19">
        <v>12.27182</v>
      </c>
      <c r="E1754" s="19">
        <v>55.985858</v>
      </c>
      <c r="F1754" s="20">
        <v>6699</v>
      </c>
      <c r="G1754" s="20">
        <v>495</v>
      </c>
      <c r="H1754" s="21">
        <v>1.7064964546303165</v>
      </c>
      <c r="I1754" s="4" t="s">
        <v>31</v>
      </c>
      <c r="J1754" s="4" t="s">
        <v>51</v>
      </c>
      <c r="L1754" s="50">
        <f t="shared" si="205"/>
        <v>5.5E-2</v>
      </c>
      <c r="M1754" s="13">
        <f t="shared" si="206"/>
        <v>8.2101806239737274E-6</v>
      </c>
      <c r="N1754" s="4" t="s">
        <v>269</v>
      </c>
      <c r="O1754" s="4" t="s">
        <v>272</v>
      </c>
      <c r="P1754" s="17">
        <v>2600</v>
      </c>
      <c r="Q1754" s="54">
        <v>43004.560034722221</v>
      </c>
      <c r="T1754" s="24">
        <f t="shared" si="207"/>
        <v>2.4305555555555556E-3</v>
      </c>
      <c r="AA1754" s="50">
        <v>0.52969535098939002</v>
      </c>
      <c r="AB1754" s="16">
        <v>1</v>
      </c>
      <c r="AE1754" s="57" t="s">
        <v>75</v>
      </c>
      <c r="AG1754" s="50">
        <v>1.2789524032322668</v>
      </c>
      <c r="AH1754" s="50">
        <v>1.2789524032322668</v>
      </c>
      <c r="AI1754" s="4" t="s">
        <v>270</v>
      </c>
      <c r="AJ1754" s="4" t="s">
        <v>271</v>
      </c>
    </row>
    <row r="1755" spans="1:36" x14ac:dyDescent="0.35">
      <c r="A1755" s="4" t="s">
        <v>268</v>
      </c>
      <c r="B1755" s="36" t="s">
        <v>264</v>
      </c>
      <c r="C1755" s="50" t="s">
        <v>266</v>
      </c>
      <c r="D1755" s="19">
        <v>12.27182</v>
      </c>
      <c r="E1755" s="19">
        <v>55.985858</v>
      </c>
      <c r="F1755" s="20">
        <v>6699</v>
      </c>
      <c r="G1755" s="20">
        <v>495</v>
      </c>
      <c r="H1755" s="21">
        <v>1.7064964546303165</v>
      </c>
      <c r="I1755" s="4" t="s">
        <v>31</v>
      </c>
      <c r="J1755" s="4" t="s">
        <v>51</v>
      </c>
      <c r="L1755" s="50">
        <f t="shared" si="205"/>
        <v>5.5E-2</v>
      </c>
      <c r="M1755" s="13">
        <f t="shared" si="206"/>
        <v>8.2101806239737274E-6</v>
      </c>
      <c r="N1755" s="4" t="s">
        <v>269</v>
      </c>
      <c r="O1755" s="4" t="s">
        <v>272</v>
      </c>
      <c r="P1755" s="17">
        <v>2600</v>
      </c>
      <c r="Q1755" s="54">
        <v>43004.632951388892</v>
      </c>
      <c r="T1755" s="24">
        <f t="shared" si="207"/>
        <v>2.4305555555555556E-3</v>
      </c>
      <c r="AA1755" s="50">
        <v>0.426146452514719</v>
      </c>
      <c r="AB1755" s="16">
        <v>1</v>
      </c>
      <c r="AE1755" s="57" t="s">
        <v>75</v>
      </c>
      <c r="AG1755" s="50">
        <v>1.0360929206619292</v>
      </c>
      <c r="AH1755" s="50">
        <v>1.0360929206619292</v>
      </c>
      <c r="AI1755" s="4" t="s">
        <v>270</v>
      </c>
      <c r="AJ1755" s="4" t="s">
        <v>271</v>
      </c>
    </row>
    <row r="1756" spans="1:36" x14ac:dyDescent="0.35">
      <c r="A1756" s="4" t="s">
        <v>268</v>
      </c>
      <c r="B1756" s="36" t="s">
        <v>264</v>
      </c>
      <c r="C1756" s="50" t="s">
        <v>266</v>
      </c>
      <c r="D1756" s="19">
        <v>12.27182</v>
      </c>
      <c r="E1756" s="19">
        <v>55.985858</v>
      </c>
      <c r="F1756" s="20">
        <v>6699</v>
      </c>
      <c r="G1756" s="20">
        <v>495</v>
      </c>
      <c r="H1756" s="21">
        <v>1.7064964546303165</v>
      </c>
      <c r="I1756" s="4" t="s">
        <v>31</v>
      </c>
      <c r="J1756" s="4" t="s">
        <v>51</v>
      </c>
      <c r="L1756" s="50">
        <f t="shared" si="205"/>
        <v>5.5E-2</v>
      </c>
      <c r="M1756" s="13">
        <f t="shared" si="206"/>
        <v>8.2101806239737274E-6</v>
      </c>
      <c r="N1756" s="4" t="s">
        <v>269</v>
      </c>
      <c r="O1756" s="4" t="s">
        <v>272</v>
      </c>
      <c r="P1756" s="17">
        <v>2600</v>
      </c>
      <c r="Q1756" s="54">
        <v>43004.660729166666</v>
      </c>
      <c r="T1756" s="24">
        <f t="shared" si="207"/>
        <v>2.4305555555555556E-3</v>
      </c>
      <c r="AA1756" s="50">
        <v>0.149983902683442</v>
      </c>
      <c r="AB1756" s="16">
        <v>1</v>
      </c>
      <c r="AE1756" s="57" t="s">
        <v>75</v>
      </c>
      <c r="AG1756" s="50">
        <v>0.44824454644108336</v>
      </c>
      <c r="AH1756" s="50">
        <v>0.44824454644108336</v>
      </c>
      <c r="AI1756" s="4" t="s">
        <v>270</v>
      </c>
      <c r="AJ1756" s="4" t="s">
        <v>271</v>
      </c>
    </row>
    <row r="1757" spans="1:36" x14ac:dyDescent="0.35">
      <c r="A1757" s="4" t="s">
        <v>268</v>
      </c>
      <c r="B1757" s="36" t="s">
        <v>264</v>
      </c>
      <c r="C1757" s="50" t="s">
        <v>266</v>
      </c>
      <c r="D1757" s="19">
        <v>12.27182</v>
      </c>
      <c r="E1757" s="19">
        <v>55.985858</v>
      </c>
      <c r="F1757" s="20">
        <v>6699</v>
      </c>
      <c r="G1757" s="20">
        <v>495</v>
      </c>
      <c r="H1757" s="21">
        <v>1.7064964546303165</v>
      </c>
      <c r="I1757" s="4" t="s">
        <v>31</v>
      </c>
      <c r="J1757" s="4" t="s">
        <v>51</v>
      </c>
      <c r="L1757" s="50">
        <f t="shared" si="205"/>
        <v>5.5E-2</v>
      </c>
      <c r="M1757" s="13">
        <f t="shared" si="206"/>
        <v>8.2101806239737274E-6</v>
      </c>
      <c r="N1757" s="4" t="s">
        <v>269</v>
      </c>
      <c r="O1757" s="4" t="s">
        <v>272</v>
      </c>
      <c r="P1757" s="17">
        <v>2600</v>
      </c>
      <c r="Q1757" s="54">
        <v>43004.685034722221</v>
      </c>
      <c r="T1757" s="24">
        <f t="shared" si="207"/>
        <v>2.4305555555555556E-3</v>
      </c>
      <c r="AA1757" s="50">
        <v>0.23791888494838401</v>
      </c>
      <c r="AB1757" s="16">
        <v>1</v>
      </c>
      <c r="AE1757" s="57" t="s">
        <v>75</v>
      </c>
      <c r="AG1757" s="50">
        <v>0.50607358707770833</v>
      </c>
      <c r="AH1757" s="50">
        <v>0.50607358707770833</v>
      </c>
      <c r="AI1757" s="4" t="s">
        <v>270</v>
      </c>
      <c r="AJ1757" s="4" t="s">
        <v>271</v>
      </c>
    </row>
    <row r="1758" spans="1:36" x14ac:dyDescent="0.35">
      <c r="A1758" s="4" t="s">
        <v>268</v>
      </c>
      <c r="B1758" s="36" t="s">
        <v>264</v>
      </c>
      <c r="C1758" s="50" t="s">
        <v>266</v>
      </c>
      <c r="D1758" s="19">
        <v>12.27182</v>
      </c>
      <c r="E1758" s="19">
        <v>55.985858</v>
      </c>
      <c r="F1758" s="20">
        <v>6699</v>
      </c>
      <c r="G1758" s="20">
        <v>495</v>
      </c>
      <c r="H1758" s="21">
        <v>1.7064964546303165</v>
      </c>
      <c r="I1758" s="4" t="s">
        <v>31</v>
      </c>
      <c r="J1758" s="4" t="s">
        <v>51</v>
      </c>
      <c r="L1758" s="50">
        <f t="shared" si="205"/>
        <v>5.5E-2</v>
      </c>
      <c r="M1758" s="13">
        <f t="shared" si="206"/>
        <v>8.2101806239737274E-6</v>
      </c>
      <c r="N1758" s="4" t="s">
        <v>269</v>
      </c>
      <c r="O1758" s="4" t="s">
        <v>272</v>
      </c>
      <c r="P1758" s="17">
        <v>2600</v>
      </c>
      <c r="Q1758" s="54">
        <v>43004.705868055556</v>
      </c>
      <c r="T1758" s="24">
        <f t="shared" si="207"/>
        <v>2.4305555555555556E-3</v>
      </c>
      <c r="AA1758" s="50">
        <v>7.1846913111219907E-2</v>
      </c>
      <c r="AB1758" s="16">
        <v>1</v>
      </c>
      <c r="AE1758" s="57" t="s">
        <v>75</v>
      </c>
      <c r="AG1758" s="50">
        <v>0.80082116600936248</v>
      </c>
      <c r="AH1758" s="50">
        <v>0.80082116600936248</v>
      </c>
      <c r="AI1758" s="4" t="s">
        <v>270</v>
      </c>
      <c r="AJ1758" s="4" t="s">
        <v>271</v>
      </c>
    </row>
    <row r="1759" spans="1:36" x14ac:dyDescent="0.35">
      <c r="A1759" s="4" t="s">
        <v>268</v>
      </c>
      <c r="B1759" s="36" t="s">
        <v>264</v>
      </c>
      <c r="C1759" s="50" t="s">
        <v>266</v>
      </c>
      <c r="D1759" s="19">
        <v>12.27182</v>
      </c>
      <c r="E1759" s="19">
        <v>55.985858</v>
      </c>
      <c r="F1759" s="20">
        <v>6699</v>
      </c>
      <c r="G1759" s="20">
        <v>495</v>
      </c>
      <c r="H1759" s="21">
        <v>1.7064964546303165</v>
      </c>
      <c r="I1759" s="4" t="s">
        <v>31</v>
      </c>
      <c r="J1759" s="4" t="s">
        <v>51</v>
      </c>
      <c r="L1759" s="50">
        <f t="shared" si="205"/>
        <v>5.5E-2</v>
      </c>
      <c r="M1759" s="13">
        <f t="shared" si="206"/>
        <v>8.2101806239737274E-6</v>
      </c>
      <c r="N1759" s="4" t="s">
        <v>269</v>
      </c>
      <c r="O1759" s="4" t="s">
        <v>272</v>
      </c>
      <c r="P1759" s="17">
        <v>2600</v>
      </c>
      <c r="Q1759" s="54">
        <v>43004.730173611111</v>
      </c>
      <c r="T1759" s="24">
        <f t="shared" si="207"/>
        <v>2.4305555555555556E-3</v>
      </c>
      <c r="AA1759" s="50">
        <v>0</v>
      </c>
      <c r="AB1759" s="16">
        <v>1</v>
      </c>
      <c r="AE1759" s="57" t="s">
        <v>75</v>
      </c>
      <c r="AG1759" s="50">
        <v>0.97378287046051248</v>
      </c>
      <c r="AH1759" s="50">
        <v>0.97378287046051248</v>
      </c>
      <c r="AI1759" s="4" t="s">
        <v>270</v>
      </c>
      <c r="AJ1759" s="4" t="s">
        <v>271</v>
      </c>
    </row>
    <row r="1760" spans="1:36" x14ac:dyDescent="0.35">
      <c r="A1760" s="4" t="s">
        <v>268</v>
      </c>
      <c r="B1760" s="36" t="s">
        <v>264</v>
      </c>
      <c r="C1760" s="50" t="s">
        <v>266</v>
      </c>
      <c r="D1760" s="19">
        <v>12.27182</v>
      </c>
      <c r="E1760" s="19">
        <v>55.985858</v>
      </c>
      <c r="F1760" s="20">
        <v>6699</v>
      </c>
      <c r="G1760" s="20">
        <v>495</v>
      </c>
      <c r="H1760" s="21">
        <v>1.7064964546303165</v>
      </c>
      <c r="I1760" s="4" t="s">
        <v>31</v>
      </c>
      <c r="J1760" s="4" t="s">
        <v>51</v>
      </c>
      <c r="L1760" s="50">
        <f t="shared" si="205"/>
        <v>5.5E-2</v>
      </c>
      <c r="M1760" s="13">
        <f t="shared" si="206"/>
        <v>8.2101806239737274E-6</v>
      </c>
      <c r="N1760" s="4" t="s">
        <v>269</v>
      </c>
      <c r="O1760" s="4" t="s">
        <v>272</v>
      </c>
      <c r="P1760" s="17">
        <v>2600</v>
      </c>
      <c r="Q1760" s="54">
        <v>43004.754479166666</v>
      </c>
      <c r="T1760" s="24">
        <f t="shared" si="207"/>
        <v>2.4305555555555556E-3</v>
      </c>
      <c r="AA1760" s="50">
        <v>0.23791888494838401</v>
      </c>
      <c r="AB1760" s="16">
        <v>1</v>
      </c>
      <c r="AE1760" s="57" t="s">
        <v>75</v>
      </c>
      <c r="AG1760" s="50">
        <v>1.0956548754813915</v>
      </c>
      <c r="AH1760" s="50">
        <v>1.0956548754813915</v>
      </c>
      <c r="AI1760" s="4" t="s">
        <v>270</v>
      </c>
      <c r="AJ1760" s="4" t="s">
        <v>271</v>
      </c>
    </row>
    <row r="1761" spans="1:36" x14ac:dyDescent="0.35">
      <c r="A1761" s="4" t="s">
        <v>268</v>
      </c>
      <c r="B1761" s="36" t="s">
        <v>264</v>
      </c>
      <c r="C1761" s="50" t="s">
        <v>266</v>
      </c>
      <c r="D1761" s="19">
        <v>12.27182</v>
      </c>
      <c r="E1761" s="19">
        <v>55.985858</v>
      </c>
      <c r="F1761" s="20">
        <v>6699</v>
      </c>
      <c r="G1761" s="20">
        <v>495</v>
      </c>
      <c r="H1761" s="21">
        <v>1.7064964546303165</v>
      </c>
      <c r="I1761" s="4" t="s">
        <v>31</v>
      </c>
      <c r="J1761" s="4" t="s">
        <v>51</v>
      </c>
      <c r="L1761" s="50">
        <f t="shared" si="205"/>
        <v>5.5E-2</v>
      </c>
      <c r="M1761" s="13">
        <f t="shared" si="206"/>
        <v>8.2101806239737274E-6</v>
      </c>
      <c r="N1761" s="4" t="s">
        <v>269</v>
      </c>
      <c r="O1761" s="4" t="s">
        <v>272</v>
      </c>
      <c r="P1761" s="17">
        <v>2600</v>
      </c>
      <c r="Q1761" s="54">
        <v>43004.778784722221</v>
      </c>
      <c r="T1761" s="24">
        <f t="shared" si="207"/>
        <v>2.4305555555555556E-3</v>
      </c>
      <c r="AA1761" s="50">
        <v>0.149983902683442</v>
      </c>
      <c r="AB1761" s="16">
        <v>1</v>
      </c>
      <c r="AE1761" s="57" t="s">
        <v>75</v>
      </c>
      <c r="AG1761" s="50">
        <v>1.1706653631635542</v>
      </c>
      <c r="AH1761" s="50">
        <v>1.1706653631635542</v>
      </c>
      <c r="AI1761" s="4" t="s">
        <v>270</v>
      </c>
      <c r="AJ1761" s="4" t="s">
        <v>271</v>
      </c>
    </row>
    <row r="1762" spans="1:36" x14ac:dyDescent="0.35">
      <c r="A1762" s="4" t="s">
        <v>268</v>
      </c>
      <c r="B1762" s="36" t="s">
        <v>264</v>
      </c>
      <c r="C1762" s="50" t="s">
        <v>266</v>
      </c>
      <c r="D1762" s="19">
        <v>12.27182</v>
      </c>
      <c r="E1762" s="19">
        <v>55.985858</v>
      </c>
      <c r="F1762" s="20">
        <v>6699</v>
      </c>
      <c r="G1762" s="20">
        <v>495</v>
      </c>
      <c r="H1762" s="21">
        <v>1.7064964546303165</v>
      </c>
      <c r="I1762" s="4" t="s">
        <v>31</v>
      </c>
      <c r="J1762" s="4" t="s">
        <v>51</v>
      </c>
      <c r="L1762" s="50">
        <f t="shared" si="205"/>
        <v>5.5E-2</v>
      </c>
      <c r="M1762" s="13">
        <f t="shared" si="206"/>
        <v>8.2101806239737274E-6</v>
      </c>
      <c r="N1762" s="4" t="s">
        <v>269</v>
      </c>
      <c r="O1762" s="4" t="s">
        <v>272</v>
      </c>
      <c r="P1762" s="17">
        <v>2600</v>
      </c>
      <c r="Q1762" s="54">
        <v>43004.806562500002</v>
      </c>
      <c r="T1762" s="24">
        <f t="shared" si="207"/>
        <v>2.4305555555555556E-3</v>
      </c>
      <c r="AA1762" s="50">
        <v>0.23791888494838401</v>
      </c>
      <c r="AB1762" s="16">
        <v>1</v>
      </c>
      <c r="AE1762" s="57" t="s">
        <v>75</v>
      </c>
      <c r="AG1762" s="50">
        <v>0.85423537777326253</v>
      </c>
      <c r="AH1762" s="50">
        <v>0.85423537777326253</v>
      </c>
      <c r="AI1762" s="4" t="s">
        <v>270</v>
      </c>
      <c r="AJ1762" s="4" t="s">
        <v>271</v>
      </c>
    </row>
    <row r="1763" spans="1:36" x14ac:dyDescent="0.35">
      <c r="A1763" s="4" t="s">
        <v>268</v>
      </c>
      <c r="B1763" s="36" t="s">
        <v>264</v>
      </c>
      <c r="C1763" s="50" t="s">
        <v>266</v>
      </c>
      <c r="D1763" s="19">
        <v>12.27182</v>
      </c>
      <c r="E1763" s="19">
        <v>55.985858</v>
      </c>
      <c r="F1763" s="20">
        <v>6699</v>
      </c>
      <c r="G1763" s="20">
        <v>495</v>
      </c>
      <c r="H1763" s="21">
        <v>1.7064964546303165</v>
      </c>
      <c r="I1763" s="4" t="s">
        <v>31</v>
      </c>
      <c r="J1763" s="4" t="s">
        <v>51</v>
      </c>
      <c r="L1763" s="50">
        <f t="shared" si="205"/>
        <v>5.5E-2</v>
      </c>
      <c r="M1763" s="13">
        <f t="shared" si="206"/>
        <v>8.2101806239737274E-6</v>
      </c>
      <c r="N1763" s="4" t="s">
        <v>269</v>
      </c>
      <c r="O1763" s="4" t="s">
        <v>272</v>
      </c>
      <c r="P1763" s="17">
        <v>2600</v>
      </c>
      <c r="Q1763" s="54">
        <v>43004.830868055556</v>
      </c>
      <c r="T1763" s="24">
        <f t="shared" si="207"/>
        <v>2.4305555555555556E-3</v>
      </c>
      <c r="AA1763" s="50">
        <v>7.1846913111219907E-2</v>
      </c>
      <c r="AB1763" s="16">
        <v>1</v>
      </c>
      <c r="AE1763" s="57" t="s">
        <v>75</v>
      </c>
      <c r="AG1763" s="50">
        <v>0.71895517703188327</v>
      </c>
      <c r="AH1763" s="50">
        <v>0.71895517703188327</v>
      </c>
      <c r="AI1763" s="4" t="s">
        <v>270</v>
      </c>
      <c r="AJ1763" s="4" t="s">
        <v>271</v>
      </c>
    </row>
    <row r="1764" spans="1:36" x14ac:dyDescent="0.35">
      <c r="A1764" s="4" t="s">
        <v>268</v>
      </c>
      <c r="B1764" s="36" t="s">
        <v>264</v>
      </c>
      <c r="C1764" s="50" t="s">
        <v>266</v>
      </c>
      <c r="D1764" s="19">
        <v>12.27182</v>
      </c>
      <c r="E1764" s="19">
        <v>55.985858</v>
      </c>
      <c r="F1764" s="20">
        <v>6699</v>
      </c>
      <c r="G1764" s="20">
        <v>495</v>
      </c>
      <c r="H1764" s="21">
        <v>1.7064964546303165</v>
      </c>
      <c r="I1764" s="4" t="s">
        <v>31</v>
      </c>
      <c r="J1764" s="4" t="s">
        <v>51</v>
      </c>
      <c r="L1764" s="50">
        <f t="shared" si="205"/>
        <v>5.5E-2</v>
      </c>
      <c r="M1764" s="13">
        <f t="shared" si="206"/>
        <v>8.2101806239737274E-6</v>
      </c>
      <c r="N1764" s="4" t="s">
        <v>269</v>
      </c>
      <c r="O1764" s="4" t="s">
        <v>272</v>
      </c>
      <c r="P1764" s="17">
        <v>2600</v>
      </c>
      <c r="Q1764" s="54">
        <v>43004.851701388892</v>
      </c>
      <c r="T1764" s="24">
        <f t="shared" si="207"/>
        <v>2.4305555555555556E-3</v>
      </c>
      <c r="AA1764" s="50">
        <v>0.23791888494838401</v>
      </c>
      <c r="AB1764" s="16">
        <v>1</v>
      </c>
      <c r="AE1764" s="57" t="s">
        <v>75</v>
      </c>
      <c r="AG1764" s="50">
        <v>0.91311817159356667</v>
      </c>
      <c r="AH1764" s="50">
        <v>0.91311817159356667</v>
      </c>
      <c r="AI1764" s="4" t="s">
        <v>270</v>
      </c>
      <c r="AJ1764" s="4" t="s">
        <v>271</v>
      </c>
    </row>
    <row r="1765" spans="1:36" x14ac:dyDescent="0.35">
      <c r="A1765" s="4" t="s">
        <v>268</v>
      </c>
      <c r="B1765" s="36" t="s">
        <v>264</v>
      </c>
      <c r="C1765" s="50" t="s">
        <v>266</v>
      </c>
      <c r="D1765" s="19">
        <v>12.27182</v>
      </c>
      <c r="E1765" s="19">
        <v>55.985858</v>
      </c>
      <c r="F1765" s="20">
        <v>6699</v>
      </c>
      <c r="G1765" s="20">
        <v>495</v>
      </c>
      <c r="H1765" s="21">
        <v>1.7064964546303165</v>
      </c>
      <c r="I1765" s="4" t="s">
        <v>31</v>
      </c>
      <c r="J1765" s="4" t="s">
        <v>51</v>
      </c>
      <c r="L1765" s="50">
        <f t="shared" si="205"/>
        <v>5.5E-2</v>
      </c>
      <c r="M1765" s="13">
        <f t="shared" si="206"/>
        <v>8.2101806239737274E-6</v>
      </c>
      <c r="N1765" s="4" t="s">
        <v>269</v>
      </c>
      <c r="O1765" s="4" t="s">
        <v>272</v>
      </c>
      <c r="P1765" s="17">
        <v>2600</v>
      </c>
      <c r="Q1765" s="54">
        <v>43004.879479166666</v>
      </c>
      <c r="T1765" s="24">
        <f t="shared" si="207"/>
        <v>2.4305555555555556E-3</v>
      </c>
      <c r="AA1765" s="50">
        <v>0.23791888494838401</v>
      </c>
      <c r="AB1765" s="16">
        <v>1</v>
      </c>
      <c r="AE1765" s="57" t="s">
        <v>75</v>
      </c>
      <c r="AG1765" s="50">
        <v>0.8543894078662958</v>
      </c>
      <c r="AH1765" s="50">
        <v>0.8543894078662958</v>
      </c>
      <c r="AI1765" s="4" t="s">
        <v>270</v>
      </c>
      <c r="AJ1765" s="4" t="s">
        <v>271</v>
      </c>
    </row>
    <row r="1766" spans="1:36" x14ac:dyDescent="0.35">
      <c r="A1766" s="4" t="s">
        <v>268</v>
      </c>
      <c r="B1766" s="36" t="s">
        <v>264</v>
      </c>
      <c r="C1766" s="50" t="s">
        <v>266</v>
      </c>
      <c r="D1766" s="19">
        <v>12.27182</v>
      </c>
      <c r="E1766" s="19">
        <v>55.985858</v>
      </c>
      <c r="F1766" s="20">
        <v>6699</v>
      </c>
      <c r="G1766" s="20">
        <v>495</v>
      </c>
      <c r="H1766" s="21">
        <v>1.7064964546303165</v>
      </c>
      <c r="I1766" s="4" t="s">
        <v>31</v>
      </c>
      <c r="J1766" s="4" t="s">
        <v>51</v>
      </c>
      <c r="L1766" s="50">
        <f t="shared" si="205"/>
        <v>5.5E-2</v>
      </c>
      <c r="M1766" s="13">
        <f t="shared" si="206"/>
        <v>8.2101806239737274E-6</v>
      </c>
      <c r="N1766" s="4" t="s">
        <v>269</v>
      </c>
      <c r="O1766" s="4" t="s">
        <v>272</v>
      </c>
      <c r="P1766" s="17">
        <v>2600</v>
      </c>
      <c r="Q1766" s="54">
        <v>43004.903784722221</v>
      </c>
      <c r="T1766" s="24">
        <f t="shared" si="207"/>
        <v>2.4305555555555556E-3</v>
      </c>
      <c r="AA1766" s="50">
        <v>7.1846913111219907E-2</v>
      </c>
      <c r="AB1766" s="16">
        <v>1</v>
      </c>
      <c r="AE1766" s="57" t="s">
        <v>75</v>
      </c>
      <c r="AG1766" s="50">
        <v>1.1994966017777915</v>
      </c>
      <c r="AH1766" s="50">
        <v>1.1994966017777915</v>
      </c>
      <c r="AI1766" s="4" t="s">
        <v>270</v>
      </c>
      <c r="AJ1766" s="4" t="s">
        <v>271</v>
      </c>
    </row>
    <row r="1767" spans="1:36" x14ac:dyDescent="0.35">
      <c r="A1767" s="4" t="s">
        <v>268</v>
      </c>
      <c r="B1767" s="36" t="s">
        <v>264</v>
      </c>
      <c r="C1767" s="50" t="s">
        <v>266</v>
      </c>
      <c r="D1767" s="19">
        <v>12.27182</v>
      </c>
      <c r="E1767" s="19">
        <v>55.985858</v>
      </c>
      <c r="F1767" s="20">
        <v>6699</v>
      </c>
      <c r="G1767" s="20">
        <v>495</v>
      </c>
      <c r="H1767" s="21">
        <v>1.7064964546303165</v>
      </c>
      <c r="I1767" s="4" t="s">
        <v>31</v>
      </c>
      <c r="J1767" s="4" t="s">
        <v>51</v>
      </c>
      <c r="L1767" s="50">
        <f t="shared" si="205"/>
        <v>5.5E-2</v>
      </c>
      <c r="M1767" s="13">
        <f t="shared" si="206"/>
        <v>8.2101806239737274E-6</v>
      </c>
      <c r="N1767" s="4" t="s">
        <v>269</v>
      </c>
      <c r="O1767" s="4" t="s">
        <v>272</v>
      </c>
      <c r="P1767" s="17">
        <v>2600</v>
      </c>
      <c r="Q1767" s="54">
        <v>43004.928090277775</v>
      </c>
      <c r="T1767" s="24">
        <f t="shared" si="207"/>
        <v>2.4305555555555556E-3</v>
      </c>
      <c r="AA1767" s="50">
        <v>0.149983902683442</v>
      </c>
      <c r="AB1767" s="16">
        <v>1</v>
      </c>
      <c r="AE1767" s="57" t="s">
        <v>75</v>
      </c>
      <c r="AG1767" s="50">
        <v>1.0056436008395042</v>
      </c>
      <c r="AH1767" s="50">
        <v>1.0056436008395042</v>
      </c>
      <c r="AI1767" s="4" t="s">
        <v>270</v>
      </c>
      <c r="AJ1767" s="4" t="s">
        <v>271</v>
      </c>
    </row>
    <row r="1768" spans="1:36" x14ac:dyDescent="0.35">
      <c r="A1768" s="4" t="s">
        <v>268</v>
      </c>
      <c r="B1768" s="36" t="s">
        <v>264</v>
      </c>
      <c r="C1768" s="50" t="s">
        <v>266</v>
      </c>
      <c r="D1768" s="19">
        <v>12.27182</v>
      </c>
      <c r="E1768" s="19">
        <v>55.985858</v>
      </c>
      <c r="F1768" s="20">
        <v>6699</v>
      </c>
      <c r="G1768" s="20">
        <v>495</v>
      </c>
      <c r="H1768" s="21">
        <v>1.7064964546303165</v>
      </c>
      <c r="I1768" s="4" t="s">
        <v>31</v>
      </c>
      <c r="J1768" s="4" t="s">
        <v>51</v>
      </c>
      <c r="L1768" s="50">
        <f t="shared" si="205"/>
        <v>5.5E-2</v>
      </c>
      <c r="M1768" s="13">
        <f t="shared" si="206"/>
        <v>8.2101806239737274E-6</v>
      </c>
      <c r="N1768" s="4" t="s">
        <v>269</v>
      </c>
      <c r="O1768" s="4" t="s">
        <v>272</v>
      </c>
      <c r="P1768" s="17">
        <v>2600</v>
      </c>
      <c r="Q1768" s="54">
        <v>43004.95239583333</v>
      </c>
      <c r="T1768" s="24">
        <f t="shared" si="207"/>
        <v>2.4305555555555556E-3</v>
      </c>
      <c r="AA1768" s="50">
        <v>0.23791888494838401</v>
      </c>
      <c r="AB1768" s="16">
        <v>1</v>
      </c>
      <c r="AE1768" s="57" t="s">
        <v>75</v>
      </c>
      <c r="AG1768" s="50">
        <v>1.0701742136681582</v>
      </c>
      <c r="AH1768" s="50">
        <v>1.0701742136681582</v>
      </c>
      <c r="AI1768" s="4" t="s">
        <v>270</v>
      </c>
      <c r="AJ1768" s="4" t="s">
        <v>271</v>
      </c>
    </row>
    <row r="1769" spans="1:36" x14ac:dyDescent="0.35">
      <c r="A1769" s="4" t="s">
        <v>268</v>
      </c>
      <c r="B1769" s="36" t="s">
        <v>264</v>
      </c>
      <c r="C1769" s="50" t="s">
        <v>266</v>
      </c>
      <c r="D1769" s="19">
        <v>12.27182</v>
      </c>
      <c r="E1769" s="19">
        <v>55.985858</v>
      </c>
      <c r="F1769" s="20">
        <v>6699</v>
      </c>
      <c r="G1769" s="20">
        <v>495</v>
      </c>
      <c r="H1769" s="21">
        <v>1.7064964546303165</v>
      </c>
      <c r="I1769" s="4" t="s">
        <v>31</v>
      </c>
      <c r="J1769" s="4" t="s">
        <v>51</v>
      </c>
      <c r="L1769" s="50">
        <f t="shared" si="205"/>
        <v>5.5E-2</v>
      </c>
      <c r="M1769" s="13">
        <f t="shared" si="206"/>
        <v>8.2101806239737274E-6</v>
      </c>
      <c r="N1769" s="4" t="s">
        <v>269</v>
      </c>
      <c r="O1769" s="4" t="s">
        <v>272</v>
      </c>
      <c r="P1769" s="17">
        <v>2600</v>
      </c>
      <c r="Q1769" s="54">
        <v>43004.976701388892</v>
      </c>
      <c r="T1769" s="24">
        <f t="shared" si="207"/>
        <v>2.4305555555555556E-3</v>
      </c>
      <c r="AA1769" s="50">
        <v>0.23791888494838401</v>
      </c>
      <c r="AB1769" s="16">
        <v>1</v>
      </c>
      <c r="AE1769" s="57" t="s">
        <v>75</v>
      </c>
      <c r="AG1769" s="50">
        <v>1.0432872075352624</v>
      </c>
      <c r="AH1769" s="50">
        <v>1.0432872075352624</v>
      </c>
      <c r="AI1769" s="4" t="s">
        <v>270</v>
      </c>
      <c r="AJ1769" s="4" t="s">
        <v>271</v>
      </c>
    </row>
    <row r="1770" spans="1:36" x14ac:dyDescent="0.35">
      <c r="A1770" s="4" t="s">
        <v>268</v>
      </c>
      <c r="B1770" s="36" t="s">
        <v>264</v>
      </c>
      <c r="C1770" s="50" t="s">
        <v>266</v>
      </c>
      <c r="D1770" s="19">
        <v>12.27182</v>
      </c>
      <c r="E1770" s="19">
        <v>55.985858</v>
      </c>
      <c r="F1770" s="20">
        <v>6699</v>
      </c>
      <c r="G1770" s="20">
        <v>495</v>
      </c>
      <c r="H1770" s="21">
        <v>1.7064964546303165</v>
      </c>
      <c r="I1770" s="4" t="s">
        <v>31</v>
      </c>
      <c r="J1770" s="4" t="s">
        <v>51</v>
      </c>
      <c r="L1770" s="50">
        <f t="shared" si="205"/>
        <v>5.5E-2</v>
      </c>
      <c r="M1770" s="13">
        <f t="shared" si="206"/>
        <v>8.2101806239737274E-6</v>
      </c>
      <c r="N1770" s="4" t="s">
        <v>269</v>
      </c>
      <c r="O1770" s="4" t="s">
        <v>272</v>
      </c>
      <c r="P1770" s="17">
        <v>2600</v>
      </c>
      <c r="Q1770" s="54">
        <v>43005.001006944447</v>
      </c>
      <c r="T1770" s="24">
        <f t="shared" si="207"/>
        <v>2.4305555555555556E-3</v>
      </c>
      <c r="AA1770" s="50">
        <v>0.149983902683442</v>
      </c>
      <c r="AB1770" s="16">
        <v>1</v>
      </c>
      <c r="AE1770" s="57" t="s">
        <v>75</v>
      </c>
      <c r="AG1770" s="50">
        <v>0.99490641371194166</v>
      </c>
      <c r="AH1770" s="50">
        <v>0.99490641371194166</v>
      </c>
      <c r="AI1770" s="4" t="s">
        <v>270</v>
      </c>
      <c r="AJ1770" s="4" t="s">
        <v>271</v>
      </c>
    </row>
    <row r="1771" spans="1:36" x14ac:dyDescent="0.35">
      <c r="A1771" s="4" t="s">
        <v>268</v>
      </c>
      <c r="B1771" s="36" t="s">
        <v>264</v>
      </c>
      <c r="C1771" s="50" t="s">
        <v>266</v>
      </c>
      <c r="D1771" s="19">
        <v>12.27182</v>
      </c>
      <c r="E1771" s="19">
        <v>55.985858</v>
      </c>
      <c r="F1771" s="20">
        <v>6699</v>
      </c>
      <c r="G1771" s="20">
        <v>495</v>
      </c>
      <c r="H1771" s="21">
        <v>1.7064964546303165</v>
      </c>
      <c r="I1771" s="4" t="s">
        <v>31</v>
      </c>
      <c r="J1771" s="4" t="s">
        <v>51</v>
      </c>
      <c r="L1771" s="50">
        <f t="shared" si="205"/>
        <v>5.5E-2</v>
      </c>
      <c r="M1771" s="13">
        <f t="shared" si="206"/>
        <v>8.2101806239737274E-6</v>
      </c>
      <c r="N1771" s="4" t="s">
        <v>269</v>
      </c>
      <c r="O1771" s="4" t="s">
        <v>272</v>
      </c>
      <c r="P1771" s="17">
        <v>2600</v>
      </c>
      <c r="Q1771" s="54">
        <v>43005.025312500002</v>
      </c>
      <c r="T1771" s="24">
        <f t="shared" si="207"/>
        <v>2.4305555555555556E-3</v>
      </c>
      <c r="AA1771" s="50">
        <v>0.23791888494838401</v>
      </c>
      <c r="AB1771" s="16">
        <v>1</v>
      </c>
      <c r="AE1771" s="57" t="s">
        <v>75</v>
      </c>
      <c r="AG1771" s="50">
        <v>1.1012313387814876</v>
      </c>
      <c r="AH1771" s="50">
        <v>1.1012313387814876</v>
      </c>
      <c r="AI1771" s="4" t="s">
        <v>270</v>
      </c>
      <c r="AJ1771" s="4" t="s">
        <v>271</v>
      </c>
    </row>
    <row r="1772" spans="1:36" x14ac:dyDescent="0.35">
      <c r="A1772" s="4" t="s">
        <v>268</v>
      </c>
      <c r="B1772" s="36" t="s">
        <v>264</v>
      </c>
      <c r="C1772" s="50" t="s">
        <v>266</v>
      </c>
      <c r="D1772" s="19">
        <v>12.27182</v>
      </c>
      <c r="E1772" s="19">
        <v>55.985858</v>
      </c>
      <c r="F1772" s="20">
        <v>6699</v>
      </c>
      <c r="G1772" s="20">
        <v>495</v>
      </c>
      <c r="H1772" s="21">
        <v>1.7064964546303165</v>
      </c>
      <c r="I1772" s="4" t="s">
        <v>31</v>
      </c>
      <c r="J1772" s="4" t="s">
        <v>51</v>
      </c>
      <c r="L1772" s="50">
        <f t="shared" si="205"/>
        <v>5.5E-2</v>
      </c>
      <c r="M1772" s="13">
        <f t="shared" si="206"/>
        <v>8.2101806239737274E-6</v>
      </c>
      <c r="N1772" s="4" t="s">
        <v>269</v>
      </c>
      <c r="O1772" s="4" t="s">
        <v>272</v>
      </c>
      <c r="P1772" s="17">
        <v>2600</v>
      </c>
      <c r="Q1772" s="54">
        <v>43005.049618055556</v>
      </c>
      <c r="T1772" s="24">
        <f t="shared" si="207"/>
        <v>2.4305555555555556E-3</v>
      </c>
      <c r="AA1772" s="50">
        <v>0.23791888494838401</v>
      </c>
      <c r="AB1772" s="16">
        <v>1</v>
      </c>
      <c r="AE1772" s="57" t="s">
        <v>75</v>
      </c>
      <c r="AG1772" s="50">
        <v>1.0462485002388209</v>
      </c>
      <c r="AH1772" s="50">
        <v>1.0462485002388209</v>
      </c>
      <c r="AI1772" s="4" t="s">
        <v>270</v>
      </c>
      <c r="AJ1772" s="4" t="s">
        <v>271</v>
      </c>
    </row>
    <row r="1773" spans="1:36" x14ac:dyDescent="0.35">
      <c r="A1773" s="4" t="s">
        <v>268</v>
      </c>
      <c r="B1773" s="36" t="s">
        <v>264</v>
      </c>
      <c r="C1773" s="50" t="s">
        <v>266</v>
      </c>
      <c r="D1773" s="19">
        <v>12.27182</v>
      </c>
      <c r="E1773" s="19">
        <v>55.985858</v>
      </c>
      <c r="F1773" s="20">
        <v>6699</v>
      </c>
      <c r="G1773" s="20">
        <v>495</v>
      </c>
      <c r="H1773" s="21">
        <v>1.7064964546303165</v>
      </c>
      <c r="I1773" s="4" t="s">
        <v>31</v>
      </c>
      <c r="J1773" s="4" t="s">
        <v>51</v>
      </c>
      <c r="L1773" s="50">
        <f t="shared" si="205"/>
        <v>5.5E-2</v>
      </c>
      <c r="M1773" s="13">
        <f t="shared" si="206"/>
        <v>8.2101806239737274E-6</v>
      </c>
      <c r="N1773" s="4" t="s">
        <v>269</v>
      </c>
      <c r="O1773" s="4" t="s">
        <v>272</v>
      </c>
      <c r="P1773" s="17">
        <v>2600</v>
      </c>
      <c r="Q1773" s="54">
        <v>43005.073912037034</v>
      </c>
      <c r="T1773" s="24">
        <f t="shared" si="207"/>
        <v>2.4305555555555556E-3</v>
      </c>
      <c r="AA1773" s="50">
        <v>0.32888763050105002</v>
      </c>
      <c r="AB1773" s="16">
        <v>1</v>
      </c>
      <c r="AE1773" s="57" t="s">
        <v>75</v>
      </c>
      <c r="AG1773" s="50">
        <v>1.029868804445</v>
      </c>
      <c r="AH1773" s="50">
        <v>1.029868804445</v>
      </c>
      <c r="AI1773" s="4" t="s">
        <v>270</v>
      </c>
      <c r="AJ1773" s="4" t="s">
        <v>271</v>
      </c>
    </row>
    <row r="1774" spans="1:36" x14ac:dyDescent="0.35">
      <c r="A1774" s="4" t="s">
        <v>268</v>
      </c>
      <c r="B1774" s="36" t="s">
        <v>264</v>
      </c>
      <c r="C1774" s="50" t="s">
        <v>266</v>
      </c>
      <c r="D1774" s="19">
        <v>12.27182</v>
      </c>
      <c r="E1774" s="19">
        <v>55.985858</v>
      </c>
      <c r="F1774" s="20">
        <v>6699</v>
      </c>
      <c r="G1774" s="20">
        <v>495</v>
      </c>
      <c r="H1774" s="21">
        <v>1.7064964546303165</v>
      </c>
      <c r="I1774" s="4" t="s">
        <v>31</v>
      </c>
      <c r="J1774" s="4" t="s">
        <v>51</v>
      </c>
      <c r="L1774" s="50">
        <f t="shared" si="205"/>
        <v>5.5E-2</v>
      </c>
      <c r="M1774" s="13">
        <f t="shared" si="206"/>
        <v>8.2101806239737274E-6</v>
      </c>
      <c r="N1774" s="4" t="s">
        <v>269</v>
      </c>
      <c r="O1774" s="4" t="s">
        <v>272</v>
      </c>
      <c r="P1774" s="17">
        <v>2600</v>
      </c>
      <c r="Q1774" s="54">
        <v>43005.101689814815</v>
      </c>
      <c r="T1774" s="24">
        <f t="shared" si="207"/>
        <v>2.4305555555555556E-3</v>
      </c>
      <c r="AA1774" s="50">
        <v>0.149983902683442</v>
      </c>
      <c r="AB1774" s="16">
        <v>1</v>
      </c>
      <c r="AE1774" s="57" t="s">
        <v>75</v>
      </c>
      <c r="AG1774" s="50">
        <v>0.93714912992743749</v>
      </c>
      <c r="AH1774" s="50">
        <v>0.93714912992743749</v>
      </c>
      <c r="AI1774" s="4" t="s">
        <v>270</v>
      </c>
      <c r="AJ1774" s="4" t="s">
        <v>271</v>
      </c>
    </row>
    <row r="1775" spans="1:36" x14ac:dyDescent="0.35">
      <c r="A1775" s="4" t="s">
        <v>268</v>
      </c>
      <c r="B1775" s="36" t="s">
        <v>264</v>
      </c>
      <c r="C1775" s="50" t="s">
        <v>266</v>
      </c>
      <c r="D1775" s="19">
        <v>12.27182</v>
      </c>
      <c r="E1775" s="19">
        <v>55.985858</v>
      </c>
      <c r="F1775" s="20">
        <v>6699</v>
      </c>
      <c r="G1775" s="20">
        <v>495</v>
      </c>
      <c r="H1775" s="21">
        <v>1.7064964546303165</v>
      </c>
      <c r="I1775" s="4" t="s">
        <v>31</v>
      </c>
      <c r="J1775" s="4" t="s">
        <v>51</v>
      </c>
      <c r="L1775" s="50">
        <f t="shared" si="205"/>
        <v>5.5E-2</v>
      </c>
      <c r="M1775" s="13">
        <f t="shared" si="206"/>
        <v>8.2101806239737274E-6</v>
      </c>
      <c r="N1775" s="4" t="s">
        <v>269</v>
      </c>
      <c r="O1775" s="4" t="s">
        <v>272</v>
      </c>
      <c r="P1775" s="17">
        <v>2600</v>
      </c>
      <c r="Q1775" s="54">
        <v>43005.12599537037</v>
      </c>
      <c r="T1775" s="24">
        <f t="shared" si="207"/>
        <v>2.4305555555555556E-3</v>
      </c>
      <c r="AA1775" s="50">
        <v>0.149983902683442</v>
      </c>
      <c r="AB1775" s="16">
        <v>1</v>
      </c>
      <c r="AE1775" s="57" t="s">
        <v>75</v>
      </c>
      <c r="AG1775" s="50">
        <v>0.93750963178378754</v>
      </c>
      <c r="AH1775" s="50">
        <v>0.93750963178378754</v>
      </c>
      <c r="AI1775" s="4" t="s">
        <v>270</v>
      </c>
      <c r="AJ1775" s="4" t="s">
        <v>271</v>
      </c>
    </row>
    <row r="1776" spans="1:36" x14ac:dyDescent="0.35">
      <c r="A1776" s="4" t="s">
        <v>268</v>
      </c>
      <c r="B1776" s="36" t="s">
        <v>264</v>
      </c>
      <c r="C1776" s="50" t="s">
        <v>266</v>
      </c>
      <c r="D1776" s="19">
        <v>12.27182</v>
      </c>
      <c r="E1776" s="19">
        <v>55.985858</v>
      </c>
      <c r="F1776" s="20">
        <v>6699</v>
      </c>
      <c r="G1776" s="20">
        <v>495</v>
      </c>
      <c r="H1776" s="21">
        <v>1.7064964546303165</v>
      </c>
      <c r="I1776" s="4" t="s">
        <v>31</v>
      </c>
      <c r="J1776" s="4" t="s">
        <v>51</v>
      </c>
      <c r="L1776" s="50">
        <f t="shared" si="205"/>
        <v>5.5E-2</v>
      </c>
      <c r="M1776" s="13">
        <f t="shared" si="206"/>
        <v>8.2101806239737274E-6</v>
      </c>
      <c r="N1776" s="4" t="s">
        <v>269</v>
      </c>
      <c r="O1776" s="4" t="s">
        <v>272</v>
      </c>
      <c r="P1776" s="17">
        <v>2600</v>
      </c>
      <c r="Q1776" s="54">
        <v>43005.150300925925</v>
      </c>
      <c r="T1776" s="24">
        <f t="shared" si="207"/>
        <v>2.4305555555555556E-3</v>
      </c>
      <c r="AA1776" s="50">
        <v>7.1846913111219907E-2</v>
      </c>
      <c r="AB1776" s="16">
        <v>1</v>
      </c>
      <c r="AE1776" s="57" t="s">
        <v>75</v>
      </c>
      <c r="AG1776" s="50">
        <v>0.97549595001453748</v>
      </c>
      <c r="AH1776" s="50">
        <v>0.97549595001453748</v>
      </c>
      <c r="AI1776" s="4" t="s">
        <v>270</v>
      </c>
      <c r="AJ1776" s="4" t="s">
        <v>271</v>
      </c>
    </row>
    <row r="1777" spans="1:36" x14ac:dyDescent="0.35">
      <c r="A1777" s="4" t="s">
        <v>268</v>
      </c>
      <c r="B1777" s="36" t="s">
        <v>264</v>
      </c>
      <c r="C1777" s="50" t="s">
        <v>266</v>
      </c>
      <c r="D1777" s="19">
        <v>12.27182</v>
      </c>
      <c r="E1777" s="19">
        <v>55.985858</v>
      </c>
      <c r="F1777" s="20">
        <v>6699</v>
      </c>
      <c r="G1777" s="20">
        <v>495</v>
      </c>
      <c r="H1777" s="21">
        <v>1.7064964546303165</v>
      </c>
      <c r="I1777" s="4" t="s">
        <v>31</v>
      </c>
      <c r="J1777" s="4" t="s">
        <v>51</v>
      </c>
      <c r="L1777" s="50">
        <f t="shared" si="205"/>
        <v>5.5E-2</v>
      </c>
      <c r="M1777" s="13">
        <f t="shared" si="206"/>
        <v>8.2101806239737274E-6</v>
      </c>
      <c r="N1777" s="4" t="s">
        <v>269</v>
      </c>
      <c r="O1777" s="4" t="s">
        <v>272</v>
      </c>
      <c r="P1777" s="17">
        <v>2600</v>
      </c>
      <c r="Q1777" s="54">
        <v>43005.17460648148</v>
      </c>
      <c r="T1777" s="24">
        <f t="shared" si="207"/>
        <v>2.4305555555555556E-3</v>
      </c>
      <c r="AA1777" s="50">
        <v>0.149983902683442</v>
      </c>
      <c r="AB1777" s="16">
        <v>1</v>
      </c>
      <c r="AE1777" s="57" t="s">
        <v>75</v>
      </c>
      <c r="AG1777" s="50">
        <v>0.85519567710409161</v>
      </c>
      <c r="AH1777" s="50">
        <v>0.85519567710409161</v>
      </c>
      <c r="AI1777" s="4" t="s">
        <v>270</v>
      </c>
      <c r="AJ1777" s="4" t="s">
        <v>271</v>
      </c>
    </row>
    <row r="1778" spans="1:36" x14ac:dyDescent="0.35">
      <c r="A1778" s="4" t="s">
        <v>268</v>
      </c>
      <c r="B1778" s="36" t="s">
        <v>264</v>
      </c>
      <c r="C1778" s="50" t="s">
        <v>266</v>
      </c>
      <c r="D1778" s="19">
        <v>12.27182</v>
      </c>
      <c r="E1778" s="19">
        <v>55.985858</v>
      </c>
      <c r="F1778" s="20">
        <v>6699</v>
      </c>
      <c r="G1778" s="20">
        <v>495</v>
      </c>
      <c r="H1778" s="21">
        <v>1.7064964546303165</v>
      </c>
      <c r="I1778" s="4" t="s">
        <v>31</v>
      </c>
      <c r="J1778" s="4" t="s">
        <v>51</v>
      </c>
      <c r="L1778" s="50">
        <f t="shared" si="205"/>
        <v>5.5E-2</v>
      </c>
      <c r="M1778" s="13">
        <f t="shared" si="206"/>
        <v>8.2101806239737274E-6</v>
      </c>
      <c r="N1778" s="4" t="s">
        <v>269</v>
      </c>
      <c r="O1778" s="4" t="s">
        <v>272</v>
      </c>
      <c r="P1778" s="17">
        <v>2600</v>
      </c>
      <c r="Q1778" s="54">
        <v>43005.202384259261</v>
      </c>
      <c r="T1778" s="24">
        <f t="shared" si="207"/>
        <v>2.4305555555555556E-3</v>
      </c>
      <c r="AA1778" s="50">
        <v>0.23791888494838401</v>
      </c>
      <c r="AB1778" s="16">
        <v>1</v>
      </c>
      <c r="AE1778" s="57" t="s">
        <v>75</v>
      </c>
      <c r="AG1778" s="50">
        <v>0.98085152322127089</v>
      </c>
      <c r="AH1778" s="50">
        <v>0.98085152322127089</v>
      </c>
      <c r="AI1778" s="4" t="s">
        <v>270</v>
      </c>
      <c r="AJ1778" s="4" t="s">
        <v>271</v>
      </c>
    </row>
    <row r="1779" spans="1:36" x14ac:dyDescent="0.35">
      <c r="A1779" s="4" t="s">
        <v>268</v>
      </c>
      <c r="B1779" s="36" t="s">
        <v>264</v>
      </c>
      <c r="C1779" s="50" t="s">
        <v>266</v>
      </c>
      <c r="D1779" s="19">
        <v>12.27182</v>
      </c>
      <c r="E1779" s="19">
        <v>55.985858</v>
      </c>
      <c r="F1779" s="20">
        <v>6699</v>
      </c>
      <c r="G1779" s="20">
        <v>495</v>
      </c>
      <c r="H1779" s="21">
        <v>1.7064964546303165</v>
      </c>
      <c r="I1779" s="4" t="s">
        <v>31</v>
      </c>
      <c r="J1779" s="4" t="s">
        <v>51</v>
      </c>
      <c r="L1779" s="50">
        <f t="shared" si="205"/>
        <v>5.5E-2</v>
      </c>
      <c r="M1779" s="13">
        <f t="shared" si="206"/>
        <v>8.2101806239737274E-6</v>
      </c>
      <c r="N1779" s="4" t="s">
        <v>269</v>
      </c>
      <c r="O1779" s="4" t="s">
        <v>272</v>
      </c>
      <c r="P1779" s="17">
        <v>2600</v>
      </c>
      <c r="Q1779" s="54">
        <v>43005.223217592589</v>
      </c>
      <c r="T1779" s="24">
        <f t="shared" si="207"/>
        <v>2.4305555555555556E-3</v>
      </c>
      <c r="AA1779" s="50">
        <v>0.23791888494838401</v>
      </c>
      <c r="AB1779" s="16">
        <v>1</v>
      </c>
      <c r="AE1779" s="57" t="s">
        <v>75</v>
      </c>
      <c r="AG1779" s="50">
        <v>0.86177891721383337</v>
      </c>
      <c r="AH1779" s="50">
        <v>0.86177891721383337</v>
      </c>
      <c r="AI1779" s="4" t="s">
        <v>270</v>
      </c>
      <c r="AJ1779" s="4" t="s">
        <v>271</v>
      </c>
    </row>
    <row r="1780" spans="1:36" x14ac:dyDescent="0.35">
      <c r="A1780" s="4" t="s">
        <v>268</v>
      </c>
      <c r="B1780" s="36" t="s">
        <v>264</v>
      </c>
      <c r="C1780" s="50" t="s">
        <v>266</v>
      </c>
      <c r="D1780" s="19">
        <v>12.27182</v>
      </c>
      <c r="E1780" s="19">
        <v>55.985858</v>
      </c>
      <c r="F1780" s="20">
        <v>6699</v>
      </c>
      <c r="G1780" s="20">
        <v>495</v>
      </c>
      <c r="H1780" s="21">
        <v>1.7064964546303165</v>
      </c>
      <c r="I1780" s="4" t="s">
        <v>31</v>
      </c>
      <c r="J1780" s="4" t="s">
        <v>51</v>
      </c>
      <c r="L1780" s="50">
        <f t="shared" si="205"/>
        <v>5.5E-2</v>
      </c>
      <c r="M1780" s="13">
        <f t="shared" si="206"/>
        <v>8.2101806239737274E-6</v>
      </c>
      <c r="N1780" s="4" t="s">
        <v>269</v>
      </c>
      <c r="O1780" s="4" t="s">
        <v>272</v>
      </c>
      <c r="P1780" s="17">
        <v>2600</v>
      </c>
      <c r="Q1780" s="54">
        <v>43005.25099537037</v>
      </c>
      <c r="T1780" s="24">
        <f t="shared" si="207"/>
        <v>2.4305555555555556E-3</v>
      </c>
      <c r="AA1780" s="50">
        <v>7.1846913111219907E-2</v>
      </c>
      <c r="AB1780" s="16">
        <v>1</v>
      </c>
      <c r="AE1780" s="57" t="s">
        <v>75</v>
      </c>
      <c r="AG1780" s="50">
        <v>0.71210527913959587</v>
      </c>
      <c r="AH1780" s="50">
        <v>0.71210527913959587</v>
      </c>
      <c r="AI1780" s="4" t="s">
        <v>270</v>
      </c>
      <c r="AJ1780" s="4" t="s">
        <v>271</v>
      </c>
    </row>
    <row r="1781" spans="1:36" x14ac:dyDescent="0.35">
      <c r="A1781" s="4" t="s">
        <v>268</v>
      </c>
      <c r="B1781" s="36" t="s">
        <v>264</v>
      </c>
      <c r="C1781" s="50" t="s">
        <v>266</v>
      </c>
      <c r="D1781" s="19">
        <v>12.27182</v>
      </c>
      <c r="E1781" s="19">
        <v>55.985858</v>
      </c>
      <c r="F1781" s="20">
        <v>6699</v>
      </c>
      <c r="G1781" s="20">
        <v>495</v>
      </c>
      <c r="H1781" s="21">
        <v>1.7064964546303165</v>
      </c>
      <c r="I1781" s="4" t="s">
        <v>31</v>
      </c>
      <c r="J1781" s="4" t="s">
        <v>51</v>
      </c>
      <c r="L1781" s="50">
        <f t="shared" si="205"/>
        <v>5.5E-2</v>
      </c>
      <c r="M1781" s="13">
        <f t="shared" si="206"/>
        <v>8.2101806239737274E-6</v>
      </c>
      <c r="N1781" s="4" t="s">
        <v>269</v>
      </c>
      <c r="O1781" s="4" t="s">
        <v>272</v>
      </c>
      <c r="P1781" s="17">
        <v>2600</v>
      </c>
      <c r="Q1781" s="54">
        <v>43005.275312500002</v>
      </c>
      <c r="T1781" s="24">
        <f t="shared" si="207"/>
        <v>2.4305555555555556E-3</v>
      </c>
      <c r="AA1781" s="50">
        <v>7.1846913111219907E-2</v>
      </c>
      <c r="AB1781" s="16">
        <v>1</v>
      </c>
      <c r="AE1781" s="57" t="s">
        <v>75</v>
      </c>
      <c r="AG1781" s="50">
        <v>0.79231176931247094</v>
      </c>
      <c r="AH1781" s="50">
        <v>0.79231176931247094</v>
      </c>
      <c r="AI1781" s="4" t="s">
        <v>270</v>
      </c>
      <c r="AJ1781" s="4" t="s">
        <v>271</v>
      </c>
    </row>
    <row r="1782" spans="1:36" x14ac:dyDescent="0.35">
      <c r="A1782" s="4" t="s">
        <v>268</v>
      </c>
      <c r="B1782" s="36" t="s">
        <v>264</v>
      </c>
      <c r="C1782" s="50" t="s">
        <v>266</v>
      </c>
      <c r="D1782" s="19">
        <v>12.27182</v>
      </c>
      <c r="E1782" s="19">
        <v>55.985858</v>
      </c>
      <c r="F1782" s="20">
        <v>6699</v>
      </c>
      <c r="G1782" s="20">
        <v>495</v>
      </c>
      <c r="H1782" s="21">
        <v>1.7064964546303165</v>
      </c>
      <c r="I1782" s="4" t="s">
        <v>31</v>
      </c>
      <c r="J1782" s="4" t="s">
        <v>51</v>
      </c>
      <c r="L1782" s="50">
        <f t="shared" si="205"/>
        <v>5.5E-2</v>
      </c>
      <c r="M1782" s="13">
        <f t="shared" si="206"/>
        <v>8.2101806239737274E-6</v>
      </c>
      <c r="N1782" s="4" t="s">
        <v>269</v>
      </c>
      <c r="O1782" s="4" t="s">
        <v>272</v>
      </c>
      <c r="P1782" s="17">
        <v>2600</v>
      </c>
      <c r="Q1782" s="54">
        <v>43005.299618055556</v>
      </c>
      <c r="T1782" s="24">
        <f t="shared" si="207"/>
        <v>2.4305555555555556E-3</v>
      </c>
      <c r="AA1782" s="50">
        <v>0.149983902683442</v>
      </c>
      <c r="AB1782" s="16">
        <v>1</v>
      </c>
      <c r="AE1782" s="57" t="s">
        <v>75</v>
      </c>
      <c r="AG1782" s="50">
        <v>1.306189817961779</v>
      </c>
      <c r="AH1782" s="50">
        <v>1.306189817961779</v>
      </c>
      <c r="AI1782" s="4" t="s">
        <v>270</v>
      </c>
      <c r="AJ1782" s="4" t="s">
        <v>271</v>
      </c>
    </row>
    <row r="1783" spans="1:36" x14ac:dyDescent="0.35">
      <c r="A1783" s="4" t="s">
        <v>268</v>
      </c>
      <c r="B1783" s="36" t="s">
        <v>264</v>
      </c>
      <c r="C1783" s="50" t="s">
        <v>266</v>
      </c>
      <c r="D1783" s="19">
        <v>12.27182</v>
      </c>
      <c r="E1783" s="19">
        <v>55.985858</v>
      </c>
      <c r="F1783" s="20">
        <v>6699</v>
      </c>
      <c r="G1783" s="20">
        <v>495</v>
      </c>
      <c r="H1783" s="21">
        <v>1.7064964546303165</v>
      </c>
      <c r="I1783" s="4" t="s">
        <v>31</v>
      </c>
      <c r="J1783" s="4" t="s">
        <v>51</v>
      </c>
      <c r="L1783" s="50">
        <f t="shared" si="205"/>
        <v>5.5E-2</v>
      </c>
      <c r="M1783" s="13">
        <f t="shared" si="206"/>
        <v>8.2101806239737274E-6</v>
      </c>
      <c r="N1783" s="4" t="s">
        <v>269</v>
      </c>
      <c r="O1783" s="4" t="s">
        <v>272</v>
      </c>
      <c r="P1783" s="17">
        <v>2600</v>
      </c>
      <c r="Q1783" s="54">
        <v>43005.323923611111</v>
      </c>
      <c r="T1783" s="24">
        <f t="shared" si="207"/>
        <v>2.4305555555555556E-3</v>
      </c>
      <c r="AA1783" s="50">
        <v>0.149983902683442</v>
      </c>
      <c r="AB1783" s="16">
        <v>1</v>
      </c>
      <c r="AE1783" s="57" t="s">
        <v>75</v>
      </c>
      <c r="AG1783" s="50">
        <v>1.28153629800195</v>
      </c>
      <c r="AH1783" s="50">
        <v>1.28153629800195</v>
      </c>
      <c r="AI1783" s="4" t="s">
        <v>270</v>
      </c>
      <c r="AJ1783" s="4" t="s">
        <v>271</v>
      </c>
    </row>
    <row r="1784" spans="1:36" x14ac:dyDescent="0.35">
      <c r="A1784" s="4" t="s">
        <v>268</v>
      </c>
      <c r="B1784" s="36" t="s">
        <v>264</v>
      </c>
      <c r="C1784" s="50" t="s">
        <v>266</v>
      </c>
      <c r="D1784" s="19">
        <v>12.27182</v>
      </c>
      <c r="E1784" s="19">
        <v>55.985858</v>
      </c>
      <c r="F1784" s="20">
        <v>6699</v>
      </c>
      <c r="G1784" s="20">
        <v>495</v>
      </c>
      <c r="H1784" s="21">
        <v>1.7064964546303165</v>
      </c>
      <c r="I1784" s="4" t="s">
        <v>31</v>
      </c>
      <c r="J1784" s="4" t="s">
        <v>51</v>
      </c>
      <c r="L1784" s="50">
        <f t="shared" si="205"/>
        <v>5.5E-2</v>
      </c>
      <c r="M1784" s="13">
        <f t="shared" si="206"/>
        <v>8.2101806239737274E-6</v>
      </c>
      <c r="N1784" s="4" t="s">
        <v>269</v>
      </c>
      <c r="O1784" s="4" t="s">
        <v>272</v>
      </c>
      <c r="P1784" s="17">
        <v>2600</v>
      </c>
      <c r="Q1784" s="54">
        <v>43005.348229166666</v>
      </c>
      <c r="T1784" s="24">
        <f t="shared" si="207"/>
        <v>2.4305555555555556E-3</v>
      </c>
      <c r="AA1784" s="50">
        <v>0.75566337732173805</v>
      </c>
      <c r="AB1784" s="16">
        <v>1</v>
      </c>
      <c r="AE1784" s="57" t="s">
        <v>75</v>
      </c>
      <c r="AG1784" s="50">
        <v>0.89690103672162502</v>
      </c>
      <c r="AH1784" s="50">
        <v>0.89690103672162502</v>
      </c>
      <c r="AI1784" s="4" t="s">
        <v>270</v>
      </c>
      <c r="AJ1784" s="4" t="s">
        <v>271</v>
      </c>
    </row>
    <row r="1785" spans="1:36" x14ac:dyDescent="0.35">
      <c r="A1785" s="4" t="s">
        <v>268</v>
      </c>
      <c r="B1785" s="36" t="s">
        <v>264</v>
      </c>
      <c r="C1785" s="50" t="s">
        <v>266</v>
      </c>
      <c r="D1785" s="19">
        <v>12.27182</v>
      </c>
      <c r="E1785" s="19">
        <v>55.985858</v>
      </c>
      <c r="F1785" s="20">
        <v>6699</v>
      </c>
      <c r="G1785" s="20">
        <v>495</v>
      </c>
      <c r="H1785" s="21">
        <v>1.7064964546303165</v>
      </c>
      <c r="I1785" s="4" t="s">
        <v>31</v>
      </c>
      <c r="J1785" s="4" t="s">
        <v>51</v>
      </c>
      <c r="L1785" s="50">
        <f t="shared" si="205"/>
        <v>5.5E-2</v>
      </c>
      <c r="M1785" s="13">
        <f t="shared" si="206"/>
        <v>8.2101806239737274E-6</v>
      </c>
      <c r="N1785" s="4" t="s">
        <v>269</v>
      </c>
      <c r="O1785" s="4" t="s">
        <v>272</v>
      </c>
      <c r="P1785" s="17">
        <v>2600</v>
      </c>
      <c r="Q1785" s="54">
        <v>43005.372534722221</v>
      </c>
      <c r="T1785" s="24">
        <f t="shared" si="207"/>
        <v>2.4305555555555556E-3</v>
      </c>
      <c r="AA1785" s="50">
        <v>0.88311010388411104</v>
      </c>
      <c r="AB1785" s="16">
        <v>1</v>
      </c>
      <c r="AE1785" s="57" t="s">
        <v>75</v>
      </c>
      <c r="AG1785" s="50">
        <v>1.0530925102425708</v>
      </c>
      <c r="AH1785" s="50">
        <v>1.0530925102425708</v>
      </c>
      <c r="AI1785" s="4" t="s">
        <v>270</v>
      </c>
      <c r="AJ1785" s="4" t="s">
        <v>271</v>
      </c>
    </row>
    <row r="1786" spans="1:36" x14ac:dyDescent="0.35">
      <c r="A1786" s="4" t="s">
        <v>268</v>
      </c>
      <c r="B1786" s="36" t="s">
        <v>264</v>
      </c>
      <c r="C1786" s="50" t="s">
        <v>266</v>
      </c>
      <c r="D1786" s="19">
        <v>12.27182</v>
      </c>
      <c r="E1786" s="19">
        <v>55.985858</v>
      </c>
      <c r="F1786" s="20">
        <v>6699</v>
      </c>
      <c r="G1786" s="20">
        <v>495</v>
      </c>
      <c r="H1786" s="21">
        <v>1.7064964546303165</v>
      </c>
      <c r="I1786" s="4" t="s">
        <v>31</v>
      </c>
      <c r="J1786" s="4" t="s">
        <v>51</v>
      </c>
      <c r="L1786" s="50">
        <f t="shared" si="205"/>
        <v>5.5E-2</v>
      </c>
      <c r="M1786" s="13">
        <f t="shared" si="206"/>
        <v>8.2101806239737274E-6</v>
      </c>
      <c r="N1786" s="4" t="s">
        <v>269</v>
      </c>
      <c r="O1786" s="4" t="s">
        <v>272</v>
      </c>
      <c r="P1786" s="17">
        <v>2600</v>
      </c>
      <c r="Q1786" s="54">
        <v>43005.396840277775</v>
      </c>
      <c r="T1786" s="24">
        <f t="shared" si="207"/>
        <v>2.4305555555555556E-3</v>
      </c>
      <c r="AA1786" s="50">
        <v>1.0120709112612301</v>
      </c>
      <c r="AB1786" s="16">
        <v>1</v>
      </c>
      <c r="AE1786" s="57" t="s">
        <v>75</v>
      </c>
      <c r="AG1786" s="50">
        <v>1.2559007164578626</v>
      </c>
      <c r="AH1786" s="50">
        <v>1.2559007164578626</v>
      </c>
      <c r="AI1786" s="4" t="s">
        <v>270</v>
      </c>
      <c r="AJ1786" s="4" t="s">
        <v>271</v>
      </c>
    </row>
    <row r="1787" spans="1:36" x14ac:dyDescent="0.35">
      <c r="A1787" s="4" t="s">
        <v>268</v>
      </c>
      <c r="B1787" s="36" t="s">
        <v>264</v>
      </c>
      <c r="C1787" s="50" t="s">
        <v>266</v>
      </c>
      <c r="D1787" s="19">
        <v>12.27182</v>
      </c>
      <c r="E1787" s="19">
        <v>55.985858</v>
      </c>
      <c r="F1787" s="20">
        <v>6699</v>
      </c>
      <c r="G1787" s="20">
        <v>495</v>
      </c>
      <c r="H1787" s="21">
        <v>1.7064964546303165</v>
      </c>
      <c r="I1787" s="4" t="s">
        <v>31</v>
      </c>
      <c r="J1787" s="4" t="s">
        <v>51</v>
      </c>
      <c r="L1787" s="50">
        <f t="shared" si="205"/>
        <v>5.5E-2</v>
      </c>
      <c r="M1787" s="13">
        <f t="shared" si="206"/>
        <v>8.2101806239737274E-6</v>
      </c>
      <c r="N1787" s="4" t="s">
        <v>269</v>
      </c>
      <c r="O1787" s="4" t="s">
        <v>272</v>
      </c>
      <c r="P1787" s="17">
        <v>2600</v>
      </c>
      <c r="Q1787" s="54">
        <v>43005.42114583333</v>
      </c>
      <c r="T1787" s="24">
        <f t="shared" si="207"/>
        <v>2.4305555555555556E-3</v>
      </c>
      <c r="AA1787" s="50">
        <v>1.0120709112612301</v>
      </c>
      <c r="AB1787" s="16">
        <v>1</v>
      </c>
      <c r="AE1787" s="57" t="s">
        <v>75</v>
      </c>
      <c r="AG1787" s="50">
        <v>1.5152703354643999</v>
      </c>
      <c r="AH1787" s="50">
        <v>1.5152703354643999</v>
      </c>
      <c r="AI1787" s="4" t="s">
        <v>270</v>
      </c>
      <c r="AJ1787" s="4" t="s">
        <v>271</v>
      </c>
    </row>
    <row r="1788" spans="1:36" x14ac:dyDescent="0.35">
      <c r="A1788" s="4" t="s">
        <v>268</v>
      </c>
      <c r="B1788" s="36" t="s">
        <v>264</v>
      </c>
      <c r="C1788" s="50" t="s">
        <v>266</v>
      </c>
      <c r="D1788" s="19">
        <v>12.27182</v>
      </c>
      <c r="E1788" s="19">
        <v>55.985858</v>
      </c>
      <c r="F1788" s="20">
        <v>6699</v>
      </c>
      <c r="G1788" s="20">
        <v>495</v>
      </c>
      <c r="H1788" s="21">
        <v>1.7064964546303165</v>
      </c>
      <c r="I1788" s="4" t="s">
        <v>31</v>
      </c>
      <c r="J1788" s="4" t="s">
        <v>51</v>
      </c>
      <c r="L1788" s="50">
        <f t="shared" si="205"/>
        <v>5.5E-2</v>
      </c>
      <c r="M1788" s="13">
        <f t="shared" si="206"/>
        <v>8.2101806239737274E-6</v>
      </c>
      <c r="N1788" s="4" t="s">
        <v>269</v>
      </c>
      <c r="O1788" s="4" t="s">
        <v>272</v>
      </c>
      <c r="P1788" s="17">
        <v>2600</v>
      </c>
      <c r="Q1788" s="54">
        <v>43005.441979166666</v>
      </c>
      <c r="T1788" s="24">
        <f t="shared" si="207"/>
        <v>2.4305555555555556E-3</v>
      </c>
      <c r="AA1788" s="50">
        <v>1.14732179509935</v>
      </c>
      <c r="AB1788" s="16">
        <v>1</v>
      </c>
      <c r="AE1788" s="57" t="s">
        <v>75</v>
      </c>
      <c r="AG1788" s="50">
        <v>1.5930959007892418</v>
      </c>
      <c r="AH1788" s="50">
        <v>1.5930959007892418</v>
      </c>
      <c r="AI1788" s="4" t="s">
        <v>270</v>
      </c>
      <c r="AJ1788" s="4" t="s">
        <v>271</v>
      </c>
    </row>
    <row r="1789" spans="1:36" x14ac:dyDescent="0.35">
      <c r="A1789" s="4" t="s">
        <v>268</v>
      </c>
      <c r="B1789" s="36" t="s">
        <v>264</v>
      </c>
      <c r="C1789" s="50" t="s">
        <v>266</v>
      </c>
      <c r="D1789" s="19">
        <v>12.27182</v>
      </c>
      <c r="E1789" s="19">
        <v>55.985858</v>
      </c>
      <c r="F1789" s="20">
        <v>6699</v>
      </c>
      <c r="G1789" s="20">
        <v>495</v>
      </c>
      <c r="H1789" s="21">
        <v>1.7064964546303165</v>
      </c>
      <c r="I1789" s="4" t="s">
        <v>31</v>
      </c>
      <c r="J1789" s="4" t="s">
        <v>51</v>
      </c>
      <c r="L1789" s="50">
        <f t="shared" si="205"/>
        <v>5.5E-2</v>
      </c>
      <c r="M1789" s="13">
        <f t="shared" si="206"/>
        <v>8.2101806239737274E-6</v>
      </c>
      <c r="N1789" s="4" t="s">
        <v>269</v>
      </c>
      <c r="O1789" s="4" t="s">
        <v>272</v>
      </c>
      <c r="P1789" s="17">
        <v>2600</v>
      </c>
      <c r="Q1789" s="54">
        <v>43005.469756944447</v>
      </c>
      <c r="T1789" s="24">
        <f t="shared" si="207"/>
        <v>2.4305555555555556E-3</v>
      </c>
      <c r="AA1789" s="50">
        <v>0.88311010388411104</v>
      </c>
      <c r="AB1789" s="16">
        <v>1</v>
      </c>
      <c r="AE1789" s="57" t="s">
        <v>75</v>
      </c>
      <c r="AG1789" s="50">
        <v>1.3443201180143749</v>
      </c>
      <c r="AH1789" s="50">
        <v>1.3443201180143749</v>
      </c>
      <c r="AI1789" s="4" t="s">
        <v>270</v>
      </c>
      <c r="AJ1789" s="4" t="s">
        <v>271</v>
      </c>
    </row>
    <row r="1790" spans="1:36" x14ac:dyDescent="0.35">
      <c r="A1790" s="4" t="s">
        <v>268</v>
      </c>
      <c r="B1790" s="36" t="s">
        <v>264</v>
      </c>
      <c r="C1790" s="50" t="s">
        <v>266</v>
      </c>
      <c r="D1790" s="19">
        <v>12.27182</v>
      </c>
      <c r="E1790" s="19">
        <v>55.985858</v>
      </c>
      <c r="F1790" s="20">
        <v>6699</v>
      </c>
      <c r="G1790" s="20">
        <v>495</v>
      </c>
      <c r="H1790" s="21">
        <v>1.7064964546303165</v>
      </c>
      <c r="I1790" s="4" t="s">
        <v>31</v>
      </c>
      <c r="J1790" s="4" t="s">
        <v>51</v>
      </c>
      <c r="L1790" s="50">
        <f t="shared" si="205"/>
        <v>5.5E-2</v>
      </c>
      <c r="M1790" s="13">
        <f t="shared" si="206"/>
        <v>8.2101806239737274E-6</v>
      </c>
      <c r="N1790" s="4" t="s">
        <v>269</v>
      </c>
      <c r="O1790" s="4" t="s">
        <v>272</v>
      </c>
      <c r="P1790" s="17">
        <v>2600</v>
      </c>
      <c r="Q1790" s="54">
        <v>43005.494062500002</v>
      </c>
      <c r="T1790" s="24">
        <f t="shared" si="207"/>
        <v>2.4305555555555556E-3</v>
      </c>
      <c r="AA1790" s="50">
        <v>0.88311010388411104</v>
      </c>
      <c r="AB1790" s="16">
        <v>1</v>
      </c>
      <c r="AE1790" s="57" t="s">
        <v>75</v>
      </c>
      <c r="AG1790" s="50">
        <v>1.1541414461124291</v>
      </c>
      <c r="AH1790" s="50">
        <v>1.1541414461124291</v>
      </c>
      <c r="AI1790" s="4" t="s">
        <v>270</v>
      </c>
      <c r="AJ1790" s="4" t="s">
        <v>271</v>
      </c>
    </row>
    <row r="1791" spans="1:36" x14ac:dyDescent="0.35">
      <c r="A1791" s="4" t="s">
        <v>268</v>
      </c>
      <c r="B1791" s="36" t="s">
        <v>264</v>
      </c>
      <c r="C1791" s="50" t="s">
        <v>266</v>
      </c>
      <c r="D1791" s="19">
        <v>12.27182</v>
      </c>
      <c r="E1791" s="19">
        <v>55.985858</v>
      </c>
      <c r="F1791" s="20">
        <v>6699</v>
      </c>
      <c r="G1791" s="20">
        <v>495</v>
      </c>
      <c r="H1791" s="21">
        <v>1.7064964546303165</v>
      </c>
      <c r="I1791" s="4" t="s">
        <v>31</v>
      </c>
      <c r="J1791" s="4" t="s">
        <v>51</v>
      </c>
      <c r="L1791" s="50">
        <f t="shared" si="205"/>
        <v>5.5E-2</v>
      </c>
      <c r="M1791" s="13">
        <f t="shared" si="206"/>
        <v>8.2101806239737274E-6</v>
      </c>
      <c r="N1791" s="4" t="s">
        <v>269</v>
      </c>
      <c r="O1791" s="4" t="s">
        <v>272</v>
      </c>
      <c r="P1791" s="17">
        <v>2600</v>
      </c>
      <c r="Q1791" s="54">
        <v>43005.518368055556</v>
      </c>
      <c r="T1791" s="24">
        <f t="shared" si="207"/>
        <v>2.4305555555555556E-3</v>
      </c>
      <c r="AA1791" s="50">
        <v>0.75566337732173805</v>
      </c>
      <c r="AB1791" s="16">
        <v>1</v>
      </c>
      <c r="AE1791" s="57" t="s">
        <v>75</v>
      </c>
      <c r="AG1791" s="50">
        <v>1.4845439891474084</v>
      </c>
      <c r="AH1791" s="50">
        <v>1.4845439891474084</v>
      </c>
      <c r="AI1791" s="4" t="s">
        <v>270</v>
      </c>
      <c r="AJ1791" s="4" t="s">
        <v>271</v>
      </c>
    </row>
    <row r="1792" spans="1:36" x14ac:dyDescent="0.35">
      <c r="A1792" s="4" t="s">
        <v>268</v>
      </c>
      <c r="B1792" s="36" t="s">
        <v>264</v>
      </c>
      <c r="C1792" s="50" t="s">
        <v>266</v>
      </c>
      <c r="D1792" s="19">
        <v>12.27182</v>
      </c>
      <c r="E1792" s="19">
        <v>55.985858</v>
      </c>
      <c r="F1792" s="20">
        <v>6699</v>
      </c>
      <c r="G1792" s="20">
        <v>495</v>
      </c>
      <c r="H1792" s="21">
        <v>1.7064964546303165</v>
      </c>
      <c r="I1792" s="4" t="s">
        <v>31</v>
      </c>
      <c r="J1792" s="4" t="s">
        <v>51</v>
      </c>
      <c r="L1792" s="50">
        <f t="shared" si="205"/>
        <v>5.5E-2</v>
      </c>
      <c r="M1792" s="13">
        <f t="shared" si="206"/>
        <v>8.2101806239737274E-6</v>
      </c>
      <c r="N1792" s="4" t="s">
        <v>269</v>
      </c>
      <c r="O1792" s="4" t="s">
        <v>272</v>
      </c>
      <c r="P1792" s="17">
        <v>2600</v>
      </c>
      <c r="Q1792" s="54">
        <v>43005.542673611111</v>
      </c>
      <c r="T1792" s="24">
        <f t="shared" si="207"/>
        <v>2.4305555555555556E-3</v>
      </c>
      <c r="AA1792" s="50">
        <v>0.88311010388411104</v>
      </c>
      <c r="AB1792" s="16">
        <v>1</v>
      </c>
      <c r="AE1792" s="57" t="s">
        <v>75</v>
      </c>
      <c r="AG1792" s="50">
        <v>0.98138962598209567</v>
      </c>
      <c r="AH1792" s="50">
        <v>0.98138962598209567</v>
      </c>
      <c r="AI1792" s="4" t="s">
        <v>270</v>
      </c>
      <c r="AJ1792" s="4" t="s">
        <v>271</v>
      </c>
    </row>
    <row r="1793" spans="1:36" x14ac:dyDescent="0.35">
      <c r="A1793" s="4" t="s">
        <v>268</v>
      </c>
      <c r="B1793" s="36" t="s">
        <v>264</v>
      </c>
      <c r="C1793" s="50" t="s">
        <v>266</v>
      </c>
      <c r="D1793" s="19">
        <v>12.27182</v>
      </c>
      <c r="E1793" s="19">
        <v>55.985858</v>
      </c>
      <c r="F1793" s="20">
        <v>6699</v>
      </c>
      <c r="G1793" s="20">
        <v>495</v>
      </c>
      <c r="H1793" s="21">
        <v>1.7064964546303165</v>
      </c>
      <c r="I1793" s="4" t="s">
        <v>31</v>
      </c>
      <c r="J1793" s="4" t="s">
        <v>51</v>
      </c>
      <c r="L1793" s="50">
        <f t="shared" si="205"/>
        <v>5.5E-2</v>
      </c>
      <c r="M1793" s="13">
        <f t="shared" si="206"/>
        <v>8.2101806239737274E-6</v>
      </c>
      <c r="N1793" s="4" t="s">
        <v>269</v>
      </c>
      <c r="O1793" s="4" t="s">
        <v>272</v>
      </c>
      <c r="P1793" s="17">
        <v>2600</v>
      </c>
      <c r="Q1793" s="54">
        <v>43005.570451388892</v>
      </c>
      <c r="T1793" s="24">
        <f t="shared" si="207"/>
        <v>2.4305555555555556E-3</v>
      </c>
      <c r="AA1793" s="50">
        <v>0.23791888494838401</v>
      </c>
      <c r="AB1793" s="16">
        <v>1</v>
      </c>
      <c r="AE1793" s="57" t="s">
        <v>75</v>
      </c>
      <c r="AG1793" s="50">
        <v>0.96895054129665836</v>
      </c>
      <c r="AH1793" s="50">
        <v>0.96895054129665836</v>
      </c>
      <c r="AI1793" s="4" t="s">
        <v>270</v>
      </c>
      <c r="AJ1793" s="4" t="s">
        <v>271</v>
      </c>
    </row>
    <row r="1794" spans="1:36" x14ac:dyDescent="0.35">
      <c r="A1794" s="4" t="s">
        <v>268</v>
      </c>
      <c r="B1794" s="36" t="s">
        <v>264</v>
      </c>
      <c r="C1794" s="50" t="s">
        <v>266</v>
      </c>
      <c r="D1794" s="19">
        <v>12.27182</v>
      </c>
      <c r="E1794" s="19">
        <v>55.985858</v>
      </c>
      <c r="F1794" s="20">
        <v>6699</v>
      </c>
      <c r="G1794" s="20">
        <v>495</v>
      </c>
      <c r="H1794" s="21">
        <v>1.7064964546303165</v>
      </c>
      <c r="I1794" s="4" t="s">
        <v>31</v>
      </c>
      <c r="J1794" s="4" t="s">
        <v>51</v>
      </c>
      <c r="L1794" s="50">
        <f t="shared" si="205"/>
        <v>5.5E-2</v>
      </c>
      <c r="M1794" s="13">
        <f t="shared" si="206"/>
        <v>8.2101806239737274E-6</v>
      </c>
      <c r="N1794" s="4" t="s">
        <v>269</v>
      </c>
      <c r="O1794" s="4" t="s">
        <v>272</v>
      </c>
      <c r="P1794" s="17">
        <v>2600</v>
      </c>
      <c r="Q1794" s="54">
        <v>43005.594756944447</v>
      </c>
      <c r="T1794" s="24">
        <f t="shared" si="207"/>
        <v>2.4305555555555556E-3</v>
      </c>
      <c r="AA1794" s="50">
        <v>0.63953432592506299</v>
      </c>
      <c r="AB1794" s="16">
        <v>1</v>
      </c>
      <c r="AE1794" s="57" t="s">
        <v>75</v>
      </c>
      <c r="AG1794" s="50">
        <v>1.4280963600986625</v>
      </c>
      <c r="AH1794" s="50">
        <v>1.4280963600986625</v>
      </c>
      <c r="AI1794" s="4" t="s">
        <v>270</v>
      </c>
      <c r="AJ1794" s="4" t="s">
        <v>271</v>
      </c>
    </row>
    <row r="1795" spans="1:36" x14ac:dyDescent="0.35">
      <c r="A1795" s="4" t="s">
        <v>268</v>
      </c>
      <c r="B1795" s="36" t="s">
        <v>264</v>
      </c>
      <c r="C1795" s="50" t="s">
        <v>266</v>
      </c>
      <c r="D1795" s="19">
        <v>12.27182</v>
      </c>
      <c r="E1795" s="19">
        <v>55.985858</v>
      </c>
      <c r="F1795" s="20">
        <v>6699</v>
      </c>
      <c r="G1795" s="20">
        <v>495</v>
      </c>
      <c r="H1795" s="21">
        <v>1.7064964546303165</v>
      </c>
      <c r="I1795" s="4" t="s">
        <v>31</v>
      </c>
      <c r="J1795" s="4" t="s">
        <v>51</v>
      </c>
      <c r="L1795" s="50">
        <f t="shared" si="205"/>
        <v>5.5E-2</v>
      </c>
      <c r="M1795" s="13">
        <f t="shared" si="206"/>
        <v>8.2101806239737274E-6</v>
      </c>
      <c r="N1795" s="4" t="s">
        <v>269</v>
      </c>
      <c r="O1795" s="4" t="s">
        <v>272</v>
      </c>
      <c r="P1795" s="17">
        <v>2600</v>
      </c>
      <c r="Q1795" s="54">
        <v>43005.619062500002</v>
      </c>
      <c r="T1795" s="24">
        <f t="shared" si="207"/>
        <v>2.4305555555555556E-3</v>
      </c>
      <c r="AA1795" s="50">
        <v>0.75566337732173805</v>
      </c>
      <c r="AB1795" s="16">
        <v>1</v>
      </c>
      <c r="AE1795" s="57" t="s">
        <v>75</v>
      </c>
      <c r="AG1795" s="50">
        <v>0.79998691860463744</v>
      </c>
      <c r="AH1795" s="50">
        <v>0.79998691860463744</v>
      </c>
      <c r="AI1795" s="4" t="s">
        <v>270</v>
      </c>
      <c r="AJ1795" s="4" t="s">
        <v>271</v>
      </c>
    </row>
    <row r="1796" spans="1:36" x14ac:dyDescent="0.35">
      <c r="A1796" s="4" t="s">
        <v>268</v>
      </c>
      <c r="B1796" s="36" t="s">
        <v>264</v>
      </c>
      <c r="C1796" s="50" t="s">
        <v>266</v>
      </c>
      <c r="D1796" s="19">
        <v>12.27182</v>
      </c>
      <c r="E1796" s="19">
        <v>55.985858</v>
      </c>
      <c r="F1796" s="20">
        <v>6699</v>
      </c>
      <c r="G1796" s="20">
        <v>495</v>
      </c>
      <c r="H1796" s="21">
        <v>1.7064964546303165</v>
      </c>
      <c r="I1796" s="4" t="s">
        <v>31</v>
      </c>
      <c r="J1796" s="4" t="s">
        <v>51</v>
      </c>
      <c r="L1796" s="50">
        <f t="shared" si="205"/>
        <v>5.5E-2</v>
      </c>
      <c r="M1796" s="13">
        <f t="shared" si="206"/>
        <v>8.2101806239737274E-6</v>
      </c>
      <c r="N1796" s="4" t="s">
        <v>269</v>
      </c>
      <c r="O1796" s="4" t="s">
        <v>272</v>
      </c>
      <c r="P1796" s="17">
        <v>2600</v>
      </c>
      <c r="Q1796" s="54">
        <v>43005.643368055556</v>
      </c>
      <c r="T1796" s="24">
        <f t="shared" si="207"/>
        <v>2.4305555555555556E-3</v>
      </c>
      <c r="AA1796" s="50">
        <v>0.52969535098939002</v>
      </c>
      <c r="AB1796" s="16">
        <v>1</v>
      </c>
      <c r="AE1796" s="57" t="s">
        <v>75</v>
      </c>
      <c r="AG1796" s="50">
        <v>0.9109195821892917</v>
      </c>
      <c r="AH1796" s="50">
        <v>0.9109195821892917</v>
      </c>
      <c r="AI1796" s="4" t="s">
        <v>270</v>
      </c>
      <c r="AJ1796" s="4" t="s">
        <v>271</v>
      </c>
    </row>
    <row r="1797" spans="1:36" x14ac:dyDescent="0.35">
      <c r="A1797" s="4" t="s">
        <v>268</v>
      </c>
      <c r="B1797" s="36" t="s">
        <v>264</v>
      </c>
      <c r="C1797" s="50" t="s">
        <v>266</v>
      </c>
      <c r="D1797" s="19">
        <v>12.27182</v>
      </c>
      <c r="E1797" s="19">
        <v>55.985858</v>
      </c>
      <c r="F1797" s="20">
        <v>6699</v>
      </c>
      <c r="G1797" s="20">
        <v>495</v>
      </c>
      <c r="H1797" s="21">
        <v>1.7064964546303165</v>
      </c>
      <c r="I1797" s="4" t="s">
        <v>31</v>
      </c>
      <c r="J1797" s="4" t="s">
        <v>51</v>
      </c>
      <c r="L1797" s="50">
        <f t="shared" si="205"/>
        <v>5.5E-2</v>
      </c>
      <c r="M1797" s="13">
        <f t="shared" si="206"/>
        <v>8.2101806239737274E-6</v>
      </c>
      <c r="N1797" s="4" t="s">
        <v>269</v>
      </c>
      <c r="O1797" s="4" t="s">
        <v>272</v>
      </c>
      <c r="P1797" s="17">
        <v>2600</v>
      </c>
      <c r="Q1797" s="54">
        <v>43005.667673611111</v>
      </c>
      <c r="T1797" s="24">
        <f t="shared" si="207"/>
        <v>2.4305555555555556E-3</v>
      </c>
      <c r="AA1797" s="50">
        <v>0.32888763050105002</v>
      </c>
      <c r="AB1797" s="16">
        <v>1</v>
      </c>
      <c r="AE1797" s="57" t="s">
        <v>75</v>
      </c>
      <c r="AG1797" s="50">
        <v>0.72768758345297491</v>
      </c>
      <c r="AH1797" s="50">
        <v>0.72768758345297491</v>
      </c>
      <c r="AI1797" s="4" t="s">
        <v>270</v>
      </c>
      <c r="AJ1797" s="4" t="s">
        <v>271</v>
      </c>
    </row>
    <row r="1798" spans="1:36" x14ac:dyDescent="0.35">
      <c r="A1798" s="4" t="s">
        <v>268</v>
      </c>
      <c r="B1798" s="36" t="s">
        <v>264</v>
      </c>
      <c r="C1798" s="50" t="s">
        <v>266</v>
      </c>
      <c r="D1798" s="19">
        <v>12.27182</v>
      </c>
      <c r="E1798" s="19">
        <v>55.985858</v>
      </c>
      <c r="F1798" s="20">
        <v>6699</v>
      </c>
      <c r="G1798" s="20">
        <v>495</v>
      </c>
      <c r="H1798" s="21">
        <v>1.7064964546303165</v>
      </c>
      <c r="I1798" s="4" t="s">
        <v>31</v>
      </c>
      <c r="J1798" s="4" t="s">
        <v>51</v>
      </c>
      <c r="L1798" s="50">
        <f t="shared" si="205"/>
        <v>5.5E-2</v>
      </c>
      <c r="M1798" s="13">
        <f t="shared" si="206"/>
        <v>8.2101806239737274E-6</v>
      </c>
      <c r="N1798" s="4" t="s">
        <v>269</v>
      </c>
      <c r="O1798" s="4" t="s">
        <v>272</v>
      </c>
      <c r="P1798" s="17">
        <v>2600</v>
      </c>
      <c r="Q1798" s="54">
        <v>43005.691979166666</v>
      </c>
      <c r="T1798" s="24">
        <f t="shared" si="207"/>
        <v>2.4305555555555556E-3</v>
      </c>
      <c r="AA1798" s="50">
        <v>0.32888763050105002</v>
      </c>
      <c r="AB1798" s="16">
        <v>1</v>
      </c>
      <c r="AE1798" s="57" t="s">
        <v>75</v>
      </c>
      <c r="AG1798" s="50">
        <v>0.94223463891443326</v>
      </c>
      <c r="AH1798" s="50">
        <v>0.94223463891443326</v>
      </c>
      <c r="AI1798" s="4" t="s">
        <v>270</v>
      </c>
      <c r="AJ1798" s="4" t="s">
        <v>271</v>
      </c>
    </row>
    <row r="1799" spans="1:36" x14ac:dyDescent="0.35">
      <c r="A1799" s="4" t="s">
        <v>268</v>
      </c>
      <c r="B1799" s="36" t="s">
        <v>264</v>
      </c>
      <c r="C1799" s="50" t="s">
        <v>266</v>
      </c>
      <c r="D1799" s="19">
        <v>12.27182</v>
      </c>
      <c r="E1799" s="19">
        <v>55.985858</v>
      </c>
      <c r="F1799" s="20">
        <v>6699</v>
      </c>
      <c r="G1799" s="20">
        <v>495</v>
      </c>
      <c r="H1799" s="21">
        <v>1.7064964546303165</v>
      </c>
      <c r="I1799" s="4" t="s">
        <v>31</v>
      </c>
      <c r="J1799" s="4" t="s">
        <v>51</v>
      </c>
      <c r="L1799" s="50">
        <f t="shared" si="205"/>
        <v>5.5E-2</v>
      </c>
      <c r="M1799" s="13">
        <f t="shared" si="206"/>
        <v>8.2101806239737274E-6</v>
      </c>
      <c r="N1799" s="4" t="s">
        <v>269</v>
      </c>
      <c r="O1799" s="4" t="s">
        <v>272</v>
      </c>
      <c r="P1799" s="17">
        <v>2600</v>
      </c>
      <c r="Q1799" s="54">
        <v>43005.712812500002</v>
      </c>
      <c r="T1799" s="24">
        <f t="shared" si="207"/>
        <v>2.4305555555555556E-3</v>
      </c>
      <c r="AA1799" s="50">
        <v>0.426146452514719</v>
      </c>
      <c r="AB1799" s="16">
        <v>1</v>
      </c>
      <c r="AE1799" s="57" t="s">
        <v>75</v>
      </c>
      <c r="AG1799" s="50">
        <v>1.2899217435516792</v>
      </c>
      <c r="AH1799" s="50">
        <v>1.2899217435516792</v>
      </c>
      <c r="AI1799" s="4" t="s">
        <v>270</v>
      </c>
      <c r="AJ1799" s="4" t="s">
        <v>271</v>
      </c>
    </row>
    <row r="1800" spans="1:36" x14ac:dyDescent="0.35">
      <c r="A1800" s="4" t="s">
        <v>268</v>
      </c>
      <c r="B1800" s="36" t="s">
        <v>264</v>
      </c>
      <c r="C1800" s="50" t="s">
        <v>266</v>
      </c>
      <c r="D1800" s="19">
        <v>12.27182</v>
      </c>
      <c r="E1800" s="19">
        <v>55.985858</v>
      </c>
      <c r="F1800" s="20">
        <v>6699</v>
      </c>
      <c r="G1800" s="20">
        <v>495</v>
      </c>
      <c r="H1800" s="21">
        <v>1.7064964546303165</v>
      </c>
      <c r="I1800" s="4" t="s">
        <v>31</v>
      </c>
      <c r="J1800" s="4" t="s">
        <v>51</v>
      </c>
      <c r="L1800" s="50">
        <f t="shared" ref="L1800:L1863" si="208">AVERAGE(0.03,0.08)</f>
        <v>5.5E-2</v>
      </c>
      <c r="M1800" s="13">
        <f t="shared" ref="M1800:M1863" si="209">L1800/F1800</f>
        <v>8.2101806239737274E-6</v>
      </c>
      <c r="N1800" s="4" t="s">
        <v>269</v>
      </c>
      <c r="O1800" s="4" t="s">
        <v>272</v>
      </c>
      <c r="P1800" s="17">
        <v>2600</v>
      </c>
      <c r="Q1800" s="54">
        <v>43005.740590277775</v>
      </c>
      <c r="T1800" s="24">
        <f t="shared" ref="T1800:T1863" si="210">AVERAGE(2,5)/60/24</f>
        <v>2.4305555555555556E-3</v>
      </c>
      <c r="AA1800" s="50">
        <v>0.75566337732173805</v>
      </c>
      <c r="AB1800" s="16">
        <v>1</v>
      </c>
      <c r="AE1800" s="57" t="s">
        <v>75</v>
      </c>
      <c r="AG1800" s="50">
        <v>1.3459317973452249</v>
      </c>
      <c r="AH1800" s="50">
        <v>1.3459317973452249</v>
      </c>
      <c r="AI1800" s="4" t="s">
        <v>270</v>
      </c>
      <c r="AJ1800" s="4" t="s">
        <v>271</v>
      </c>
    </row>
    <row r="1801" spans="1:36" x14ac:dyDescent="0.35">
      <c r="A1801" s="4" t="s">
        <v>268</v>
      </c>
      <c r="B1801" s="36" t="s">
        <v>264</v>
      </c>
      <c r="C1801" s="50" t="s">
        <v>266</v>
      </c>
      <c r="D1801" s="19">
        <v>12.27182</v>
      </c>
      <c r="E1801" s="19">
        <v>55.985858</v>
      </c>
      <c r="F1801" s="20">
        <v>6699</v>
      </c>
      <c r="G1801" s="20">
        <v>495</v>
      </c>
      <c r="H1801" s="21">
        <v>1.7064964546303165</v>
      </c>
      <c r="I1801" s="4" t="s">
        <v>31</v>
      </c>
      <c r="J1801" s="4" t="s">
        <v>51</v>
      </c>
      <c r="L1801" s="50">
        <f t="shared" si="208"/>
        <v>5.5E-2</v>
      </c>
      <c r="M1801" s="13">
        <f t="shared" si="209"/>
        <v>8.2101806239737274E-6</v>
      </c>
      <c r="N1801" s="4" t="s">
        <v>269</v>
      </c>
      <c r="O1801" s="4" t="s">
        <v>272</v>
      </c>
      <c r="P1801" s="17">
        <v>2600</v>
      </c>
      <c r="Q1801" s="54">
        <v>43005.764884259261</v>
      </c>
      <c r="T1801" s="24">
        <f t="shared" si="210"/>
        <v>2.4305555555555556E-3</v>
      </c>
      <c r="AA1801" s="50">
        <v>0.52969535098939002</v>
      </c>
      <c r="AB1801" s="16">
        <v>1</v>
      </c>
      <c r="AE1801" s="57" t="s">
        <v>75</v>
      </c>
      <c r="AG1801" s="50">
        <v>1.3832115696163252</v>
      </c>
      <c r="AH1801" s="50">
        <v>1.3832115696163252</v>
      </c>
      <c r="AI1801" s="4" t="s">
        <v>270</v>
      </c>
      <c r="AJ1801" s="4" t="s">
        <v>271</v>
      </c>
    </row>
    <row r="1802" spans="1:36" x14ac:dyDescent="0.35">
      <c r="A1802" s="4" t="s">
        <v>268</v>
      </c>
      <c r="B1802" s="36" t="s">
        <v>264</v>
      </c>
      <c r="C1802" s="50" t="s">
        <v>266</v>
      </c>
      <c r="D1802" s="19">
        <v>12.27182</v>
      </c>
      <c r="E1802" s="19">
        <v>55.985858</v>
      </c>
      <c r="F1802" s="20">
        <v>6699</v>
      </c>
      <c r="G1802" s="20">
        <v>495</v>
      </c>
      <c r="H1802" s="21">
        <v>1.7064964546303165</v>
      </c>
      <c r="I1802" s="4" t="s">
        <v>31</v>
      </c>
      <c r="J1802" s="4" t="s">
        <v>51</v>
      </c>
      <c r="L1802" s="50">
        <f t="shared" si="208"/>
        <v>5.5E-2</v>
      </c>
      <c r="M1802" s="13">
        <f t="shared" si="209"/>
        <v>8.2101806239737274E-6</v>
      </c>
      <c r="N1802" s="4" t="s">
        <v>269</v>
      </c>
      <c r="O1802" s="4" t="s">
        <v>272</v>
      </c>
      <c r="P1802" s="17">
        <v>2600</v>
      </c>
      <c r="Q1802" s="54">
        <v>43005.789189814815</v>
      </c>
      <c r="T1802" s="24">
        <f t="shared" si="210"/>
        <v>2.4305555555555556E-3</v>
      </c>
      <c r="AA1802" s="50">
        <v>0.75566337732173805</v>
      </c>
      <c r="AB1802" s="16">
        <v>1</v>
      </c>
      <c r="AE1802" s="57" t="s">
        <v>75</v>
      </c>
      <c r="AG1802" s="50">
        <v>1.399234139322046</v>
      </c>
      <c r="AH1802" s="50">
        <v>1.399234139322046</v>
      </c>
      <c r="AI1802" s="4" t="s">
        <v>270</v>
      </c>
      <c r="AJ1802" s="4" t="s">
        <v>271</v>
      </c>
    </row>
    <row r="1803" spans="1:36" x14ac:dyDescent="0.35">
      <c r="A1803" s="4" t="s">
        <v>268</v>
      </c>
      <c r="B1803" s="36" t="s">
        <v>264</v>
      </c>
      <c r="C1803" s="50" t="s">
        <v>266</v>
      </c>
      <c r="D1803" s="19">
        <v>12.27182</v>
      </c>
      <c r="E1803" s="19">
        <v>55.985858</v>
      </c>
      <c r="F1803" s="20">
        <v>6699</v>
      </c>
      <c r="G1803" s="20">
        <v>495</v>
      </c>
      <c r="H1803" s="21">
        <v>1.7064964546303165</v>
      </c>
      <c r="I1803" s="4" t="s">
        <v>31</v>
      </c>
      <c r="J1803" s="4" t="s">
        <v>51</v>
      </c>
      <c r="L1803" s="50">
        <f t="shared" si="208"/>
        <v>5.5E-2</v>
      </c>
      <c r="M1803" s="13">
        <f t="shared" si="209"/>
        <v>8.2101806239737274E-6</v>
      </c>
      <c r="N1803" s="4" t="s">
        <v>269</v>
      </c>
      <c r="O1803" s="4" t="s">
        <v>272</v>
      </c>
      <c r="P1803" s="17">
        <v>2600</v>
      </c>
      <c r="Q1803" s="54">
        <v>43005.81349537037</v>
      </c>
      <c r="T1803" s="24">
        <f t="shared" si="210"/>
        <v>2.4305555555555556E-3</v>
      </c>
      <c r="AA1803" s="50">
        <v>0.63953432592506299</v>
      </c>
      <c r="AB1803" s="16">
        <v>1</v>
      </c>
      <c r="AE1803" s="57" t="s">
        <v>75</v>
      </c>
      <c r="AG1803" s="50">
        <v>1.2787220669116168</v>
      </c>
      <c r="AH1803" s="50">
        <v>1.2787220669116168</v>
      </c>
      <c r="AI1803" s="4" t="s">
        <v>270</v>
      </c>
      <c r="AJ1803" s="4" t="s">
        <v>271</v>
      </c>
    </row>
    <row r="1804" spans="1:36" x14ac:dyDescent="0.35">
      <c r="A1804" s="4" t="s">
        <v>268</v>
      </c>
      <c r="B1804" s="36" t="s">
        <v>264</v>
      </c>
      <c r="C1804" s="50" t="s">
        <v>266</v>
      </c>
      <c r="D1804" s="19">
        <v>12.27182</v>
      </c>
      <c r="E1804" s="19">
        <v>55.985858</v>
      </c>
      <c r="F1804" s="20">
        <v>6699</v>
      </c>
      <c r="G1804" s="20">
        <v>495</v>
      </c>
      <c r="H1804" s="21">
        <v>1.7064964546303165</v>
      </c>
      <c r="I1804" s="4" t="s">
        <v>31</v>
      </c>
      <c r="J1804" s="4" t="s">
        <v>51</v>
      </c>
      <c r="L1804" s="50">
        <f t="shared" si="208"/>
        <v>5.5E-2</v>
      </c>
      <c r="M1804" s="13">
        <f t="shared" si="209"/>
        <v>8.2101806239737274E-6</v>
      </c>
      <c r="N1804" s="4" t="s">
        <v>269</v>
      </c>
      <c r="O1804" s="4" t="s">
        <v>272</v>
      </c>
      <c r="P1804" s="17">
        <v>2600</v>
      </c>
      <c r="Q1804" s="54">
        <v>43005.837800925925</v>
      </c>
      <c r="T1804" s="24">
        <f t="shared" si="210"/>
        <v>2.4305555555555556E-3</v>
      </c>
      <c r="AA1804" s="50">
        <v>0.32888763050105002</v>
      </c>
      <c r="AB1804" s="16">
        <v>1</v>
      </c>
      <c r="AE1804" s="57" t="s">
        <v>75</v>
      </c>
      <c r="AG1804" s="50">
        <v>1.293027458855621</v>
      </c>
      <c r="AH1804" s="50">
        <v>1.293027458855621</v>
      </c>
      <c r="AI1804" s="4" t="s">
        <v>270</v>
      </c>
      <c r="AJ1804" s="4" t="s">
        <v>271</v>
      </c>
    </row>
    <row r="1805" spans="1:36" x14ac:dyDescent="0.35">
      <c r="A1805" s="4" t="s">
        <v>268</v>
      </c>
      <c r="B1805" s="36" t="s">
        <v>264</v>
      </c>
      <c r="C1805" s="50" t="s">
        <v>266</v>
      </c>
      <c r="D1805" s="19">
        <v>12.27182</v>
      </c>
      <c r="E1805" s="19">
        <v>55.985858</v>
      </c>
      <c r="F1805" s="20">
        <v>6699</v>
      </c>
      <c r="G1805" s="20">
        <v>495</v>
      </c>
      <c r="H1805" s="21">
        <v>1.7064964546303165</v>
      </c>
      <c r="I1805" s="4" t="s">
        <v>31</v>
      </c>
      <c r="J1805" s="4" t="s">
        <v>51</v>
      </c>
      <c r="L1805" s="50">
        <f t="shared" si="208"/>
        <v>5.5E-2</v>
      </c>
      <c r="M1805" s="13">
        <f t="shared" si="209"/>
        <v>8.2101806239737274E-6</v>
      </c>
      <c r="N1805" s="4" t="s">
        <v>269</v>
      </c>
      <c r="O1805" s="4" t="s">
        <v>272</v>
      </c>
      <c r="P1805" s="17">
        <v>2600</v>
      </c>
      <c r="Q1805" s="54">
        <v>43005.86210648148</v>
      </c>
      <c r="T1805" s="24">
        <f t="shared" si="210"/>
        <v>2.4305555555555556E-3</v>
      </c>
      <c r="AA1805" s="50">
        <v>0.52969535098939002</v>
      </c>
      <c r="AB1805" s="16">
        <v>1</v>
      </c>
      <c r="AE1805" s="57" t="s">
        <v>75</v>
      </c>
      <c r="AG1805" s="50">
        <v>1.4256588286190583</v>
      </c>
      <c r="AH1805" s="50">
        <v>1.4256588286190583</v>
      </c>
      <c r="AI1805" s="4" t="s">
        <v>270</v>
      </c>
      <c r="AJ1805" s="4" t="s">
        <v>271</v>
      </c>
    </row>
    <row r="1806" spans="1:36" x14ac:dyDescent="0.35">
      <c r="A1806" s="4" t="s">
        <v>268</v>
      </c>
      <c r="B1806" s="36" t="s">
        <v>264</v>
      </c>
      <c r="C1806" s="50" t="s">
        <v>266</v>
      </c>
      <c r="D1806" s="19">
        <v>12.27182</v>
      </c>
      <c r="E1806" s="19">
        <v>55.985858</v>
      </c>
      <c r="F1806" s="20">
        <v>6699</v>
      </c>
      <c r="G1806" s="20">
        <v>495</v>
      </c>
      <c r="H1806" s="21">
        <v>1.7064964546303165</v>
      </c>
      <c r="I1806" s="4" t="s">
        <v>31</v>
      </c>
      <c r="J1806" s="4" t="s">
        <v>51</v>
      </c>
      <c r="L1806" s="50">
        <f t="shared" si="208"/>
        <v>5.5E-2</v>
      </c>
      <c r="M1806" s="13">
        <f t="shared" si="209"/>
        <v>8.2101806239737274E-6</v>
      </c>
      <c r="N1806" s="4" t="s">
        <v>269</v>
      </c>
      <c r="O1806" s="4" t="s">
        <v>272</v>
      </c>
      <c r="P1806" s="17">
        <v>2600</v>
      </c>
      <c r="Q1806" s="54">
        <v>43005.889884259261</v>
      </c>
      <c r="T1806" s="24">
        <f t="shared" si="210"/>
        <v>2.4305555555555556E-3</v>
      </c>
      <c r="AA1806" s="50">
        <v>0.52969535098939002</v>
      </c>
      <c r="AB1806" s="16">
        <v>1</v>
      </c>
      <c r="AE1806" s="57" t="s">
        <v>75</v>
      </c>
      <c r="AG1806" s="50">
        <v>1.2597269664517541</v>
      </c>
      <c r="AH1806" s="50">
        <v>1.2597269664517541</v>
      </c>
      <c r="AI1806" s="4" t="s">
        <v>270</v>
      </c>
      <c r="AJ1806" s="4" t="s">
        <v>271</v>
      </c>
    </row>
    <row r="1807" spans="1:36" x14ac:dyDescent="0.35">
      <c r="A1807" s="4" t="s">
        <v>268</v>
      </c>
      <c r="B1807" s="36" t="s">
        <v>264</v>
      </c>
      <c r="C1807" s="50" t="s">
        <v>266</v>
      </c>
      <c r="D1807" s="19">
        <v>12.27182</v>
      </c>
      <c r="E1807" s="19">
        <v>55.985858</v>
      </c>
      <c r="F1807" s="20">
        <v>6699</v>
      </c>
      <c r="G1807" s="20">
        <v>495</v>
      </c>
      <c r="H1807" s="21">
        <v>1.7064964546303165</v>
      </c>
      <c r="I1807" s="4" t="s">
        <v>31</v>
      </c>
      <c r="J1807" s="4" t="s">
        <v>51</v>
      </c>
      <c r="L1807" s="50">
        <f t="shared" si="208"/>
        <v>5.5E-2</v>
      </c>
      <c r="M1807" s="13">
        <f t="shared" si="209"/>
        <v>8.2101806239737274E-6</v>
      </c>
      <c r="N1807" s="4" t="s">
        <v>269</v>
      </c>
      <c r="O1807" s="4" t="s">
        <v>272</v>
      </c>
      <c r="P1807" s="17">
        <v>2600</v>
      </c>
      <c r="Q1807" s="54">
        <v>43005.914189814815</v>
      </c>
      <c r="T1807" s="24">
        <f t="shared" si="210"/>
        <v>2.4305555555555556E-3</v>
      </c>
      <c r="AA1807" s="50">
        <v>0.32888763050105002</v>
      </c>
      <c r="AB1807" s="16">
        <v>1</v>
      </c>
      <c r="AE1807" s="57" t="s">
        <v>75</v>
      </c>
      <c r="AG1807" s="50">
        <v>1.1798471752336372</v>
      </c>
      <c r="AH1807" s="50">
        <v>1.1798471752336372</v>
      </c>
      <c r="AI1807" s="4" t="s">
        <v>270</v>
      </c>
      <c r="AJ1807" s="4" t="s">
        <v>271</v>
      </c>
    </row>
    <row r="1808" spans="1:36" x14ac:dyDescent="0.35">
      <c r="A1808" s="4" t="s">
        <v>268</v>
      </c>
      <c r="B1808" s="36" t="s">
        <v>264</v>
      </c>
      <c r="C1808" s="50" t="s">
        <v>266</v>
      </c>
      <c r="D1808" s="19">
        <v>12.27182</v>
      </c>
      <c r="E1808" s="19">
        <v>55.985858</v>
      </c>
      <c r="F1808" s="20">
        <v>6699</v>
      </c>
      <c r="G1808" s="20">
        <v>495</v>
      </c>
      <c r="H1808" s="21">
        <v>1.7064964546303165</v>
      </c>
      <c r="I1808" s="4" t="s">
        <v>31</v>
      </c>
      <c r="J1808" s="4" t="s">
        <v>51</v>
      </c>
      <c r="L1808" s="50">
        <f t="shared" si="208"/>
        <v>5.5E-2</v>
      </c>
      <c r="M1808" s="13">
        <f t="shared" si="209"/>
        <v>8.2101806239737274E-6</v>
      </c>
      <c r="N1808" s="4" t="s">
        <v>269</v>
      </c>
      <c r="O1808" s="4" t="s">
        <v>272</v>
      </c>
      <c r="P1808" s="17">
        <v>2600</v>
      </c>
      <c r="Q1808" s="54">
        <v>43005.93849537037</v>
      </c>
      <c r="T1808" s="24">
        <f t="shared" si="210"/>
        <v>2.4305555555555556E-3</v>
      </c>
      <c r="AA1808" s="50">
        <v>0.23791888494838401</v>
      </c>
      <c r="AB1808" s="16">
        <v>1</v>
      </c>
      <c r="AE1808" s="57" t="s">
        <v>75</v>
      </c>
      <c r="AG1808" s="50">
        <v>1.0807247663553377</v>
      </c>
      <c r="AH1808" s="50">
        <v>1.0807247663553377</v>
      </c>
      <c r="AI1808" s="4" t="s">
        <v>270</v>
      </c>
      <c r="AJ1808" s="4" t="s">
        <v>271</v>
      </c>
    </row>
    <row r="1809" spans="1:36" x14ac:dyDescent="0.35">
      <c r="A1809" s="4" t="s">
        <v>268</v>
      </c>
      <c r="B1809" s="36" t="s">
        <v>264</v>
      </c>
      <c r="C1809" s="50" t="s">
        <v>266</v>
      </c>
      <c r="D1809" s="19">
        <v>12.27182</v>
      </c>
      <c r="E1809" s="19">
        <v>55.985858</v>
      </c>
      <c r="F1809" s="20">
        <v>6699</v>
      </c>
      <c r="G1809" s="20">
        <v>495</v>
      </c>
      <c r="H1809" s="21">
        <v>1.7064964546303165</v>
      </c>
      <c r="I1809" s="4" t="s">
        <v>31</v>
      </c>
      <c r="J1809" s="4" t="s">
        <v>51</v>
      </c>
      <c r="L1809" s="50">
        <f t="shared" si="208"/>
        <v>5.5E-2</v>
      </c>
      <c r="M1809" s="13">
        <f t="shared" si="209"/>
        <v>8.2101806239737274E-6</v>
      </c>
      <c r="N1809" s="4" t="s">
        <v>269</v>
      </c>
      <c r="O1809" s="4" t="s">
        <v>272</v>
      </c>
      <c r="P1809" s="17">
        <v>2600</v>
      </c>
      <c r="Q1809" s="54">
        <v>43005.959328703706</v>
      </c>
      <c r="T1809" s="24">
        <f t="shared" si="210"/>
        <v>2.4305555555555556E-3</v>
      </c>
      <c r="AA1809" s="50">
        <v>0.23791888494838401</v>
      </c>
      <c r="AB1809" s="16">
        <v>1</v>
      </c>
      <c r="AE1809" s="57" t="s">
        <v>75</v>
      </c>
      <c r="AG1809" s="50">
        <v>1.0378656569148959</v>
      </c>
      <c r="AH1809" s="50">
        <v>1.0378656569148959</v>
      </c>
      <c r="AI1809" s="4" t="s">
        <v>270</v>
      </c>
      <c r="AJ1809" s="4" t="s">
        <v>271</v>
      </c>
    </row>
    <row r="1810" spans="1:36" x14ac:dyDescent="0.35">
      <c r="A1810" s="4" t="s">
        <v>268</v>
      </c>
      <c r="B1810" s="36" t="s">
        <v>264</v>
      </c>
      <c r="C1810" s="50" t="s">
        <v>266</v>
      </c>
      <c r="D1810" s="19">
        <v>12.27182</v>
      </c>
      <c r="E1810" s="19">
        <v>55.985858</v>
      </c>
      <c r="F1810" s="20">
        <v>6699</v>
      </c>
      <c r="G1810" s="20">
        <v>495</v>
      </c>
      <c r="H1810" s="21">
        <v>1.7064964546303165</v>
      </c>
      <c r="I1810" s="4" t="s">
        <v>31</v>
      </c>
      <c r="J1810" s="4" t="s">
        <v>51</v>
      </c>
      <c r="L1810" s="50">
        <f t="shared" si="208"/>
        <v>5.5E-2</v>
      </c>
      <c r="M1810" s="13">
        <f t="shared" si="209"/>
        <v>8.2101806239737274E-6</v>
      </c>
      <c r="N1810" s="4" t="s">
        <v>269</v>
      </c>
      <c r="O1810" s="4" t="s">
        <v>272</v>
      </c>
      <c r="P1810" s="17">
        <v>2600</v>
      </c>
      <c r="Q1810" s="54">
        <v>43005.98710648148</v>
      </c>
      <c r="T1810" s="24">
        <f t="shared" si="210"/>
        <v>2.4305555555555556E-3</v>
      </c>
      <c r="AA1810" s="50">
        <v>0.32888763050105002</v>
      </c>
      <c r="AB1810" s="16">
        <v>1</v>
      </c>
      <c r="AE1810" s="57" t="s">
        <v>75</v>
      </c>
      <c r="AG1810" s="50">
        <v>1.2069870022910627</v>
      </c>
      <c r="AH1810" s="50">
        <v>1.2069870022910627</v>
      </c>
      <c r="AI1810" s="4" t="s">
        <v>270</v>
      </c>
      <c r="AJ1810" s="4" t="s">
        <v>271</v>
      </c>
    </row>
    <row r="1811" spans="1:36" x14ac:dyDescent="0.35">
      <c r="A1811" s="4" t="s">
        <v>268</v>
      </c>
      <c r="B1811" s="36" t="s">
        <v>264</v>
      </c>
      <c r="C1811" s="50" t="s">
        <v>266</v>
      </c>
      <c r="D1811" s="19">
        <v>12.27182</v>
      </c>
      <c r="E1811" s="19">
        <v>55.985858</v>
      </c>
      <c r="F1811" s="20">
        <v>6699</v>
      </c>
      <c r="G1811" s="20">
        <v>495</v>
      </c>
      <c r="H1811" s="21">
        <v>1.7064964546303165</v>
      </c>
      <c r="I1811" s="4" t="s">
        <v>31</v>
      </c>
      <c r="J1811" s="4" t="s">
        <v>51</v>
      </c>
      <c r="L1811" s="50">
        <f t="shared" si="208"/>
        <v>5.5E-2</v>
      </c>
      <c r="M1811" s="13">
        <f t="shared" si="209"/>
        <v>8.2101806239737274E-6</v>
      </c>
      <c r="N1811" s="4" t="s">
        <v>269</v>
      </c>
      <c r="O1811" s="4" t="s">
        <v>272</v>
      </c>
      <c r="P1811" s="17">
        <v>2600</v>
      </c>
      <c r="Q1811" s="54">
        <v>43006.011412037034</v>
      </c>
      <c r="T1811" s="24">
        <f t="shared" si="210"/>
        <v>2.4305555555555556E-3</v>
      </c>
      <c r="AA1811" s="50">
        <v>0.149983902683442</v>
      </c>
      <c r="AB1811" s="16">
        <v>1</v>
      </c>
      <c r="AE1811" s="57" t="s">
        <v>75</v>
      </c>
      <c r="AG1811" s="50">
        <v>0.72005665854019163</v>
      </c>
      <c r="AH1811" s="50">
        <v>0.72005665854019163</v>
      </c>
      <c r="AI1811" s="4" t="s">
        <v>270</v>
      </c>
      <c r="AJ1811" s="4" t="s">
        <v>271</v>
      </c>
    </row>
    <row r="1812" spans="1:36" x14ac:dyDescent="0.35">
      <c r="A1812" s="4" t="s">
        <v>268</v>
      </c>
      <c r="B1812" s="36" t="s">
        <v>264</v>
      </c>
      <c r="C1812" s="50" t="s">
        <v>266</v>
      </c>
      <c r="D1812" s="19">
        <v>12.27182</v>
      </c>
      <c r="E1812" s="19">
        <v>55.985858</v>
      </c>
      <c r="F1812" s="20">
        <v>6699</v>
      </c>
      <c r="G1812" s="20">
        <v>495</v>
      </c>
      <c r="H1812" s="21">
        <v>1.7064964546303165</v>
      </c>
      <c r="I1812" s="4" t="s">
        <v>31</v>
      </c>
      <c r="J1812" s="4" t="s">
        <v>51</v>
      </c>
      <c r="L1812" s="50">
        <f t="shared" si="208"/>
        <v>5.5E-2</v>
      </c>
      <c r="M1812" s="13">
        <f t="shared" si="209"/>
        <v>8.2101806239737274E-6</v>
      </c>
      <c r="N1812" s="4" t="s">
        <v>269</v>
      </c>
      <c r="O1812" s="4" t="s">
        <v>272</v>
      </c>
      <c r="P1812" s="17">
        <v>2600</v>
      </c>
      <c r="Q1812" s="54">
        <v>43006.035717592589</v>
      </c>
      <c r="T1812" s="24">
        <f t="shared" si="210"/>
        <v>2.4305555555555556E-3</v>
      </c>
      <c r="AA1812" s="50">
        <v>0.23791888494838401</v>
      </c>
      <c r="AB1812" s="16">
        <v>1</v>
      </c>
      <c r="AE1812" s="57" t="s">
        <v>75</v>
      </c>
      <c r="AG1812" s="50">
        <v>1.121708536949275</v>
      </c>
      <c r="AH1812" s="50">
        <v>1.121708536949275</v>
      </c>
      <c r="AI1812" s="4" t="s">
        <v>270</v>
      </c>
      <c r="AJ1812" s="4" t="s">
        <v>271</v>
      </c>
    </row>
    <row r="1813" spans="1:36" x14ac:dyDescent="0.35">
      <c r="A1813" s="4" t="s">
        <v>268</v>
      </c>
      <c r="B1813" s="36" t="s">
        <v>264</v>
      </c>
      <c r="C1813" s="50" t="s">
        <v>266</v>
      </c>
      <c r="D1813" s="19">
        <v>12.27182</v>
      </c>
      <c r="E1813" s="19">
        <v>55.985858</v>
      </c>
      <c r="F1813" s="20">
        <v>6699</v>
      </c>
      <c r="G1813" s="20">
        <v>495</v>
      </c>
      <c r="H1813" s="21">
        <v>1.7064964546303165</v>
      </c>
      <c r="I1813" s="4" t="s">
        <v>31</v>
      </c>
      <c r="J1813" s="4" t="s">
        <v>51</v>
      </c>
      <c r="L1813" s="50">
        <f t="shared" si="208"/>
        <v>5.5E-2</v>
      </c>
      <c r="M1813" s="13">
        <f t="shared" si="209"/>
        <v>8.2101806239737274E-6</v>
      </c>
      <c r="N1813" s="4" t="s">
        <v>269</v>
      </c>
      <c r="O1813" s="4" t="s">
        <v>272</v>
      </c>
      <c r="P1813" s="17">
        <v>2600</v>
      </c>
      <c r="Q1813" s="54">
        <v>43006.060023148151</v>
      </c>
      <c r="T1813" s="24">
        <f t="shared" si="210"/>
        <v>2.4305555555555556E-3</v>
      </c>
      <c r="AA1813" s="50">
        <v>0.32888763050105002</v>
      </c>
      <c r="AB1813" s="16">
        <v>1</v>
      </c>
      <c r="AE1813" s="57" t="s">
        <v>75</v>
      </c>
      <c r="AG1813" s="50">
        <v>1.1842806547570666</v>
      </c>
      <c r="AH1813" s="50">
        <v>1.1842806547570666</v>
      </c>
      <c r="AI1813" s="4" t="s">
        <v>270</v>
      </c>
      <c r="AJ1813" s="4" t="s">
        <v>271</v>
      </c>
    </row>
    <row r="1814" spans="1:36" x14ac:dyDescent="0.35">
      <c r="A1814" s="4" t="s">
        <v>268</v>
      </c>
      <c r="B1814" s="36" t="s">
        <v>264</v>
      </c>
      <c r="C1814" s="50" t="s">
        <v>266</v>
      </c>
      <c r="D1814" s="19">
        <v>12.27182</v>
      </c>
      <c r="E1814" s="19">
        <v>55.985858</v>
      </c>
      <c r="F1814" s="20">
        <v>6699</v>
      </c>
      <c r="G1814" s="20">
        <v>495</v>
      </c>
      <c r="H1814" s="21">
        <v>1.7064964546303165</v>
      </c>
      <c r="I1814" s="4" t="s">
        <v>31</v>
      </c>
      <c r="J1814" s="4" t="s">
        <v>51</v>
      </c>
      <c r="L1814" s="50">
        <f t="shared" si="208"/>
        <v>5.5E-2</v>
      </c>
      <c r="M1814" s="13">
        <f t="shared" si="209"/>
        <v>8.2101806239737274E-6</v>
      </c>
      <c r="N1814" s="4" t="s">
        <v>269</v>
      </c>
      <c r="O1814" s="4" t="s">
        <v>272</v>
      </c>
      <c r="P1814" s="17">
        <v>2600</v>
      </c>
      <c r="Q1814" s="54">
        <v>43006.084328703706</v>
      </c>
      <c r="T1814" s="24">
        <f t="shared" si="210"/>
        <v>2.4305555555555556E-3</v>
      </c>
      <c r="AA1814" s="50">
        <v>0.426146452514719</v>
      </c>
      <c r="AB1814" s="16">
        <v>1</v>
      </c>
      <c r="AE1814" s="57" t="s">
        <v>75</v>
      </c>
      <c r="AG1814" s="50">
        <v>0.94217515066893753</v>
      </c>
      <c r="AH1814" s="50">
        <v>0.94217515066893753</v>
      </c>
      <c r="AI1814" s="4" t="s">
        <v>270</v>
      </c>
      <c r="AJ1814" s="4" t="s">
        <v>271</v>
      </c>
    </row>
    <row r="1815" spans="1:36" x14ac:dyDescent="0.35">
      <c r="A1815" s="4" t="s">
        <v>268</v>
      </c>
      <c r="B1815" s="36" t="s">
        <v>264</v>
      </c>
      <c r="C1815" s="50" t="s">
        <v>266</v>
      </c>
      <c r="D1815" s="19">
        <v>12.27182</v>
      </c>
      <c r="E1815" s="19">
        <v>55.985858</v>
      </c>
      <c r="F1815" s="20">
        <v>6699</v>
      </c>
      <c r="G1815" s="20">
        <v>495</v>
      </c>
      <c r="H1815" s="21">
        <v>1.7064964546303165</v>
      </c>
      <c r="I1815" s="4" t="s">
        <v>31</v>
      </c>
      <c r="J1815" s="4" t="s">
        <v>51</v>
      </c>
      <c r="L1815" s="50">
        <f t="shared" si="208"/>
        <v>5.5E-2</v>
      </c>
      <c r="M1815" s="13">
        <f t="shared" si="209"/>
        <v>8.2101806239737274E-6</v>
      </c>
      <c r="N1815" s="4" t="s">
        <v>269</v>
      </c>
      <c r="O1815" s="4" t="s">
        <v>272</v>
      </c>
      <c r="P1815" s="17">
        <v>2600</v>
      </c>
      <c r="Q1815" s="54">
        <v>43006.108634259261</v>
      </c>
      <c r="T1815" s="24">
        <f t="shared" si="210"/>
        <v>2.4305555555555556E-3</v>
      </c>
      <c r="AA1815" s="50">
        <v>0.52969535098939002</v>
      </c>
      <c r="AB1815" s="16">
        <v>1</v>
      </c>
      <c r="AE1815" s="57" t="s">
        <v>75</v>
      </c>
      <c r="AG1815" s="50">
        <v>1.2526589083145543</v>
      </c>
      <c r="AH1815" s="50">
        <v>1.2526589083145543</v>
      </c>
      <c r="AI1815" s="4" t="s">
        <v>270</v>
      </c>
      <c r="AJ1815" s="4" t="s">
        <v>271</v>
      </c>
    </row>
    <row r="1816" spans="1:36" x14ac:dyDescent="0.35">
      <c r="A1816" s="4" t="s">
        <v>268</v>
      </c>
      <c r="B1816" s="36" t="s">
        <v>264</v>
      </c>
      <c r="C1816" s="50" t="s">
        <v>266</v>
      </c>
      <c r="D1816" s="19">
        <v>12.27182</v>
      </c>
      <c r="E1816" s="19">
        <v>55.985858</v>
      </c>
      <c r="F1816" s="20">
        <v>6699</v>
      </c>
      <c r="G1816" s="20">
        <v>495</v>
      </c>
      <c r="H1816" s="21">
        <v>1.7064964546303165</v>
      </c>
      <c r="I1816" s="4" t="s">
        <v>31</v>
      </c>
      <c r="J1816" s="4" t="s">
        <v>51</v>
      </c>
      <c r="L1816" s="50">
        <f t="shared" si="208"/>
        <v>5.5E-2</v>
      </c>
      <c r="M1816" s="13">
        <f t="shared" si="209"/>
        <v>8.2101806239737274E-6</v>
      </c>
      <c r="N1816" s="4" t="s">
        <v>269</v>
      </c>
      <c r="O1816" s="4" t="s">
        <v>272</v>
      </c>
      <c r="P1816" s="17">
        <v>2600</v>
      </c>
      <c r="Q1816" s="54">
        <v>43006.136412037034</v>
      </c>
      <c r="T1816" s="24">
        <f t="shared" si="210"/>
        <v>2.4305555555555556E-3</v>
      </c>
      <c r="AA1816" s="50">
        <v>0.426146452514719</v>
      </c>
      <c r="AB1816" s="16">
        <v>1</v>
      </c>
      <c r="AE1816" s="57" t="s">
        <v>75</v>
      </c>
      <c r="AG1816" s="50">
        <v>1.3037301298859334</v>
      </c>
      <c r="AH1816" s="50">
        <v>1.3037301298859334</v>
      </c>
      <c r="AI1816" s="4" t="s">
        <v>270</v>
      </c>
      <c r="AJ1816" s="4" t="s">
        <v>271</v>
      </c>
    </row>
    <row r="1817" spans="1:36" x14ac:dyDescent="0.35">
      <c r="A1817" s="4" t="s">
        <v>268</v>
      </c>
      <c r="B1817" s="36" t="s">
        <v>264</v>
      </c>
      <c r="C1817" s="50" t="s">
        <v>266</v>
      </c>
      <c r="D1817" s="19">
        <v>12.27182</v>
      </c>
      <c r="E1817" s="19">
        <v>55.985858</v>
      </c>
      <c r="F1817" s="20">
        <v>6699</v>
      </c>
      <c r="G1817" s="20">
        <v>495</v>
      </c>
      <c r="H1817" s="21">
        <v>1.7064964546303165</v>
      </c>
      <c r="I1817" s="4" t="s">
        <v>31</v>
      </c>
      <c r="J1817" s="4" t="s">
        <v>51</v>
      </c>
      <c r="L1817" s="50">
        <f t="shared" si="208"/>
        <v>5.5E-2</v>
      </c>
      <c r="M1817" s="13">
        <f t="shared" si="209"/>
        <v>8.2101806239737274E-6</v>
      </c>
      <c r="N1817" s="4" t="s">
        <v>269</v>
      </c>
      <c r="O1817" s="4" t="s">
        <v>272</v>
      </c>
      <c r="P1817" s="17">
        <v>2600</v>
      </c>
      <c r="Q1817" s="54">
        <v>43006.15724537037</v>
      </c>
      <c r="T1817" s="24">
        <f t="shared" si="210"/>
        <v>2.4305555555555556E-3</v>
      </c>
      <c r="AA1817" s="50">
        <v>0.52969535098939002</v>
      </c>
      <c r="AB1817" s="16">
        <v>1</v>
      </c>
      <c r="AE1817" s="57" t="s">
        <v>75</v>
      </c>
      <c r="AG1817" s="50">
        <v>1.3716962857508626</v>
      </c>
      <c r="AH1817" s="50">
        <v>1.3716962857508626</v>
      </c>
      <c r="AI1817" s="4" t="s">
        <v>270</v>
      </c>
      <c r="AJ1817" s="4" t="s">
        <v>271</v>
      </c>
    </row>
    <row r="1818" spans="1:36" x14ac:dyDescent="0.35">
      <c r="A1818" s="4" t="s">
        <v>268</v>
      </c>
      <c r="B1818" s="36" t="s">
        <v>264</v>
      </c>
      <c r="C1818" s="50" t="s">
        <v>266</v>
      </c>
      <c r="D1818" s="19">
        <v>12.27182</v>
      </c>
      <c r="E1818" s="19">
        <v>55.985858</v>
      </c>
      <c r="F1818" s="20">
        <v>6699</v>
      </c>
      <c r="G1818" s="20">
        <v>495</v>
      </c>
      <c r="H1818" s="21">
        <v>1.7064964546303165</v>
      </c>
      <c r="I1818" s="4" t="s">
        <v>31</v>
      </c>
      <c r="J1818" s="4" t="s">
        <v>51</v>
      </c>
      <c r="L1818" s="50">
        <f t="shared" si="208"/>
        <v>5.5E-2</v>
      </c>
      <c r="M1818" s="13">
        <f t="shared" si="209"/>
        <v>8.2101806239737274E-6</v>
      </c>
      <c r="N1818" s="4" t="s">
        <v>269</v>
      </c>
      <c r="O1818" s="4" t="s">
        <v>272</v>
      </c>
      <c r="P1818" s="17">
        <v>2600</v>
      </c>
      <c r="Q1818" s="54">
        <v>43006.185023148151</v>
      </c>
      <c r="T1818" s="24">
        <f t="shared" si="210"/>
        <v>2.4305555555555556E-3</v>
      </c>
      <c r="AA1818" s="50">
        <v>0.52969535098939002</v>
      </c>
      <c r="AB1818" s="16">
        <v>1</v>
      </c>
      <c r="AE1818" s="57" t="s">
        <v>75</v>
      </c>
      <c r="AG1818" s="50">
        <v>1.5746139863020208</v>
      </c>
      <c r="AH1818" s="50">
        <v>1.5746139863020208</v>
      </c>
      <c r="AI1818" s="4" t="s">
        <v>270</v>
      </c>
      <c r="AJ1818" s="4" t="s">
        <v>271</v>
      </c>
    </row>
    <row r="1819" spans="1:36" x14ac:dyDescent="0.35">
      <c r="A1819" s="4" t="s">
        <v>268</v>
      </c>
      <c r="B1819" s="36" t="s">
        <v>264</v>
      </c>
      <c r="C1819" s="50" t="s">
        <v>266</v>
      </c>
      <c r="D1819" s="19">
        <v>12.27182</v>
      </c>
      <c r="E1819" s="19">
        <v>55.985858</v>
      </c>
      <c r="F1819" s="20">
        <v>6699</v>
      </c>
      <c r="G1819" s="20">
        <v>495</v>
      </c>
      <c r="H1819" s="21">
        <v>1.7064964546303165</v>
      </c>
      <c r="I1819" s="4" t="s">
        <v>31</v>
      </c>
      <c r="J1819" s="4" t="s">
        <v>51</v>
      </c>
      <c r="L1819" s="50">
        <f t="shared" si="208"/>
        <v>5.5E-2</v>
      </c>
      <c r="M1819" s="13">
        <f t="shared" si="209"/>
        <v>8.2101806239737274E-6</v>
      </c>
      <c r="N1819" s="4" t="s">
        <v>269</v>
      </c>
      <c r="O1819" s="4" t="s">
        <v>272</v>
      </c>
      <c r="P1819" s="17">
        <v>2600</v>
      </c>
      <c r="Q1819" s="54">
        <v>43006.209328703706</v>
      </c>
      <c r="T1819" s="24">
        <f t="shared" si="210"/>
        <v>2.4305555555555556E-3</v>
      </c>
      <c r="AA1819" s="50">
        <v>0.63953432592506299</v>
      </c>
      <c r="AB1819" s="16">
        <v>1</v>
      </c>
      <c r="AE1819" s="57" t="s">
        <v>75</v>
      </c>
      <c r="AG1819" s="50">
        <v>1.3569399901329957</v>
      </c>
      <c r="AH1819" s="50">
        <v>1.3569399901329957</v>
      </c>
      <c r="AI1819" s="4" t="s">
        <v>270</v>
      </c>
      <c r="AJ1819" s="4" t="s">
        <v>271</v>
      </c>
    </row>
    <row r="1820" spans="1:36" x14ac:dyDescent="0.35">
      <c r="A1820" s="4" t="s">
        <v>268</v>
      </c>
      <c r="B1820" s="36" t="s">
        <v>264</v>
      </c>
      <c r="C1820" s="50" t="s">
        <v>266</v>
      </c>
      <c r="D1820" s="19">
        <v>12.27182</v>
      </c>
      <c r="E1820" s="19">
        <v>55.985858</v>
      </c>
      <c r="F1820" s="20">
        <v>6699</v>
      </c>
      <c r="G1820" s="20">
        <v>495</v>
      </c>
      <c r="H1820" s="21">
        <v>1.7064964546303165</v>
      </c>
      <c r="I1820" s="4" t="s">
        <v>31</v>
      </c>
      <c r="J1820" s="4" t="s">
        <v>51</v>
      </c>
      <c r="L1820" s="50">
        <f t="shared" si="208"/>
        <v>5.5E-2</v>
      </c>
      <c r="M1820" s="13">
        <f t="shared" si="209"/>
        <v>8.2101806239737274E-6</v>
      </c>
      <c r="N1820" s="4" t="s">
        <v>269</v>
      </c>
      <c r="O1820" s="4" t="s">
        <v>272</v>
      </c>
      <c r="P1820" s="17">
        <v>2600</v>
      </c>
      <c r="Q1820" s="54">
        <v>43006.233634259261</v>
      </c>
      <c r="T1820" s="24">
        <f t="shared" si="210"/>
        <v>2.4305555555555556E-3</v>
      </c>
      <c r="AA1820" s="50">
        <v>0.63953432592506299</v>
      </c>
      <c r="AB1820" s="16">
        <v>1</v>
      </c>
      <c r="AE1820" s="57" t="s">
        <v>75</v>
      </c>
      <c r="AG1820" s="50">
        <v>1.2873886017245875</v>
      </c>
      <c r="AH1820" s="50">
        <v>1.2873886017245875</v>
      </c>
      <c r="AI1820" s="4" t="s">
        <v>270</v>
      </c>
      <c r="AJ1820" s="4" t="s">
        <v>271</v>
      </c>
    </row>
    <row r="1821" spans="1:36" x14ac:dyDescent="0.35">
      <c r="A1821" s="4" t="s">
        <v>268</v>
      </c>
      <c r="B1821" s="36" t="s">
        <v>264</v>
      </c>
      <c r="C1821" s="50" t="s">
        <v>266</v>
      </c>
      <c r="D1821" s="19">
        <v>12.27182</v>
      </c>
      <c r="E1821" s="19">
        <v>55.985858</v>
      </c>
      <c r="F1821" s="20">
        <v>6699</v>
      </c>
      <c r="G1821" s="20">
        <v>495</v>
      </c>
      <c r="H1821" s="21">
        <v>1.7064964546303165</v>
      </c>
      <c r="I1821" s="4" t="s">
        <v>31</v>
      </c>
      <c r="J1821" s="4" t="s">
        <v>51</v>
      </c>
      <c r="L1821" s="50">
        <f t="shared" si="208"/>
        <v>5.5E-2</v>
      </c>
      <c r="M1821" s="13">
        <f t="shared" si="209"/>
        <v>8.2101806239737274E-6</v>
      </c>
      <c r="N1821" s="4" t="s">
        <v>269</v>
      </c>
      <c r="O1821" s="4" t="s">
        <v>272</v>
      </c>
      <c r="P1821" s="17">
        <v>2600</v>
      </c>
      <c r="Q1821" s="54">
        <v>43006.261412037034</v>
      </c>
      <c r="T1821" s="24">
        <f t="shared" si="210"/>
        <v>2.4305555555555556E-3</v>
      </c>
      <c r="AA1821" s="50">
        <v>0.426146452514719</v>
      </c>
      <c r="AB1821" s="16">
        <v>1</v>
      </c>
      <c r="AE1821" s="57" t="s">
        <v>75</v>
      </c>
      <c r="AG1821" s="50">
        <v>1.2096836083709874</v>
      </c>
      <c r="AH1821" s="50">
        <v>1.2096836083709874</v>
      </c>
      <c r="AI1821" s="4" t="s">
        <v>270</v>
      </c>
      <c r="AJ1821" s="4" t="s">
        <v>271</v>
      </c>
    </row>
    <row r="1822" spans="1:36" x14ac:dyDescent="0.35">
      <c r="A1822" s="4" t="s">
        <v>268</v>
      </c>
      <c r="B1822" s="36" t="s">
        <v>264</v>
      </c>
      <c r="C1822" s="50" t="s">
        <v>266</v>
      </c>
      <c r="D1822" s="19">
        <v>12.27182</v>
      </c>
      <c r="E1822" s="19">
        <v>55.985858</v>
      </c>
      <c r="F1822" s="20">
        <v>6699</v>
      </c>
      <c r="G1822" s="20">
        <v>495</v>
      </c>
      <c r="H1822" s="21">
        <v>1.7064964546303165</v>
      </c>
      <c r="I1822" s="4" t="s">
        <v>31</v>
      </c>
      <c r="J1822" s="4" t="s">
        <v>51</v>
      </c>
      <c r="L1822" s="50">
        <f t="shared" si="208"/>
        <v>5.5E-2</v>
      </c>
      <c r="M1822" s="13">
        <f t="shared" si="209"/>
        <v>8.2101806239737274E-6</v>
      </c>
      <c r="N1822" s="4" t="s">
        <v>269</v>
      </c>
      <c r="O1822" s="4" t="s">
        <v>272</v>
      </c>
      <c r="P1822" s="17">
        <v>2600</v>
      </c>
      <c r="Q1822" s="54">
        <v>43006.285717592589</v>
      </c>
      <c r="T1822" s="24">
        <f t="shared" si="210"/>
        <v>2.4305555555555556E-3</v>
      </c>
      <c r="AA1822" s="50">
        <v>0.63953432592506299</v>
      </c>
      <c r="AB1822" s="16">
        <v>1</v>
      </c>
      <c r="AE1822" s="57" t="s">
        <v>75</v>
      </c>
      <c r="AG1822" s="50">
        <v>1.5248518731557126</v>
      </c>
      <c r="AH1822" s="50">
        <v>1.5248518731557126</v>
      </c>
      <c r="AI1822" s="4" t="s">
        <v>270</v>
      </c>
      <c r="AJ1822" s="4" t="s">
        <v>271</v>
      </c>
    </row>
    <row r="1823" spans="1:36" x14ac:dyDescent="0.35">
      <c r="A1823" s="4" t="s">
        <v>268</v>
      </c>
      <c r="B1823" s="36" t="s">
        <v>264</v>
      </c>
      <c r="C1823" s="50" t="s">
        <v>266</v>
      </c>
      <c r="D1823" s="19">
        <v>12.27182</v>
      </c>
      <c r="E1823" s="19">
        <v>55.985858</v>
      </c>
      <c r="F1823" s="20">
        <v>6699</v>
      </c>
      <c r="G1823" s="20">
        <v>495</v>
      </c>
      <c r="H1823" s="21">
        <v>1.7064964546303165</v>
      </c>
      <c r="I1823" s="4" t="s">
        <v>31</v>
      </c>
      <c r="J1823" s="4" t="s">
        <v>51</v>
      </c>
      <c r="L1823" s="50">
        <f t="shared" si="208"/>
        <v>5.5E-2</v>
      </c>
      <c r="M1823" s="13">
        <f t="shared" si="209"/>
        <v>8.2101806239737274E-6</v>
      </c>
      <c r="N1823" s="4" t="s">
        <v>269</v>
      </c>
      <c r="O1823" s="4" t="s">
        <v>272</v>
      </c>
      <c r="P1823" s="17">
        <v>2600</v>
      </c>
      <c r="Q1823" s="54">
        <v>43006.306550925925</v>
      </c>
      <c r="T1823" s="24">
        <f t="shared" si="210"/>
        <v>2.4305555555555556E-3</v>
      </c>
      <c r="AA1823" s="50">
        <v>0.88311010388411104</v>
      </c>
      <c r="AB1823" s="16">
        <v>1</v>
      </c>
      <c r="AE1823" s="57" t="s">
        <v>75</v>
      </c>
      <c r="AG1823" s="50">
        <v>1.6087969484904456</v>
      </c>
      <c r="AH1823" s="50">
        <v>1.6087969484904456</v>
      </c>
      <c r="AI1823" s="4" t="s">
        <v>270</v>
      </c>
      <c r="AJ1823" s="4" t="s">
        <v>271</v>
      </c>
    </row>
    <row r="1824" spans="1:36" x14ac:dyDescent="0.35">
      <c r="A1824" s="4" t="s">
        <v>268</v>
      </c>
      <c r="B1824" s="36" t="s">
        <v>264</v>
      </c>
      <c r="C1824" s="50" t="s">
        <v>266</v>
      </c>
      <c r="D1824" s="19">
        <v>12.27182</v>
      </c>
      <c r="E1824" s="19">
        <v>55.985858</v>
      </c>
      <c r="F1824" s="20">
        <v>6699</v>
      </c>
      <c r="G1824" s="20">
        <v>495</v>
      </c>
      <c r="H1824" s="21">
        <v>1.7064964546303165</v>
      </c>
      <c r="I1824" s="4" t="s">
        <v>31</v>
      </c>
      <c r="J1824" s="4" t="s">
        <v>51</v>
      </c>
      <c r="L1824" s="50">
        <f t="shared" si="208"/>
        <v>5.5E-2</v>
      </c>
      <c r="M1824" s="13">
        <f t="shared" si="209"/>
        <v>8.2101806239737274E-6</v>
      </c>
      <c r="N1824" s="4" t="s">
        <v>269</v>
      </c>
      <c r="O1824" s="4" t="s">
        <v>272</v>
      </c>
      <c r="P1824" s="17">
        <v>2600</v>
      </c>
      <c r="Q1824" s="54">
        <v>43006.334328703706</v>
      </c>
      <c r="T1824" s="24">
        <f t="shared" si="210"/>
        <v>2.4305555555555556E-3</v>
      </c>
      <c r="AA1824" s="50">
        <v>1.0120709112612301</v>
      </c>
      <c r="AB1824" s="16">
        <v>1</v>
      </c>
      <c r="AE1824" s="57" t="s">
        <v>75</v>
      </c>
      <c r="AG1824" s="50">
        <v>1.8612035115694541</v>
      </c>
      <c r="AH1824" s="50">
        <v>1.8612035115694541</v>
      </c>
      <c r="AI1824" s="4" t="s">
        <v>270</v>
      </c>
      <c r="AJ1824" s="4" t="s">
        <v>271</v>
      </c>
    </row>
    <row r="1825" spans="1:36" x14ac:dyDescent="0.35">
      <c r="A1825" s="4" t="s">
        <v>268</v>
      </c>
      <c r="B1825" s="36" t="s">
        <v>264</v>
      </c>
      <c r="C1825" s="50" t="s">
        <v>266</v>
      </c>
      <c r="D1825" s="19">
        <v>12.27182</v>
      </c>
      <c r="E1825" s="19">
        <v>55.985858</v>
      </c>
      <c r="F1825" s="20">
        <v>6699</v>
      </c>
      <c r="G1825" s="20">
        <v>495</v>
      </c>
      <c r="H1825" s="21">
        <v>1.7064964546303165</v>
      </c>
      <c r="I1825" s="4" t="s">
        <v>31</v>
      </c>
      <c r="J1825" s="4" t="s">
        <v>51</v>
      </c>
      <c r="L1825" s="50">
        <f t="shared" si="208"/>
        <v>5.5E-2</v>
      </c>
      <c r="M1825" s="13">
        <f t="shared" si="209"/>
        <v>8.2101806239737274E-6</v>
      </c>
      <c r="N1825" s="4" t="s">
        <v>269</v>
      </c>
      <c r="O1825" s="4" t="s">
        <v>272</v>
      </c>
      <c r="P1825" s="17">
        <v>2600</v>
      </c>
      <c r="Q1825" s="54">
        <v>43006.358634259261</v>
      </c>
      <c r="T1825" s="24">
        <f t="shared" si="210"/>
        <v>2.4305555555555556E-3</v>
      </c>
      <c r="AA1825" s="50">
        <v>0.63953432592506299</v>
      </c>
      <c r="AB1825" s="16">
        <v>1</v>
      </c>
      <c r="AE1825" s="57" t="s">
        <v>75</v>
      </c>
      <c r="AG1825" s="50">
        <v>1.8284100556639</v>
      </c>
      <c r="AH1825" s="50">
        <v>1.8284100556639</v>
      </c>
      <c r="AI1825" s="4" t="s">
        <v>270</v>
      </c>
      <c r="AJ1825" s="4" t="s">
        <v>271</v>
      </c>
    </row>
    <row r="1826" spans="1:36" x14ac:dyDescent="0.35">
      <c r="A1826" s="4" t="s">
        <v>268</v>
      </c>
      <c r="B1826" s="36" t="s">
        <v>264</v>
      </c>
      <c r="C1826" s="50" t="s">
        <v>266</v>
      </c>
      <c r="D1826" s="19">
        <v>12.27182</v>
      </c>
      <c r="E1826" s="19">
        <v>55.985858</v>
      </c>
      <c r="F1826" s="20">
        <v>6699</v>
      </c>
      <c r="G1826" s="20">
        <v>495</v>
      </c>
      <c r="H1826" s="21">
        <v>1.7064964546303165</v>
      </c>
      <c r="I1826" s="4" t="s">
        <v>31</v>
      </c>
      <c r="J1826" s="4" t="s">
        <v>51</v>
      </c>
      <c r="L1826" s="50">
        <f t="shared" si="208"/>
        <v>5.5E-2</v>
      </c>
      <c r="M1826" s="13">
        <f t="shared" si="209"/>
        <v>8.2101806239737274E-6</v>
      </c>
      <c r="N1826" s="4" t="s">
        <v>269</v>
      </c>
      <c r="O1826" s="4" t="s">
        <v>272</v>
      </c>
      <c r="P1826" s="17">
        <v>2600</v>
      </c>
      <c r="Q1826" s="54">
        <v>43006.382939814815</v>
      </c>
      <c r="T1826" s="24">
        <f t="shared" si="210"/>
        <v>2.4305555555555556E-3</v>
      </c>
      <c r="AA1826" s="50">
        <v>0.75566337732173805</v>
      </c>
      <c r="AB1826" s="16">
        <v>1</v>
      </c>
      <c r="AE1826" s="57" t="s">
        <v>75</v>
      </c>
      <c r="AG1826" s="50">
        <v>1.6176498705297087</v>
      </c>
      <c r="AH1826" s="50">
        <v>1.6176498705297087</v>
      </c>
      <c r="AI1826" s="4" t="s">
        <v>270</v>
      </c>
      <c r="AJ1826" s="4" t="s">
        <v>271</v>
      </c>
    </row>
    <row r="1827" spans="1:36" x14ac:dyDescent="0.35">
      <c r="A1827" s="4" t="s">
        <v>268</v>
      </c>
      <c r="B1827" s="36" t="s">
        <v>264</v>
      </c>
      <c r="C1827" s="50" t="s">
        <v>266</v>
      </c>
      <c r="D1827" s="19">
        <v>12.27182</v>
      </c>
      <c r="E1827" s="19">
        <v>55.985858</v>
      </c>
      <c r="F1827" s="20">
        <v>6699</v>
      </c>
      <c r="G1827" s="20">
        <v>495</v>
      </c>
      <c r="H1827" s="21">
        <v>1.7064964546303165</v>
      </c>
      <c r="I1827" s="4" t="s">
        <v>31</v>
      </c>
      <c r="J1827" s="4" t="s">
        <v>51</v>
      </c>
      <c r="L1827" s="50">
        <f t="shared" si="208"/>
        <v>5.5E-2</v>
      </c>
      <c r="M1827" s="13">
        <f t="shared" si="209"/>
        <v>8.2101806239737274E-6</v>
      </c>
      <c r="N1827" s="4" t="s">
        <v>269</v>
      </c>
      <c r="O1827" s="4" t="s">
        <v>272</v>
      </c>
      <c r="P1827" s="17">
        <v>2600</v>
      </c>
      <c r="Q1827" s="54">
        <v>43006.40724537037</v>
      </c>
      <c r="T1827" s="24">
        <f t="shared" si="210"/>
        <v>2.4305555555555556E-3</v>
      </c>
      <c r="AA1827" s="50">
        <v>0.426146452514719</v>
      </c>
      <c r="AB1827" s="16">
        <v>1</v>
      </c>
      <c r="AE1827" s="57" t="s">
        <v>75</v>
      </c>
      <c r="AG1827" s="50">
        <v>1.6802394092342001</v>
      </c>
      <c r="AH1827" s="50">
        <v>1.6802394092342001</v>
      </c>
      <c r="AI1827" s="4" t="s">
        <v>270</v>
      </c>
      <c r="AJ1827" s="4" t="s">
        <v>271</v>
      </c>
    </row>
    <row r="1828" spans="1:36" x14ac:dyDescent="0.35">
      <c r="A1828" s="4" t="s">
        <v>268</v>
      </c>
      <c r="B1828" s="36" t="s">
        <v>264</v>
      </c>
      <c r="C1828" s="50" t="s">
        <v>266</v>
      </c>
      <c r="D1828" s="19">
        <v>12.27182</v>
      </c>
      <c r="E1828" s="19">
        <v>55.985858</v>
      </c>
      <c r="F1828" s="20">
        <v>6699</v>
      </c>
      <c r="G1828" s="20">
        <v>495</v>
      </c>
      <c r="H1828" s="21">
        <v>1.7064964546303165</v>
      </c>
      <c r="I1828" s="4" t="s">
        <v>31</v>
      </c>
      <c r="J1828" s="4" t="s">
        <v>51</v>
      </c>
      <c r="L1828" s="50">
        <f t="shared" si="208"/>
        <v>5.5E-2</v>
      </c>
      <c r="M1828" s="13">
        <f t="shared" si="209"/>
        <v>8.2101806239737274E-6</v>
      </c>
      <c r="N1828" s="4" t="s">
        <v>269</v>
      </c>
      <c r="O1828" s="4" t="s">
        <v>272</v>
      </c>
      <c r="P1828" s="17">
        <v>2600</v>
      </c>
      <c r="Q1828" s="54">
        <v>43006.431550925925</v>
      </c>
      <c r="T1828" s="24">
        <f t="shared" si="210"/>
        <v>2.4305555555555556E-3</v>
      </c>
      <c r="AA1828" s="50">
        <v>0.75566337732173805</v>
      </c>
      <c r="AB1828" s="16">
        <v>1</v>
      </c>
      <c r="AE1828" s="57" t="s">
        <v>75</v>
      </c>
      <c r="AG1828" s="50">
        <v>1.4427008753964501</v>
      </c>
      <c r="AH1828" s="50">
        <v>1.4427008753964501</v>
      </c>
      <c r="AI1828" s="4" t="s">
        <v>270</v>
      </c>
      <c r="AJ1828" s="4" t="s">
        <v>271</v>
      </c>
    </row>
    <row r="1829" spans="1:36" x14ac:dyDescent="0.35">
      <c r="A1829" s="4" t="s">
        <v>268</v>
      </c>
      <c r="B1829" s="36" t="s">
        <v>264</v>
      </c>
      <c r="C1829" s="50" t="s">
        <v>266</v>
      </c>
      <c r="D1829" s="19">
        <v>12.27182</v>
      </c>
      <c r="E1829" s="19">
        <v>55.985858</v>
      </c>
      <c r="F1829" s="20">
        <v>6699</v>
      </c>
      <c r="G1829" s="20">
        <v>495</v>
      </c>
      <c r="H1829" s="21">
        <v>1.7064964546303165</v>
      </c>
      <c r="I1829" s="4" t="s">
        <v>31</v>
      </c>
      <c r="J1829" s="4" t="s">
        <v>51</v>
      </c>
      <c r="L1829" s="50">
        <f t="shared" si="208"/>
        <v>5.5E-2</v>
      </c>
      <c r="M1829" s="13">
        <f t="shared" si="209"/>
        <v>8.2101806239737274E-6</v>
      </c>
      <c r="N1829" s="4" t="s">
        <v>269</v>
      </c>
      <c r="O1829" s="4" t="s">
        <v>272</v>
      </c>
      <c r="P1829" s="17">
        <v>2600</v>
      </c>
      <c r="Q1829" s="54">
        <v>43006.45239583333</v>
      </c>
      <c r="T1829" s="24">
        <f t="shared" si="210"/>
        <v>2.4305555555555556E-3</v>
      </c>
      <c r="AA1829" s="50">
        <v>0.75566337732173805</v>
      </c>
      <c r="AB1829" s="16">
        <v>1</v>
      </c>
      <c r="AE1829" s="57" t="s">
        <v>75</v>
      </c>
      <c r="AG1829" s="50">
        <v>1.9838982165477252</v>
      </c>
      <c r="AH1829" s="50">
        <v>1.9838982165477252</v>
      </c>
      <c r="AI1829" s="4" t="s">
        <v>270</v>
      </c>
      <c r="AJ1829" s="4" t="s">
        <v>271</v>
      </c>
    </row>
    <row r="1830" spans="1:36" x14ac:dyDescent="0.35">
      <c r="A1830" s="4" t="s">
        <v>268</v>
      </c>
      <c r="B1830" s="36" t="s">
        <v>264</v>
      </c>
      <c r="C1830" s="50" t="s">
        <v>266</v>
      </c>
      <c r="D1830" s="19">
        <v>12.27182</v>
      </c>
      <c r="E1830" s="19">
        <v>55.985858</v>
      </c>
      <c r="F1830" s="20">
        <v>6699</v>
      </c>
      <c r="G1830" s="20">
        <v>495</v>
      </c>
      <c r="H1830" s="21">
        <v>1.7064964546303165</v>
      </c>
      <c r="I1830" s="4" t="s">
        <v>31</v>
      </c>
      <c r="J1830" s="4" t="s">
        <v>51</v>
      </c>
      <c r="L1830" s="50">
        <f t="shared" si="208"/>
        <v>5.5E-2</v>
      </c>
      <c r="M1830" s="13">
        <f t="shared" si="209"/>
        <v>8.2101806239737274E-6</v>
      </c>
      <c r="N1830" s="4" t="s">
        <v>269</v>
      </c>
      <c r="O1830" s="4" t="s">
        <v>272</v>
      </c>
      <c r="P1830" s="17">
        <v>2600</v>
      </c>
      <c r="Q1830" s="54">
        <v>43006.480173611111</v>
      </c>
      <c r="T1830" s="24">
        <f t="shared" si="210"/>
        <v>2.4305555555555556E-3</v>
      </c>
      <c r="AA1830" s="50">
        <v>0.52969535098939002</v>
      </c>
      <c r="AB1830" s="16">
        <v>1</v>
      </c>
      <c r="AE1830" s="57" t="s">
        <v>75</v>
      </c>
      <c r="AG1830" s="50">
        <v>1.3817186948390501</v>
      </c>
      <c r="AH1830" s="50">
        <v>1.3817186948390501</v>
      </c>
      <c r="AI1830" s="4" t="s">
        <v>270</v>
      </c>
      <c r="AJ1830" s="4" t="s">
        <v>271</v>
      </c>
    </row>
    <row r="1831" spans="1:36" x14ac:dyDescent="0.35">
      <c r="A1831" s="4" t="s">
        <v>268</v>
      </c>
      <c r="B1831" s="36" t="s">
        <v>264</v>
      </c>
      <c r="C1831" s="50" t="s">
        <v>266</v>
      </c>
      <c r="D1831" s="19">
        <v>12.27182</v>
      </c>
      <c r="E1831" s="19">
        <v>55.985858</v>
      </c>
      <c r="F1831" s="20">
        <v>6699</v>
      </c>
      <c r="G1831" s="20">
        <v>495</v>
      </c>
      <c r="H1831" s="21">
        <v>1.7064964546303165</v>
      </c>
      <c r="I1831" s="4" t="s">
        <v>31</v>
      </c>
      <c r="J1831" s="4" t="s">
        <v>51</v>
      </c>
      <c r="L1831" s="50">
        <f t="shared" si="208"/>
        <v>5.5E-2</v>
      </c>
      <c r="M1831" s="13">
        <f t="shared" si="209"/>
        <v>8.2101806239737274E-6</v>
      </c>
      <c r="N1831" s="4" t="s">
        <v>269</v>
      </c>
      <c r="O1831" s="4" t="s">
        <v>272</v>
      </c>
      <c r="P1831" s="17">
        <v>2600</v>
      </c>
      <c r="Q1831" s="54">
        <v>43006.532256944447</v>
      </c>
      <c r="T1831" s="24">
        <f t="shared" si="210"/>
        <v>2.4305555555555556E-3</v>
      </c>
      <c r="AA1831" s="50">
        <v>0.426146452514719</v>
      </c>
      <c r="AB1831" s="16">
        <v>1</v>
      </c>
      <c r="AE1831" s="57" t="s">
        <v>75</v>
      </c>
      <c r="AG1831" s="50">
        <v>0.9776180797094417</v>
      </c>
      <c r="AH1831" s="50">
        <v>0.9776180797094417</v>
      </c>
      <c r="AI1831" s="4" t="s">
        <v>270</v>
      </c>
      <c r="AJ1831" s="4" t="s">
        <v>271</v>
      </c>
    </row>
    <row r="1832" spans="1:36" x14ac:dyDescent="0.35">
      <c r="A1832" s="4" t="s">
        <v>268</v>
      </c>
      <c r="B1832" s="36" t="s">
        <v>264</v>
      </c>
      <c r="C1832" s="50" t="s">
        <v>266</v>
      </c>
      <c r="D1832" s="19">
        <v>12.27182</v>
      </c>
      <c r="E1832" s="19">
        <v>55.985858</v>
      </c>
      <c r="F1832" s="20">
        <v>6699</v>
      </c>
      <c r="G1832" s="20">
        <v>495</v>
      </c>
      <c r="H1832" s="21">
        <v>1.7064964546303165</v>
      </c>
      <c r="I1832" s="4" t="s">
        <v>31</v>
      </c>
      <c r="J1832" s="4" t="s">
        <v>51</v>
      </c>
      <c r="L1832" s="50">
        <f t="shared" si="208"/>
        <v>5.5E-2</v>
      </c>
      <c r="M1832" s="13">
        <f t="shared" si="209"/>
        <v>8.2101806239737274E-6</v>
      </c>
      <c r="N1832" s="4" t="s">
        <v>269</v>
      </c>
      <c r="O1832" s="4" t="s">
        <v>272</v>
      </c>
      <c r="P1832" s="17">
        <v>2600</v>
      </c>
      <c r="Q1832" s="54">
        <v>43006.556562500002</v>
      </c>
      <c r="T1832" s="24">
        <f t="shared" si="210"/>
        <v>2.4305555555555556E-3</v>
      </c>
      <c r="AA1832" s="50">
        <v>0.52969535098939002</v>
      </c>
      <c r="AB1832" s="16">
        <v>1</v>
      </c>
      <c r="AE1832" s="57" t="s">
        <v>75</v>
      </c>
      <c r="AG1832" s="50">
        <v>1.2885250878369168</v>
      </c>
      <c r="AH1832" s="50">
        <v>1.2885250878369168</v>
      </c>
      <c r="AI1832" s="4" t="s">
        <v>270</v>
      </c>
      <c r="AJ1832" s="4" t="s">
        <v>271</v>
      </c>
    </row>
    <row r="1833" spans="1:36" x14ac:dyDescent="0.35">
      <c r="A1833" s="4" t="s">
        <v>268</v>
      </c>
      <c r="B1833" s="36" t="s">
        <v>264</v>
      </c>
      <c r="C1833" s="50" t="s">
        <v>266</v>
      </c>
      <c r="D1833" s="19">
        <v>12.27182</v>
      </c>
      <c r="E1833" s="19">
        <v>55.985858</v>
      </c>
      <c r="F1833" s="20">
        <v>6699</v>
      </c>
      <c r="G1833" s="20">
        <v>495</v>
      </c>
      <c r="H1833" s="21">
        <v>1.7064964546303165</v>
      </c>
      <c r="I1833" s="4" t="s">
        <v>31</v>
      </c>
      <c r="J1833" s="4" t="s">
        <v>51</v>
      </c>
      <c r="L1833" s="50">
        <f t="shared" si="208"/>
        <v>5.5E-2</v>
      </c>
      <c r="M1833" s="13">
        <f t="shared" si="209"/>
        <v>8.2101806239737274E-6</v>
      </c>
      <c r="N1833" s="4" t="s">
        <v>269</v>
      </c>
      <c r="O1833" s="4" t="s">
        <v>272</v>
      </c>
      <c r="P1833" s="17">
        <v>2600</v>
      </c>
      <c r="Q1833" s="54">
        <v>43006.605173611111</v>
      </c>
      <c r="T1833" s="24">
        <f t="shared" si="210"/>
        <v>2.4305555555555556E-3</v>
      </c>
      <c r="AA1833" s="50">
        <v>0.63953432592506299</v>
      </c>
      <c r="AB1833" s="16">
        <v>1</v>
      </c>
      <c r="AE1833" s="57" t="s">
        <v>75</v>
      </c>
      <c r="AG1833" s="50">
        <v>1.2279342861488498</v>
      </c>
      <c r="AH1833" s="50">
        <v>1.2279342861488498</v>
      </c>
      <c r="AI1833" s="4" t="s">
        <v>270</v>
      </c>
      <c r="AJ1833" s="4" t="s">
        <v>271</v>
      </c>
    </row>
    <row r="1834" spans="1:36" x14ac:dyDescent="0.35">
      <c r="A1834" s="4" t="s">
        <v>268</v>
      </c>
      <c r="B1834" s="36" t="s">
        <v>264</v>
      </c>
      <c r="C1834" s="50" t="s">
        <v>266</v>
      </c>
      <c r="D1834" s="19">
        <v>12.27182</v>
      </c>
      <c r="E1834" s="19">
        <v>55.985858</v>
      </c>
      <c r="F1834" s="20">
        <v>6699</v>
      </c>
      <c r="G1834" s="20">
        <v>495</v>
      </c>
      <c r="H1834" s="21">
        <v>1.7064964546303165</v>
      </c>
      <c r="I1834" s="4" t="s">
        <v>31</v>
      </c>
      <c r="J1834" s="4" t="s">
        <v>51</v>
      </c>
      <c r="L1834" s="50">
        <f t="shared" si="208"/>
        <v>5.5E-2</v>
      </c>
      <c r="M1834" s="13">
        <f t="shared" si="209"/>
        <v>8.2101806239737274E-6</v>
      </c>
      <c r="N1834" s="4" t="s">
        <v>269</v>
      </c>
      <c r="O1834" s="4" t="s">
        <v>272</v>
      </c>
      <c r="P1834" s="17">
        <v>2600</v>
      </c>
      <c r="Q1834" s="54">
        <v>43006.629467592589</v>
      </c>
      <c r="T1834" s="24">
        <f t="shared" si="210"/>
        <v>2.4305555555555556E-3</v>
      </c>
      <c r="AA1834" s="50">
        <v>0.426146452514719</v>
      </c>
      <c r="AB1834" s="16">
        <v>1</v>
      </c>
      <c r="AE1834" s="57" t="s">
        <v>75</v>
      </c>
      <c r="AG1834" s="50">
        <v>1.2036307350096249</v>
      </c>
      <c r="AH1834" s="50">
        <v>1.2036307350096249</v>
      </c>
      <c r="AI1834" s="4" t="s">
        <v>270</v>
      </c>
      <c r="AJ1834" s="4" t="s">
        <v>271</v>
      </c>
    </row>
    <row r="1835" spans="1:36" x14ac:dyDescent="0.35">
      <c r="A1835" s="4" t="s">
        <v>268</v>
      </c>
      <c r="B1835" s="36" t="s">
        <v>264</v>
      </c>
      <c r="C1835" s="50" t="s">
        <v>266</v>
      </c>
      <c r="D1835" s="19">
        <v>12.27182</v>
      </c>
      <c r="E1835" s="19">
        <v>55.985858</v>
      </c>
      <c r="F1835" s="20">
        <v>6699</v>
      </c>
      <c r="G1835" s="20">
        <v>495</v>
      </c>
      <c r="H1835" s="21">
        <v>1.7064964546303165</v>
      </c>
      <c r="I1835" s="4" t="s">
        <v>31</v>
      </c>
      <c r="J1835" s="4" t="s">
        <v>51</v>
      </c>
      <c r="L1835" s="50">
        <f t="shared" si="208"/>
        <v>5.5E-2</v>
      </c>
      <c r="M1835" s="13">
        <f t="shared" si="209"/>
        <v>8.2101806239737274E-6</v>
      </c>
      <c r="N1835" s="4" t="s">
        <v>269</v>
      </c>
      <c r="O1835" s="4" t="s">
        <v>272</v>
      </c>
      <c r="P1835" s="17">
        <v>2600</v>
      </c>
      <c r="Q1835" s="54">
        <v>43006.650300925925</v>
      </c>
      <c r="T1835" s="24">
        <f t="shared" si="210"/>
        <v>2.4305555555555556E-3</v>
      </c>
      <c r="AA1835" s="50">
        <v>0.426146452514719</v>
      </c>
      <c r="AB1835" s="16">
        <v>1</v>
      </c>
      <c r="AE1835" s="57" t="s">
        <v>75</v>
      </c>
      <c r="AG1835" s="50">
        <v>1.2992205110286916</v>
      </c>
      <c r="AH1835" s="50">
        <v>1.2992205110286916</v>
      </c>
      <c r="AI1835" s="4" t="s">
        <v>270</v>
      </c>
      <c r="AJ1835" s="4" t="s">
        <v>271</v>
      </c>
    </row>
    <row r="1836" spans="1:36" x14ac:dyDescent="0.35">
      <c r="A1836" s="4" t="s">
        <v>268</v>
      </c>
      <c r="B1836" s="36" t="s">
        <v>264</v>
      </c>
      <c r="C1836" s="50" t="s">
        <v>266</v>
      </c>
      <c r="D1836" s="19">
        <v>12.27182</v>
      </c>
      <c r="E1836" s="19">
        <v>55.985858</v>
      </c>
      <c r="F1836" s="20">
        <v>6699</v>
      </c>
      <c r="G1836" s="20">
        <v>495</v>
      </c>
      <c r="H1836" s="21">
        <v>1.7064964546303165</v>
      </c>
      <c r="I1836" s="4" t="s">
        <v>31</v>
      </c>
      <c r="J1836" s="4" t="s">
        <v>51</v>
      </c>
      <c r="L1836" s="50">
        <f t="shared" si="208"/>
        <v>5.5E-2</v>
      </c>
      <c r="M1836" s="13">
        <f t="shared" si="209"/>
        <v>8.2101806239737274E-6</v>
      </c>
      <c r="N1836" s="4" t="s">
        <v>269</v>
      </c>
      <c r="O1836" s="4" t="s">
        <v>272</v>
      </c>
      <c r="P1836" s="17">
        <v>2600</v>
      </c>
      <c r="Q1836" s="54">
        <v>43006.67460648148</v>
      </c>
      <c r="T1836" s="24">
        <f t="shared" si="210"/>
        <v>2.4305555555555556E-3</v>
      </c>
      <c r="AA1836" s="50">
        <v>0.426146452514719</v>
      </c>
      <c r="AB1836" s="16">
        <v>1</v>
      </c>
      <c r="AE1836" s="57" t="s">
        <v>75</v>
      </c>
      <c r="AG1836" s="50">
        <v>1.3260439340515751</v>
      </c>
      <c r="AH1836" s="50">
        <v>1.3260439340515751</v>
      </c>
      <c r="AI1836" s="4" t="s">
        <v>270</v>
      </c>
      <c r="AJ1836" s="4" t="s">
        <v>271</v>
      </c>
    </row>
    <row r="1837" spans="1:36" x14ac:dyDescent="0.35">
      <c r="A1837" s="4" t="s">
        <v>268</v>
      </c>
      <c r="B1837" s="36" t="s">
        <v>264</v>
      </c>
      <c r="C1837" s="50" t="s">
        <v>266</v>
      </c>
      <c r="D1837" s="19">
        <v>12.27182</v>
      </c>
      <c r="E1837" s="19">
        <v>55.985858</v>
      </c>
      <c r="F1837" s="20">
        <v>6699</v>
      </c>
      <c r="G1837" s="20">
        <v>495</v>
      </c>
      <c r="H1837" s="21">
        <v>1.7064964546303165</v>
      </c>
      <c r="I1837" s="4" t="s">
        <v>31</v>
      </c>
      <c r="J1837" s="4" t="s">
        <v>51</v>
      </c>
      <c r="L1837" s="50">
        <f t="shared" si="208"/>
        <v>5.5E-2</v>
      </c>
      <c r="M1837" s="13">
        <f t="shared" si="209"/>
        <v>8.2101806239737274E-6</v>
      </c>
      <c r="N1837" s="4" t="s">
        <v>269</v>
      </c>
      <c r="O1837" s="4" t="s">
        <v>272</v>
      </c>
      <c r="P1837" s="17">
        <v>2600</v>
      </c>
      <c r="Q1837" s="54">
        <v>43006.702384259261</v>
      </c>
      <c r="T1837" s="24">
        <f t="shared" si="210"/>
        <v>2.4305555555555556E-3</v>
      </c>
      <c r="AA1837" s="50">
        <v>0.426146452514719</v>
      </c>
      <c r="AB1837" s="16">
        <v>1</v>
      </c>
      <c r="AE1837" s="57" t="s">
        <v>75</v>
      </c>
      <c r="AG1837" s="50">
        <v>1.5813667942789167</v>
      </c>
      <c r="AH1837" s="50">
        <v>1.5813667942789167</v>
      </c>
      <c r="AI1837" s="4" t="s">
        <v>270</v>
      </c>
      <c r="AJ1837" s="4" t="s">
        <v>271</v>
      </c>
    </row>
    <row r="1838" spans="1:36" x14ac:dyDescent="0.35">
      <c r="A1838" s="4" t="s">
        <v>268</v>
      </c>
      <c r="B1838" s="36" t="s">
        <v>264</v>
      </c>
      <c r="C1838" s="50" t="s">
        <v>266</v>
      </c>
      <c r="D1838" s="19">
        <v>12.27182</v>
      </c>
      <c r="E1838" s="19">
        <v>55.985858</v>
      </c>
      <c r="F1838" s="20">
        <v>6699</v>
      </c>
      <c r="G1838" s="20">
        <v>495</v>
      </c>
      <c r="H1838" s="21">
        <v>1.7064964546303165</v>
      </c>
      <c r="I1838" s="4" t="s">
        <v>31</v>
      </c>
      <c r="J1838" s="4" t="s">
        <v>51</v>
      </c>
      <c r="L1838" s="50">
        <f t="shared" si="208"/>
        <v>5.5E-2</v>
      </c>
      <c r="M1838" s="13">
        <f t="shared" si="209"/>
        <v>8.2101806239737274E-6</v>
      </c>
      <c r="N1838" s="4" t="s">
        <v>269</v>
      </c>
      <c r="O1838" s="4" t="s">
        <v>272</v>
      </c>
      <c r="P1838" s="17">
        <v>2600</v>
      </c>
      <c r="Q1838" s="54">
        <v>43006.726689814815</v>
      </c>
      <c r="T1838" s="24">
        <f t="shared" si="210"/>
        <v>2.4305555555555556E-3</v>
      </c>
      <c r="AA1838" s="50">
        <v>0.426146452514719</v>
      </c>
      <c r="AB1838" s="16">
        <v>1</v>
      </c>
      <c r="AE1838" s="57" t="s">
        <v>75</v>
      </c>
      <c r="AG1838" s="50">
        <v>1.5741690354455915</v>
      </c>
      <c r="AH1838" s="50">
        <v>1.5741690354455915</v>
      </c>
      <c r="AI1838" s="4" t="s">
        <v>270</v>
      </c>
      <c r="AJ1838" s="4" t="s">
        <v>271</v>
      </c>
    </row>
    <row r="1839" spans="1:36" x14ac:dyDescent="0.35">
      <c r="A1839" s="4" t="s">
        <v>268</v>
      </c>
      <c r="B1839" s="36" t="s">
        <v>264</v>
      </c>
      <c r="C1839" s="50" t="s">
        <v>266</v>
      </c>
      <c r="D1839" s="19">
        <v>12.27182</v>
      </c>
      <c r="E1839" s="19">
        <v>55.985858</v>
      </c>
      <c r="F1839" s="20">
        <v>6699</v>
      </c>
      <c r="G1839" s="20">
        <v>495</v>
      </c>
      <c r="H1839" s="21">
        <v>1.7064964546303165</v>
      </c>
      <c r="I1839" s="4" t="s">
        <v>31</v>
      </c>
      <c r="J1839" s="4" t="s">
        <v>51</v>
      </c>
      <c r="L1839" s="50">
        <f t="shared" si="208"/>
        <v>5.5E-2</v>
      </c>
      <c r="M1839" s="13">
        <f t="shared" si="209"/>
        <v>8.2101806239737274E-6</v>
      </c>
      <c r="N1839" s="4" t="s">
        <v>269</v>
      </c>
      <c r="O1839" s="4" t="s">
        <v>272</v>
      </c>
      <c r="P1839" s="17">
        <v>2600</v>
      </c>
      <c r="Q1839" s="54">
        <v>43006.75099537037</v>
      </c>
      <c r="T1839" s="24">
        <f t="shared" si="210"/>
        <v>2.4305555555555556E-3</v>
      </c>
      <c r="AA1839" s="50">
        <v>0.52969535098939002</v>
      </c>
      <c r="AB1839" s="16">
        <v>1</v>
      </c>
      <c r="AE1839" s="57" t="s">
        <v>75</v>
      </c>
      <c r="AG1839" s="50">
        <v>1.722907886260679</v>
      </c>
      <c r="AH1839" s="50">
        <v>1.722907886260679</v>
      </c>
      <c r="AI1839" s="4" t="s">
        <v>270</v>
      </c>
      <c r="AJ1839" s="4" t="s">
        <v>271</v>
      </c>
    </row>
    <row r="1840" spans="1:36" x14ac:dyDescent="0.35">
      <c r="A1840" s="4" t="s">
        <v>268</v>
      </c>
      <c r="B1840" s="36" t="s">
        <v>264</v>
      </c>
      <c r="C1840" s="50" t="s">
        <v>266</v>
      </c>
      <c r="D1840" s="19">
        <v>12.27182</v>
      </c>
      <c r="E1840" s="19">
        <v>55.985858</v>
      </c>
      <c r="F1840" s="20">
        <v>6699</v>
      </c>
      <c r="G1840" s="20">
        <v>495</v>
      </c>
      <c r="H1840" s="21">
        <v>1.7064964546303165</v>
      </c>
      <c r="I1840" s="4" t="s">
        <v>31</v>
      </c>
      <c r="J1840" s="4" t="s">
        <v>51</v>
      </c>
      <c r="L1840" s="50">
        <f t="shared" si="208"/>
        <v>5.5E-2</v>
      </c>
      <c r="M1840" s="13">
        <f t="shared" si="209"/>
        <v>8.2101806239737274E-6</v>
      </c>
      <c r="N1840" s="4" t="s">
        <v>269</v>
      </c>
      <c r="O1840" s="4" t="s">
        <v>272</v>
      </c>
      <c r="P1840" s="17">
        <v>2600</v>
      </c>
      <c r="Q1840" s="54">
        <v>43006.775300925925</v>
      </c>
      <c r="T1840" s="24">
        <f t="shared" si="210"/>
        <v>2.4305555555555556E-3</v>
      </c>
      <c r="AA1840" s="50">
        <v>0.52969535098939002</v>
      </c>
      <c r="AB1840" s="16">
        <v>1</v>
      </c>
      <c r="AE1840" s="57" t="s">
        <v>75</v>
      </c>
      <c r="AG1840" s="50">
        <v>1.6050236171140499</v>
      </c>
      <c r="AH1840" s="50">
        <v>1.6050236171140499</v>
      </c>
      <c r="AI1840" s="4" t="s">
        <v>270</v>
      </c>
      <c r="AJ1840" s="4" t="s">
        <v>271</v>
      </c>
    </row>
    <row r="1841" spans="1:36" x14ac:dyDescent="0.35">
      <c r="A1841" s="4" t="s">
        <v>268</v>
      </c>
      <c r="B1841" s="36" t="s">
        <v>264</v>
      </c>
      <c r="C1841" s="50" t="s">
        <v>266</v>
      </c>
      <c r="D1841" s="19">
        <v>12.27182</v>
      </c>
      <c r="E1841" s="19">
        <v>55.985858</v>
      </c>
      <c r="F1841" s="20">
        <v>6699</v>
      </c>
      <c r="G1841" s="20">
        <v>495</v>
      </c>
      <c r="H1841" s="21">
        <v>1.7064964546303165</v>
      </c>
      <c r="I1841" s="4" t="s">
        <v>31</v>
      </c>
      <c r="J1841" s="4" t="s">
        <v>51</v>
      </c>
      <c r="L1841" s="50">
        <f t="shared" si="208"/>
        <v>5.5E-2</v>
      </c>
      <c r="M1841" s="13">
        <f t="shared" si="209"/>
        <v>8.2101806239737274E-6</v>
      </c>
      <c r="N1841" s="4" t="s">
        <v>269</v>
      </c>
      <c r="O1841" s="4" t="s">
        <v>272</v>
      </c>
      <c r="P1841" s="17">
        <v>2600</v>
      </c>
      <c r="Q1841" s="54">
        <v>43006.79960648148</v>
      </c>
      <c r="T1841" s="24">
        <f t="shared" si="210"/>
        <v>2.4305555555555556E-3</v>
      </c>
      <c r="AA1841" s="50">
        <v>0.32888763050105002</v>
      </c>
      <c r="AB1841" s="16">
        <v>1</v>
      </c>
      <c r="AE1841" s="57" t="s">
        <v>75</v>
      </c>
      <c r="AG1841" s="50">
        <v>1.5586446638371292</v>
      </c>
      <c r="AH1841" s="50">
        <v>1.5586446638371292</v>
      </c>
      <c r="AI1841" s="4" t="s">
        <v>270</v>
      </c>
      <c r="AJ1841" s="4" t="s">
        <v>271</v>
      </c>
    </row>
    <row r="1842" spans="1:36" x14ac:dyDescent="0.35">
      <c r="A1842" s="4" t="s">
        <v>268</v>
      </c>
      <c r="B1842" s="36" t="s">
        <v>264</v>
      </c>
      <c r="C1842" s="50" t="s">
        <v>266</v>
      </c>
      <c r="D1842" s="19">
        <v>12.27182</v>
      </c>
      <c r="E1842" s="19">
        <v>55.985858</v>
      </c>
      <c r="F1842" s="20">
        <v>6699</v>
      </c>
      <c r="G1842" s="20">
        <v>495</v>
      </c>
      <c r="H1842" s="21">
        <v>1.7064964546303165</v>
      </c>
      <c r="I1842" s="4" t="s">
        <v>31</v>
      </c>
      <c r="J1842" s="4" t="s">
        <v>51</v>
      </c>
      <c r="L1842" s="50">
        <f t="shared" si="208"/>
        <v>5.5E-2</v>
      </c>
      <c r="M1842" s="13">
        <f t="shared" si="209"/>
        <v>8.2101806239737274E-6</v>
      </c>
      <c r="N1842" s="4" t="s">
        <v>269</v>
      </c>
      <c r="O1842" s="4" t="s">
        <v>272</v>
      </c>
      <c r="P1842" s="17">
        <v>2600</v>
      </c>
      <c r="Q1842" s="54">
        <v>43006.823912037034</v>
      </c>
      <c r="T1842" s="24">
        <f t="shared" si="210"/>
        <v>2.4305555555555556E-3</v>
      </c>
      <c r="AA1842" s="50">
        <v>0.426146452514719</v>
      </c>
      <c r="AB1842" s="16">
        <v>1</v>
      </c>
      <c r="AE1842" s="57" t="s">
        <v>75</v>
      </c>
      <c r="AG1842" s="50">
        <v>1.307829436933825</v>
      </c>
      <c r="AH1842" s="50">
        <v>1.307829436933825</v>
      </c>
      <c r="AI1842" s="4" t="s">
        <v>270</v>
      </c>
      <c r="AJ1842" s="4" t="s">
        <v>271</v>
      </c>
    </row>
    <row r="1843" spans="1:36" x14ac:dyDescent="0.35">
      <c r="A1843" s="4" t="s">
        <v>268</v>
      </c>
      <c r="B1843" s="36" t="s">
        <v>264</v>
      </c>
      <c r="C1843" s="50" t="s">
        <v>266</v>
      </c>
      <c r="D1843" s="19">
        <v>12.27182</v>
      </c>
      <c r="E1843" s="19">
        <v>55.985858</v>
      </c>
      <c r="F1843" s="20">
        <v>6699</v>
      </c>
      <c r="G1843" s="20">
        <v>495</v>
      </c>
      <c r="H1843" s="21">
        <v>1.7064964546303165</v>
      </c>
      <c r="I1843" s="4" t="s">
        <v>31</v>
      </c>
      <c r="J1843" s="4" t="s">
        <v>51</v>
      </c>
      <c r="L1843" s="50">
        <f t="shared" si="208"/>
        <v>5.5E-2</v>
      </c>
      <c r="M1843" s="13">
        <f t="shared" si="209"/>
        <v>8.2101806239737274E-6</v>
      </c>
      <c r="N1843" s="4" t="s">
        <v>269</v>
      </c>
      <c r="O1843" s="4" t="s">
        <v>272</v>
      </c>
      <c r="P1843" s="17">
        <v>2600</v>
      </c>
      <c r="Q1843" s="54">
        <v>43006.848217592589</v>
      </c>
      <c r="T1843" s="24">
        <f t="shared" si="210"/>
        <v>2.4305555555555556E-3</v>
      </c>
      <c r="AA1843" s="50">
        <v>0.426146452514719</v>
      </c>
      <c r="AB1843" s="16">
        <v>1</v>
      </c>
      <c r="AE1843" s="57" t="s">
        <v>75</v>
      </c>
      <c r="AG1843" s="50">
        <v>1.3666204425321791</v>
      </c>
      <c r="AH1843" s="50">
        <v>1.3666204425321791</v>
      </c>
      <c r="AI1843" s="4" t="s">
        <v>270</v>
      </c>
      <c r="AJ1843" s="4" t="s">
        <v>271</v>
      </c>
    </row>
    <row r="1844" spans="1:36" x14ac:dyDescent="0.35">
      <c r="A1844" s="4" t="s">
        <v>268</v>
      </c>
      <c r="B1844" s="36" t="s">
        <v>264</v>
      </c>
      <c r="C1844" s="50" t="s">
        <v>266</v>
      </c>
      <c r="D1844" s="19">
        <v>12.27182</v>
      </c>
      <c r="E1844" s="19">
        <v>55.985858</v>
      </c>
      <c r="F1844" s="20">
        <v>6699</v>
      </c>
      <c r="G1844" s="20">
        <v>495</v>
      </c>
      <c r="H1844" s="21">
        <v>1.7064964546303165</v>
      </c>
      <c r="I1844" s="4" t="s">
        <v>31</v>
      </c>
      <c r="J1844" s="4" t="s">
        <v>51</v>
      </c>
      <c r="L1844" s="50">
        <f t="shared" si="208"/>
        <v>5.5E-2</v>
      </c>
      <c r="M1844" s="13">
        <f t="shared" si="209"/>
        <v>8.2101806239737274E-6</v>
      </c>
      <c r="N1844" s="4" t="s">
        <v>269</v>
      </c>
      <c r="O1844" s="4" t="s">
        <v>272</v>
      </c>
      <c r="P1844" s="17">
        <v>2600</v>
      </c>
      <c r="Q1844" s="54">
        <v>43006.872523148151</v>
      </c>
      <c r="T1844" s="24">
        <f t="shared" si="210"/>
        <v>2.4305555555555556E-3</v>
      </c>
      <c r="AA1844" s="50">
        <v>0.426146452514719</v>
      </c>
      <c r="AB1844" s="16">
        <v>1</v>
      </c>
      <c r="AE1844" s="57" t="s">
        <v>75</v>
      </c>
      <c r="AG1844" s="50">
        <v>1.2913543531226874</v>
      </c>
      <c r="AH1844" s="50">
        <v>1.2913543531226874</v>
      </c>
      <c r="AI1844" s="4" t="s">
        <v>270</v>
      </c>
      <c r="AJ1844" s="4" t="s">
        <v>271</v>
      </c>
    </row>
    <row r="1845" spans="1:36" x14ac:dyDescent="0.35">
      <c r="A1845" s="4" t="s">
        <v>268</v>
      </c>
      <c r="B1845" s="36" t="s">
        <v>264</v>
      </c>
      <c r="C1845" s="50" t="s">
        <v>266</v>
      </c>
      <c r="D1845" s="19">
        <v>12.27182</v>
      </c>
      <c r="E1845" s="19">
        <v>55.985858</v>
      </c>
      <c r="F1845" s="20">
        <v>6699</v>
      </c>
      <c r="G1845" s="20">
        <v>495</v>
      </c>
      <c r="H1845" s="21">
        <v>1.7064964546303165</v>
      </c>
      <c r="I1845" s="4" t="s">
        <v>31</v>
      </c>
      <c r="J1845" s="4" t="s">
        <v>51</v>
      </c>
      <c r="L1845" s="50">
        <f t="shared" si="208"/>
        <v>5.5E-2</v>
      </c>
      <c r="M1845" s="13">
        <f t="shared" si="209"/>
        <v>8.2101806239737274E-6</v>
      </c>
      <c r="N1845" s="4" t="s">
        <v>269</v>
      </c>
      <c r="O1845" s="4" t="s">
        <v>272</v>
      </c>
      <c r="P1845" s="17">
        <v>2600</v>
      </c>
      <c r="Q1845" s="54">
        <v>43006.900300925925</v>
      </c>
      <c r="T1845" s="24">
        <f t="shared" si="210"/>
        <v>2.4305555555555556E-3</v>
      </c>
      <c r="AA1845" s="50">
        <v>0.32888763050105002</v>
      </c>
      <c r="AB1845" s="16">
        <v>1</v>
      </c>
      <c r="AE1845" s="57" t="s">
        <v>75</v>
      </c>
      <c r="AG1845" s="50">
        <v>1.2853562610675167</v>
      </c>
      <c r="AH1845" s="50">
        <v>1.2853562610675167</v>
      </c>
      <c r="AI1845" s="4" t="s">
        <v>270</v>
      </c>
      <c r="AJ1845" s="4" t="s">
        <v>271</v>
      </c>
    </row>
    <row r="1846" spans="1:36" x14ac:dyDescent="0.35">
      <c r="A1846" s="4" t="s">
        <v>268</v>
      </c>
      <c r="B1846" s="36" t="s">
        <v>264</v>
      </c>
      <c r="C1846" s="50" t="s">
        <v>266</v>
      </c>
      <c r="D1846" s="19">
        <v>12.27182</v>
      </c>
      <c r="E1846" s="19">
        <v>55.985858</v>
      </c>
      <c r="F1846" s="20">
        <v>6699</v>
      </c>
      <c r="G1846" s="20">
        <v>495</v>
      </c>
      <c r="H1846" s="21">
        <v>1.7064964546303165</v>
      </c>
      <c r="I1846" s="4" t="s">
        <v>31</v>
      </c>
      <c r="J1846" s="4" t="s">
        <v>51</v>
      </c>
      <c r="L1846" s="50">
        <f t="shared" si="208"/>
        <v>5.5E-2</v>
      </c>
      <c r="M1846" s="13">
        <f t="shared" si="209"/>
        <v>8.2101806239737274E-6</v>
      </c>
      <c r="N1846" s="4" t="s">
        <v>269</v>
      </c>
      <c r="O1846" s="4" t="s">
        <v>272</v>
      </c>
      <c r="P1846" s="17">
        <v>2600</v>
      </c>
      <c r="Q1846" s="54">
        <v>43006.921134259261</v>
      </c>
      <c r="T1846" s="24">
        <f t="shared" si="210"/>
        <v>2.4305555555555556E-3</v>
      </c>
      <c r="AA1846" s="50">
        <v>0.149983902683442</v>
      </c>
      <c r="AB1846" s="16">
        <v>1</v>
      </c>
      <c r="AE1846" s="57" t="s">
        <v>75</v>
      </c>
      <c r="AG1846" s="50">
        <v>1.1272681857817415</v>
      </c>
      <c r="AH1846" s="50">
        <v>1.1272681857817415</v>
      </c>
      <c r="AI1846" s="4" t="s">
        <v>270</v>
      </c>
      <c r="AJ1846" s="4" t="s">
        <v>271</v>
      </c>
    </row>
    <row r="1847" spans="1:36" x14ac:dyDescent="0.35">
      <c r="A1847" s="4" t="s">
        <v>268</v>
      </c>
      <c r="B1847" s="36" t="s">
        <v>264</v>
      </c>
      <c r="C1847" s="50" t="s">
        <v>266</v>
      </c>
      <c r="D1847" s="19">
        <v>12.27182</v>
      </c>
      <c r="E1847" s="19">
        <v>55.985858</v>
      </c>
      <c r="F1847" s="20">
        <v>6699</v>
      </c>
      <c r="G1847" s="20">
        <v>495</v>
      </c>
      <c r="H1847" s="21">
        <v>1.7064964546303165</v>
      </c>
      <c r="I1847" s="4" t="s">
        <v>31</v>
      </c>
      <c r="J1847" s="4" t="s">
        <v>51</v>
      </c>
      <c r="L1847" s="50">
        <f t="shared" si="208"/>
        <v>5.5E-2</v>
      </c>
      <c r="M1847" s="13">
        <f t="shared" si="209"/>
        <v>8.2101806239737274E-6</v>
      </c>
      <c r="N1847" s="4" t="s">
        <v>269</v>
      </c>
      <c r="O1847" s="4" t="s">
        <v>272</v>
      </c>
      <c r="P1847" s="17">
        <v>2600</v>
      </c>
      <c r="Q1847" s="54">
        <v>43006.945439814815</v>
      </c>
      <c r="T1847" s="24">
        <f t="shared" si="210"/>
        <v>2.4305555555555556E-3</v>
      </c>
      <c r="AA1847" s="50">
        <v>0.52969535098939002</v>
      </c>
      <c r="AB1847" s="16">
        <v>1</v>
      </c>
      <c r="AE1847" s="57" t="s">
        <v>75</v>
      </c>
      <c r="AG1847" s="50">
        <v>1.0974923552434583</v>
      </c>
      <c r="AH1847" s="50">
        <v>1.0974923552434583</v>
      </c>
      <c r="AI1847" s="4" t="s">
        <v>270</v>
      </c>
      <c r="AJ1847" s="4" t="s">
        <v>271</v>
      </c>
    </row>
    <row r="1848" spans="1:36" x14ac:dyDescent="0.35">
      <c r="A1848" s="4" t="s">
        <v>268</v>
      </c>
      <c r="B1848" s="36" t="s">
        <v>264</v>
      </c>
      <c r="C1848" s="50" t="s">
        <v>266</v>
      </c>
      <c r="D1848" s="19">
        <v>12.27182</v>
      </c>
      <c r="E1848" s="19">
        <v>55.985858</v>
      </c>
      <c r="F1848" s="20">
        <v>6699</v>
      </c>
      <c r="G1848" s="20">
        <v>495</v>
      </c>
      <c r="H1848" s="21">
        <v>1.7064964546303165</v>
      </c>
      <c r="I1848" s="4" t="s">
        <v>31</v>
      </c>
      <c r="J1848" s="4" t="s">
        <v>51</v>
      </c>
      <c r="L1848" s="50">
        <f t="shared" si="208"/>
        <v>5.5E-2</v>
      </c>
      <c r="M1848" s="13">
        <f t="shared" si="209"/>
        <v>8.2101806239737274E-6</v>
      </c>
      <c r="N1848" s="4" t="s">
        <v>269</v>
      </c>
      <c r="O1848" s="4" t="s">
        <v>272</v>
      </c>
      <c r="P1848" s="17">
        <v>2600</v>
      </c>
      <c r="Q1848" s="54">
        <v>43006.973217592589</v>
      </c>
      <c r="T1848" s="24">
        <f t="shared" si="210"/>
        <v>2.4305555555555556E-3</v>
      </c>
      <c r="AA1848" s="50">
        <v>0</v>
      </c>
      <c r="AB1848" s="16">
        <v>1</v>
      </c>
      <c r="AE1848" s="57" t="s">
        <v>75</v>
      </c>
      <c r="AG1848" s="50">
        <v>1.1494066585527041</v>
      </c>
      <c r="AH1848" s="50">
        <v>1.1494066585527041</v>
      </c>
      <c r="AI1848" s="4" t="s">
        <v>270</v>
      </c>
      <c r="AJ1848" s="4" t="s">
        <v>271</v>
      </c>
    </row>
    <row r="1849" spans="1:36" x14ac:dyDescent="0.35">
      <c r="A1849" s="4" t="s">
        <v>268</v>
      </c>
      <c r="B1849" s="36" t="s">
        <v>264</v>
      </c>
      <c r="C1849" s="50" t="s">
        <v>266</v>
      </c>
      <c r="D1849" s="19">
        <v>12.27182</v>
      </c>
      <c r="E1849" s="19">
        <v>55.985858</v>
      </c>
      <c r="F1849" s="20">
        <v>6699</v>
      </c>
      <c r="G1849" s="20">
        <v>495</v>
      </c>
      <c r="H1849" s="21">
        <v>1.7064964546303165</v>
      </c>
      <c r="I1849" s="4" t="s">
        <v>31</v>
      </c>
      <c r="J1849" s="4" t="s">
        <v>51</v>
      </c>
      <c r="L1849" s="50">
        <f t="shared" si="208"/>
        <v>5.5E-2</v>
      </c>
      <c r="M1849" s="13">
        <f t="shared" si="209"/>
        <v>8.2101806239737274E-6</v>
      </c>
      <c r="N1849" s="4" t="s">
        <v>269</v>
      </c>
      <c r="O1849" s="4" t="s">
        <v>272</v>
      </c>
      <c r="P1849" s="17">
        <v>2600</v>
      </c>
      <c r="Q1849" s="54">
        <v>43007.021828703706</v>
      </c>
      <c r="T1849" s="24">
        <f t="shared" si="210"/>
        <v>2.4305555555555556E-3</v>
      </c>
      <c r="AA1849" s="50">
        <v>0.23791888494838401</v>
      </c>
      <c r="AB1849" s="16">
        <v>1</v>
      </c>
      <c r="AE1849" s="57" t="s">
        <v>75</v>
      </c>
      <c r="AG1849" s="50">
        <v>1.2714489680319125</v>
      </c>
      <c r="AH1849" s="50">
        <v>1.2714489680319125</v>
      </c>
      <c r="AI1849" s="4" t="s">
        <v>270</v>
      </c>
      <c r="AJ1849" s="4" t="s">
        <v>271</v>
      </c>
    </row>
    <row r="1850" spans="1:36" x14ac:dyDescent="0.35">
      <c r="A1850" s="4" t="s">
        <v>268</v>
      </c>
      <c r="B1850" s="36" t="s">
        <v>264</v>
      </c>
      <c r="C1850" s="50" t="s">
        <v>266</v>
      </c>
      <c r="D1850" s="19">
        <v>12.27182</v>
      </c>
      <c r="E1850" s="19">
        <v>55.985858</v>
      </c>
      <c r="F1850" s="20">
        <v>6699</v>
      </c>
      <c r="G1850" s="20">
        <v>495</v>
      </c>
      <c r="H1850" s="21">
        <v>1.7064964546303165</v>
      </c>
      <c r="I1850" s="4" t="s">
        <v>31</v>
      </c>
      <c r="J1850" s="4" t="s">
        <v>51</v>
      </c>
      <c r="L1850" s="50">
        <f t="shared" si="208"/>
        <v>5.5E-2</v>
      </c>
      <c r="M1850" s="13">
        <f t="shared" si="209"/>
        <v>8.2101806239737274E-6</v>
      </c>
      <c r="N1850" s="4" t="s">
        <v>269</v>
      </c>
      <c r="O1850" s="4" t="s">
        <v>272</v>
      </c>
      <c r="P1850" s="17">
        <v>2600</v>
      </c>
      <c r="Q1850" s="54">
        <v>43007.046134259261</v>
      </c>
      <c r="T1850" s="24">
        <f t="shared" si="210"/>
        <v>2.4305555555555556E-3</v>
      </c>
      <c r="AA1850" s="50">
        <v>0.149983902683442</v>
      </c>
      <c r="AB1850" s="16">
        <v>1</v>
      </c>
      <c r="AE1850" s="57" t="s">
        <v>75</v>
      </c>
      <c r="AG1850" s="50">
        <v>1.2359530067376334</v>
      </c>
      <c r="AH1850" s="50">
        <v>1.2359530067376334</v>
      </c>
      <c r="AI1850" s="4" t="s">
        <v>270</v>
      </c>
      <c r="AJ1850" s="4" t="s">
        <v>271</v>
      </c>
    </row>
    <row r="1851" spans="1:36" x14ac:dyDescent="0.35">
      <c r="A1851" s="4" t="s">
        <v>268</v>
      </c>
      <c r="B1851" s="36" t="s">
        <v>264</v>
      </c>
      <c r="C1851" s="50" t="s">
        <v>266</v>
      </c>
      <c r="D1851" s="19">
        <v>12.27182</v>
      </c>
      <c r="E1851" s="19">
        <v>55.985858</v>
      </c>
      <c r="F1851" s="20">
        <v>6699</v>
      </c>
      <c r="G1851" s="20">
        <v>495</v>
      </c>
      <c r="H1851" s="21">
        <v>1.7064964546303165</v>
      </c>
      <c r="I1851" s="4" t="s">
        <v>31</v>
      </c>
      <c r="J1851" s="4" t="s">
        <v>51</v>
      </c>
      <c r="L1851" s="50">
        <f t="shared" si="208"/>
        <v>5.5E-2</v>
      </c>
      <c r="M1851" s="13">
        <f t="shared" si="209"/>
        <v>8.2101806239737274E-6</v>
      </c>
      <c r="N1851" s="4" t="s">
        <v>269</v>
      </c>
      <c r="O1851" s="4" t="s">
        <v>272</v>
      </c>
      <c r="P1851" s="17">
        <v>2600</v>
      </c>
      <c r="Q1851" s="54">
        <v>43007.070439814815</v>
      </c>
      <c r="T1851" s="24">
        <f t="shared" si="210"/>
        <v>2.4305555555555556E-3</v>
      </c>
      <c r="AA1851" s="50">
        <v>0.149983902683442</v>
      </c>
      <c r="AB1851" s="16">
        <v>1</v>
      </c>
      <c r="AE1851" s="57" t="s">
        <v>75</v>
      </c>
      <c r="AG1851" s="50">
        <v>1.0037463620902292</v>
      </c>
      <c r="AH1851" s="50">
        <v>1.0037463620902292</v>
      </c>
      <c r="AI1851" s="4" t="s">
        <v>270</v>
      </c>
      <c r="AJ1851" s="4" t="s">
        <v>271</v>
      </c>
    </row>
    <row r="1852" spans="1:36" x14ac:dyDescent="0.35">
      <c r="A1852" s="4" t="s">
        <v>268</v>
      </c>
      <c r="B1852" s="36" t="s">
        <v>264</v>
      </c>
      <c r="C1852" s="50" t="s">
        <v>266</v>
      </c>
      <c r="D1852" s="19">
        <v>12.27182</v>
      </c>
      <c r="E1852" s="19">
        <v>55.985858</v>
      </c>
      <c r="F1852" s="20">
        <v>6699</v>
      </c>
      <c r="G1852" s="20">
        <v>495</v>
      </c>
      <c r="H1852" s="21">
        <v>1.7064964546303165</v>
      </c>
      <c r="I1852" s="4" t="s">
        <v>31</v>
      </c>
      <c r="J1852" s="4" t="s">
        <v>51</v>
      </c>
      <c r="L1852" s="50">
        <f t="shared" si="208"/>
        <v>5.5E-2</v>
      </c>
      <c r="M1852" s="13">
        <f t="shared" si="209"/>
        <v>8.2101806239737274E-6</v>
      </c>
      <c r="N1852" s="4" t="s">
        <v>269</v>
      </c>
      <c r="O1852" s="4" t="s">
        <v>272</v>
      </c>
      <c r="P1852" s="17">
        <v>2600</v>
      </c>
      <c r="Q1852" s="54">
        <v>43007.09474537037</v>
      </c>
      <c r="T1852" s="24">
        <f t="shared" si="210"/>
        <v>2.4305555555555556E-3</v>
      </c>
      <c r="AA1852" s="50">
        <v>0.426146452514719</v>
      </c>
      <c r="AB1852" s="16">
        <v>1</v>
      </c>
      <c r="AE1852" s="57" t="s">
        <v>75</v>
      </c>
      <c r="AG1852" s="50">
        <v>0.88248048693419578</v>
      </c>
      <c r="AH1852" s="50">
        <v>0.88248048693419578</v>
      </c>
      <c r="AI1852" s="4" t="s">
        <v>270</v>
      </c>
      <c r="AJ1852" s="4" t="s">
        <v>271</v>
      </c>
    </row>
    <row r="1853" spans="1:36" x14ac:dyDescent="0.35">
      <c r="A1853" s="4" t="s">
        <v>268</v>
      </c>
      <c r="B1853" s="36" t="s">
        <v>264</v>
      </c>
      <c r="C1853" s="50" t="s">
        <v>266</v>
      </c>
      <c r="D1853" s="19">
        <v>12.27182</v>
      </c>
      <c r="E1853" s="19">
        <v>55.985858</v>
      </c>
      <c r="F1853" s="20">
        <v>6699</v>
      </c>
      <c r="G1853" s="20">
        <v>495</v>
      </c>
      <c r="H1853" s="21">
        <v>1.7064964546303165</v>
      </c>
      <c r="I1853" s="4" t="s">
        <v>31</v>
      </c>
      <c r="J1853" s="4" t="s">
        <v>51</v>
      </c>
      <c r="L1853" s="50">
        <f t="shared" si="208"/>
        <v>5.5E-2</v>
      </c>
      <c r="M1853" s="13">
        <f t="shared" si="209"/>
        <v>8.2101806239737274E-6</v>
      </c>
      <c r="N1853" s="4" t="s">
        <v>269</v>
      </c>
      <c r="O1853" s="4" t="s">
        <v>272</v>
      </c>
      <c r="P1853" s="17">
        <v>2600</v>
      </c>
      <c r="Q1853" s="54">
        <v>43007.119050925925</v>
      </c>
      <c r="T1853" s="24">
        <f t="shared" si="210"/>
        <v>2.4305555555555556E-3</v>
      </c>
      <c r="AA1853" s="50">
        <v>0</v>
      </c>
      <c r="AB1853" s="16">
        <v>1</v>
      </c>
      <c r="AE1853" s="57" t="s">
        <v>75</v>
      </c>
      <c r="AG1853" s="50">
        <v>0.7812161755055167</v>
      </c>
      <c r="AH1853" s="50">
        <v>0.7812161755055167</v>
      </c>
      <c r="AI1853" s="4" t="s">
        <v>270</v>
      </c>
      <c r="AJ1853" s="4" t="s">
        <v>271</v>
      </c>
    </row>
    <row r="1854" spans="1:36" x14ac:dyDescent="0.35">
      <c r="A1854" s="4" t="s">
        <v>268</v>
      </c>
      <c r="B1854" s="36" t="s">
        <v>264</v>
      </c>
      <c r="C1854" s="50" t="s">
        <v>266</v>
      </c>
      <c r="D1854" s="19">
        <v>12.27182</v>
      </c>
      <c r="E1854" s="19">
        <v>55.985858</v>
      </c>
      <c r="F1854" s="20">
        <v>6699</v>
      </c>
      <c r="G1854" s="20">
        <v>495</v>
      </c>
      <c r="H1854" s="21">
        <v>1.7064964546303165</v>
      </c>
      <c r="I1854" s="4" t="s">
        <v>31</v>
      </c>
      <c r="J1854" s="4" t="s">
        <v>51</v>
      </c>
      <c r="L1854" s="50">
        <f t="shared" si="208"/>
        <v>5.5E-2</v>
      </c>
      <c r="M1854" s="13">
        <f t="shared" si="209"/>
        <v>8.2101806239737274E-6</v>
      </c>
      <c r="N1854" s="4" t="s">
        <v>269</v>
      </c>
      <c r="O1854" s="4" t="s">
        <v>272</v>
      </c>
      <c r="P1854" s="17">
        <v>2600</v>
      </c>
      <c r="Q1854" s="54">
        <v>43007.14335648148</v>
      </c>
      <c r="T1854" s="24">
        <f t="shared" si="210"/>
        <v>2.4305555555555556E-3</v>
      </c>
      <c r="AA1854" s="50">
        <v>0.23791888494838401</v>
      </c>
      <c r="AB1854" s="16">
        <v>1</v>
      </c>
      <c r="AE1854" s="57" t="s">
        <v>75</v>
      </c>
      <c r="AG1854" s="50">
        <v>1.1641237761587917</v>
      </c>
      <c r="AH1854" s="50">
        <v>1.1641237761587917</v>
      </c>
      <c r="AI1854" s="4" t="s">
        <v>270</v>
      </c>
      <c r="AJ1854" s="4" t="s">
        <v>271</v>
      </c>
    </row>
    <row r="1855" spans="1:36" x14ac:dyDescent="0.35">
      <c r="A1855" s="4" t="s">
        <v>268</v>
      </c>
      <c r="B1855" s="36" t="s">
        <v>264</v>
      </c>
      <c r="C1855" s="50" t="s">
        <v>266</v>
      </c>
      <c r="D1855" s="19">
        <v>12.27182</v>
      </c>
      <c r="E1855" s="19">
        <v>55.985858</v>
      </c>
      <c r="F1855" s="20">
        <v>6699</v>
      </c>
      <c r="G1855" s="20">
        <v>495</v>
      </c>
      <c r="H1855" s="21">
        <v>1.7064964546303165</v>
      </c>
      <c r="I1855" s="4" t="s">
        <v>31</v>
      </c>
      <c r="J1855" s="4" t="s">
        <v>51</v>
      </c>
      <c r="L1855" s="50">
        <f t="shared" si="208"/>
        <v>5.5E-2</v>
      </c>
      <c r="M1855" s="13">
        <f t="shared" si="209"/>
        <v>8.2101806239737274E-6</v>
      </c>
      <c r="N1855" s="4" t="s">
        <v>269</v>
      </c>
      <c r="O1855" s="4" t="s">
        <v>272</v>
      </c>
      <c r="P1855" s="17">
        <v>2600</v>
      </c>
      <c r="Q1855" s="54">
        <v>43007.167662037034</v>
      </c>
      <c r="T1855" s="24">
        <f t="shared" si="210"/>
        <v>2.4305555555555556E-3</v>
      </c>
      <c r="AA1855" s="50">
        <v>0</v>
      </c>
      <c r="AB1855" s="16">
        <v>1</v>
      </c>
      <c r="AE1855" s="57" t="s">
        <v>75</v>
      </c>
      <c r="AG1855" s="50">
        <v>0.99695204219205824</v>
      </c>
      <c r="AH1855" s="50">
        <v>0.99695204219205824</v>
      </c>
      <c r="AI1855" s="4" t="s">
        <v>270</v>
      </c>
      <c r="AJ1855" s="4" t="s">
        <v>271</v>
      </c>
    </row>
    <row r="1856" spans="1:36" x14ac:dyDescent="0.35">
      <c r="A1856" s="4" t="s">
        <v>268</v>
      </c>
      <c r="B1856" s="36" t="s">
        <v>264</v>
      </c>
      <c r="C1856" s="50" t="s">
        <v>266</v>
      </c>
      <c r="D1856" s="19">
        <v>12.27182</v>
      </c>
      <c r="E1856" s="19">
        <v>55.985858</v>
      </c>
      <c r="F1856" s="20">
        <v>6699</v>
      </c>
      <c r="G1856" s="20">
        <v>495</v>
      </c>
      <c r="H1856" s="21">
        <v>1.7064964546303165</v>
      </c>
      <c r="I1856" s="4" t="s">
        <v>31</v>
      </c>
      <c r="J1856" s="4" t="s">
        <v>51</v>
      </c>
      <c r="L1856" s="50">
        <f t="shared" si="208"/>
        <v>5.5E-2</v>
      </c>
      <c r="M1856" s="13">
        <f t="shared" si="209"/>
        <v>8.2101806239737274E-6</v>
      </c>
      <c r="N1856" s="4" t="s">
        <v>269</v>
      </c>
      <c r="O1856" s="4" t="s">
        <v>272</v>
      </c>
      <c r="P1856" s="17">
        <v>2600</v>
      </c>
      <c r="Q1856" s="54">
        <v>43007.191967592589</v>
      </c>
      <c r="T1856" s="24">
        <f t="shared" si="210"/>
        <v>2.4305555555555556E-3</v>
      </c>
      <c r="AA1856" s="50">
        <v>7.1846913111219907E-2</v>
      </c>
      <c r="AB1856" s="16">
        <v>1</v>
      </c>
      <c r="AE1856" s="57" t="s">
        <v>75</v>
      </c>
      <c r="AG1856" s="50">
        <v>1.294873509989475</v>
      </c>
      <c r="AH1856" s="50">
        <v>1.294873509989475</v>
      </c>
      <c r="AI1856" s="4" t="s">
        <v>270</v>
      </c>
      <c r="AJ1856" s="4" t="s">
        <v>271</v>
      </c>
    </row>
    <row r="1857" spans="1:36" x14ac:dyDescent="0.35">
      <c r="A1857" s="4" t="s">
        <v>268</v>
      </c>
      <c r="B1857" s="36" t="s">
        <v>264</v>
      </c>
      <c r="C1857" s="50" t="s">
        <v>266</v>
      </c>
      <c r="D1857" s="19">
        <v>12.27182</v>
      </c>
      <c r="E1857" s="19">
        <v>55.985858</v>
      </c>
      <c r="F1857" s="20">
        <v>6699</v>
      </c>
      <c r="G1857" s="20">
        <v>495</v>
      </c>
      <c r="H1857" s="21">
        <v>1.7064964546303165</v>
      </c>
      <c r="I1857" s="4" t="s">
        <v>31</v>
      </c>
      <c r="J1857" s="4" t="s">
        <v>51</v>
      </c>
      <c r="L1857" s="50">
        <f t="shared" si="208"/>
        <v>5.5E-2</v>
      </c>
      <c r="M1857" s="13">
        <f t="shared" si="209"/>
        <v>8.2101806239737274E-6</v>
      </c>
      <c r="N1857" s="4" t="s">
        <v>269</v>
      </c>
      <c r="O1857" s="4" t="s">
        <v>272</v>
      </c>
      <c r="P1857" s="17">
        <v>2600</v>
      </c>
      <c r="Q1857" s="54">
        <v>43007.21974537037</v>
      </c>
      <c r="T1857" s="24">
        <f t="shared" si="210"/>
        <v>2.4305555555555556E-3</v>
      </c>
      <c r="AA1857" s="50">
        <v>0.426146452514719</v>
      </c>
      <c r="AB1857" s="16">
        <v>1</v>
      </c>
      <c r="AE1857" s="57" t="s">
        <v>75</v>
      </c>
      <c r="AG1857" s="50">
        <v>1.4570302812776124</v>
      </c>
      <c r="AH1857" s="50">
        <v>1.4570302812776124</v>
      </c>
      <c r="AI1857" s="4" t="s">
        <v>270</v>
      </c>
      <c r="AJ1857" s="4" t="s">
        <v>271</v>
      </c>
    </row>
    <row r="1858" spans="1:36" x14ac:dyDescent="0.35">
      <c r="A1858" s="4" t="s">
        <v>268</v>
      </c>
      <c r="B1858" s="36" t="s">
        <v>264</v>
      </c>
      <c r="C1858" s="50" t="s">
        <v>266</v>
      </c>
      <c r="D1858" s="19">
        <v>12.27182</v>
      </c>
      <c r="E1858" s="19">
        <v>55.985858</v>
      </c>
      <c r="F1858" s="20">
        <v>6699</v>
      </c>
      <c r="G1858" s="20">
        <v>495</v>
      </c>
      <c r="H1858" s="21">
        <v>1.7064964546303165</v>
      </c>
      <c r="I1858" s="4" t="s">
        <v>31</v>
      </c>
      <c r="J1858" s="4" t="s">
        <v>51</v>
      </c>
      <c r="L1858" s="50">
        <f t="shared" si="208"/>
        <v>5.5E-2</v>
      </c>
      <c r="M1858" s="13">
        <f t="shared" si="209"/>
        <v>8.2101806239737274E-6</v>
      </c>
      <c r="N1858" s="4" t="s">
        <v>269</v>
      </c>
      <c r="O1858" s="4" t="s">
        <v>272</v>
      </c>
      <c r="P1858" s="17">
        <v>2600</v>
      </c>
      <c r="Q1858" s="54">
        <v>43007.240578703706</v>
      </c>
      <c r="T1858" s="24">
        <f t="shared" si="210"/>
        <v>2.4305555555555556E-3</v>
      </c>
      <c r="AA1858" s="50">
        <v>0.149983902683442</v>
      </c>
      <c r="AB1858" s="16">
        <v>1</v>
      </c>
      <c r="AE1858" s="57" t="s">
        <v>75</v>
      </c>
      <c r="AG1858" s="50">
        <v>1.1970912764124959</v>
      </c>
      <c r="AH1858" s="50">
        <v>1.1970912764124959</v>
      </c>
      <c r="AI1858" s="4" t="s">
        <v>270</v>
      </c>
      <c r="AJ1858" s="4" t="s">
        <v>271</v>
      </c>
    </row>
    <row r="1859" spans="1:36" x14ac:dyDescent="0.35">
      <c r="A1859" s="4" t="s">
        <v>268</v>
      </c>
      <c r="B1859" s="36" t="s">
        <v>264</v>
      </c>
      <c r="C1859" s="50" t="s">
        <v>266</v>
      </c>
      <c r="D1859" s="19">
        <v>12.27182</v>
      </c>
      <c r="E1859" s="19">
        <v>55.985858</v>
      </c>
      <c r="F1859" s="20">
        <v>6699</v>
      </c>
      <c r="G1859" s="20">
        <v>495</v>
      </c>
      <c r="H1859" s="21">
        <v>1.7064964546303165</v>
      </c>
      <c r="I1859" s="4" t="s">
        <v>31</v>
      </c>
      <c r="J1859" s="4" t="s">
        <v>51</v>
      </c>
      <c r="L1859" s="50">
        <f t="shared" si="208"/>
        <v>5.5E-2</v>
      </c>
      <c r="M1859" s="13">
        <f t="shared" si="209"/>
        <v>8.2101806239737274E-6</v>
      </c>
      <c r="N1859" s="4" t="s">
        <v>269</v>
      </c>
      <c r="O1859" s="4" t="s">
        <v>272</v>
      </c>
      <c r="P1859" s="17">
        <v>2600</v>
      </c>
      <c r="Q1859" s="54">
        <v>43007.26835648148</v>
      </c>
      <c r="T1859" s="24">
        <f t="shared" si="210"/>
        <v>2.4305555555555556E-3</v>
      </c>
      <c r="AA1859" s="50">
        <v>0.23791888494838401</v>
      </c>
      <c r="AB1859" s="16">
        <v>1</v>
      </c>
      <c r="AE1859" s="57" t="s">
        <v>75</v>
      </c>
      <c r="AG1859" s="50">
        <v>1.1915258136725624</v>
      </c>
      <c r="AH1859" s="50">
        <v>1.1915258136725624</v>
      </c>
      <c r="AI1859" s="4" t="s">
        <v>270</v>
      </c>
      <c r="AJ1859" s="4" t="s">
        <v>271</v>
      </c>
    </row>
    <row r="1860" spans="1:36" x14ac:dyDescent="0.35">
      <c r="A1860" s="4" t="s">
        <v>268</v>
      </c>
      <c r="B1860" s="36" t="s">
        <v>264</v>
      </c>
      <c r="C1860" s="50" t="s">
        <v>266</v>
      </c>
      <c r="D1860" s="19">
        <v>12.27182</v>
      </c>
      <c r="E1860" s="19">
        <v>55.985858</v>
      </c>
      <c r="F1860" s="20">
        <v>6699</v>
      </c>
      <c r="G1860" s="20">
        <v>495</v>
      </c>
      <c r="H1860" s="21">
        <v>1.7064964546303165</v>
      </c>
      <c r="I1860" s="4" t="s">
        <v>31</v>
      </c>
      <c r="J1860" s="4" t="s">
        <v>51</v>
      </c>
      <c r="L1860" s="50">
        <f t="shared" si="208"/>
        <v>5.5E-2</v>
      </c>
      <c r="M1860" s="13">
        <f t="shared" si="209"/>
        <v>8.2101806239737274E-6</v>
      </c>
      <c r="N1860" s="4" t="s">
        <v>269</v>
      </c>
      <c r="O1860" s="4" t="s">
        <v>272</v>
      </c>
      <c r="P1860" s="17">
        <v>2600</v>
      </c>
      <c r="Q1860" s="54">
        <v>43007.289189814815</v>
      </c>
      <c r="T1860" s="24">
        <f t="shared" si="210"/>
        <v>2.4305555555555556E-3</v>
      </c>
      <c r="AA1860" s="50">
        <v>0.32888763050105002</v>
      </c>
      <c r="AB1860" s="16">
        <v>1</v>
      </c>
      <c r="AE1860" s="57" t="s">
        <v>75</v>
      </c>
      <c r="AG1860" s="50">
        <v>1.2031036928577916</v>
      </c>
      <c r="AH1860" s="50">
        <v>1.2031036928577916</v>
      </c>
      <c r="AI1860" s="4" t="s">
        <v>270</v>
      </c>
      <c r="AJ1860" s="4" t="s">
        <v>271</v>
      </c>
    </row>
    <row r="1861" spans="1:36" x14ac:dyDescent="0.35">
      <c r="A1861" s="4" t="s">
        <v>268</v>
      </c>
      <c r="B1861" s="36" t="s">
        <v>264</v>
      </c>
      <c r="C1861" s="50" t="s">
        <v>266</v>
      </c>
      <c r="D1861" s="19">
        <v>12.27182</v>
      </c>
      <c r="E1861" s="19">
        <v>55.985858</v>
      </c>
      <c r="F1861" s="20">
        <v>6699</v>
      </c>
      <c r="G1861" s="20">
        <v>495</v>
      </c>
      <c r="H1861" s="21">
        <v>1.7064964546303165</v>
      </c>
      <c r="I1861" s="4" t="s">
        <v>31</v>
      </c>
      <c r="J1861" s="4" t="s">
        <v>51</v>
      </c>
      <c r="L1861" s="50">
        <f t="shared" si="208"/>
        <v>5.5E-2</v>
      </c>
      <c r="M1861" s="13">
        <f t="shared" si="209"/>
        <v>8.2101806239737274E-6</v>
      </c>
      <c r="N1861" s="4" t="s">
        <v>269</v>
      </c>
      <c r="O1861" s="4" t="s">
        <v>272</v>
      </c>
      <c r="P1861" s="17">
        <v>2600</v>
      </c>
      <c r="Q1861" s="54">
        <v>43007.316967592589</v>
      </c>
      <c r="T1861" s="24">
        <f t="shared" si="210"/>
        <v>2.4305555555555556E-3</v>
      </c>
      <c r="AA1861" s="50">
        <v>0.23791888494838401</v>
      </c>
      <c r="AB1861" s="16">
        <v>1</v>
      </c>
      <c r="AE1861" s="57" t="s">
        <v>75</v>
      </c>
      <c r="AG1861" s="50">
        <v>1.4556165969272792</v>
      </c>
      <c r="AH1861" s="50">
        <v>1.4556165969272792</v>
      </c>
      <c r="AI1861" s="4" t="s">
        <v>270</v>
      </c>
      <c r="AJ1861" s="4" t="s">
        <v>271</v>
      </c>
    </row>
    <row r="1862" spans="1:36" x14ac:dyDescent="0.35">
      <c r="A1862" s="4" t="s">
        <v>268</v>
      </c>
      <c r="B1862" s="36" t="s">
        <v>264</v>
      </c>
      <c r="C1862" s="50" t="s">
        <v>266</v>
      </c>
      <c r="D1862" s="19">
        <v>12.27182</v>
      </c>
      <c r="E1862" s="19">
        <v>55.985858</v>
      </c>
      <c r="F1862" s="20">
        <v>6699</v>
      </c>
      <c r="G1862" s="20">
        <v>495</v>
      </c>
      <c r="H1862" s="21">
        <v>1.7064964546303165</v>
      </c>
      <c r="I1862" s="4" t="s">
        <v>31</v>
      </c>
      <c r="J1862" s="4" t="s">
        <v>51</v>
      </c>
      <c r="L1862" s="50">
        <f t="shared" si="208"/>
        <v>5.5E-2</v>
      </c>
      <c r="M1862" s="13">
        <f t="shared" si="209"/>
        <v>8.2101806239737274E-6</v>
      </c>
      <c r="N1862" s="4" t="s">
        <v>269</v>
      </c>
      <c r="O1862" s="4" t="s">
        <v>272</v>
      </c>
      <c r="P1862" s="17">
        <v>2600</v>
      </c>
      <c r="Q1862" s="54">
        <v>43007.341273148151</v>
      </c>
      <c r="T1862" s="24">
        <f t="shared" si="210"/>
        <v>2.4305555555555556E-3</v>
      </c>
      <c r="AA1862" s="50">
        <v>0.32888763050105002</v>
      </c>
      <c r="AB1862" s="16">
        <v>1</v>
      </c>
      <c r="AE1862" s="57" t="s">
        <v>75</v>
      </c>
      <c r="AG1862" s="50">
        <v>1.1356735665641666</v>
      </c>
      <c r="AH1862" s="50">
        <v>1.1356735665641666</v>
      </c>
      <c r="AI1862" s="4" t="s">
        <v>270</v>
      </c>
      <c r="AJ1862" s="4" t="s">
        <v>271</v>
      </c>
    </row>
    <row r="1863" spans="1:36" x14ac:dyDescent="0.35">
      <c r="A1863" s="4" t="s">
        <v>268</v>
      </c>
      <c r="B1863" s="36" t="s">
        <v>264</v>
      </c>
      <c r="C1863" s="50" t="s">
        <v>266</v>
      </c>
      <c r="D1863" s="19">
        <v>12.27182</v>
      </c>
      <c r="E1863" s="19">
        <v>55.985858</v>
      </c>
      <c r="F1863" s="20">
        <v>6699</v>
      </c>
      <c r="G1863" s="20">
        <v>495</v>
      </c>
      <c r="H1863" s="21">
        <v>1.7064964546303165</v>
      </c>
      <c r="I1863" s="4" t="s">
        <v>31</v>
      </c>
      <c r="J1863" s="4" t="s">
        <v>51</v>
      </c>
      <c r="L1863" s="50">
        <f t="shared" si="208"/>
        <v>5.5E-2</v>
      </c>
      <c r="M1863" s="13">
        <f t="shared" si="209"/>
        <v>8.2101806239737274E-6</v>
      </c>
      <c r="N1863" s="4" t="s">
        <v>269</v>
      </c>
      <c r="O1863" s="4" t="s">
        <v>272</v>
      </c>
      <c r="P1863" s="17">
        <v>2600</v>
      </c>
      <c r="Q1863" s="54">
        <v>43007.365578703706</v>
      </c>
      <c r="T1863" s="24">
        <f t="shared" si="210"/>
        <v>2.4305555555555556E-3</v>
      </c>
      <c r="AA1863" s="50">
        <v>0.52969535098939002</v>
      </c>
      <c r="AB1863" s="16">
        <v>1</v>
      </c>
      <c r="AE1863" s="57" t="s">
        <v>75</v>
      </c>
      <c r="AG1863" s="50">
        <v>1.7066525339986292</v>
      </c>
      <c r="AH1863" s="50">
        <v>1.7066525339986292</v>
      </c>
      <c r="AI1863" s="4" t="s">
        <v>270</v>
      </c>
      <c r="AJ1863" s="4" t="s">
        <v>271</v>
      </c>
    </row>
    <row r="1864" spans="1:36" x14ac:dyDescent="0.35">
      <c r="A1864" s="4" t="s">
        <v>268</v>
      </c>
      <c r="B1864" s="36" t="s">
        <v>264</v>
      </c>
      <c r="C1864" s="50" t="s">
        <v>266</v>
      </c>
      <c r="D1864" s="19">
        <v>12.27182</v>
      </c>
      <c r="E1864" s="19">
        <v>55.985858</v>
      </c>
      <c r="F1864" s="20">
        <v>6699</v>
      </c>
      <c r="G1864" s="20">
        <v>495</v>
      </c>
      <c r="H1864" s="21">
        <v>1.7064964546303165</v>
      </c>
      <c r="I1864" s="4" t="s">
        <v>31</v>
      </c>
      <c r="J1864" s="4" t="s">
        <v>51</v>
      </c>
      <c r="L1864" s="50">
        <f t="shared" ref="L1864:L1927" si="211">AVERAGE(0.03,0.08)</f>
        <v>5.5E-2</v>
      </c>
      <c r="M1864" s="13">
        <f t="shared" ref="M1864:M1927" si="212">L1864/F1864</f>
        <v>8.2101806239737274E-6</v>
      </c>
      <c r="N1864" s="4" t="s">
        <v>269</v>
      </c>
      <c r="O1864" s="4" t="s">
        <v>272</v>
      </c>
      <c r="P1864" s="17">
        <v>2600</v>
      </c>
      <c r="Q1864" s="54">
        <v>43007.389884259261</v>
      </c>
      <c r="T1864" s="24">
        <f t="shared" ref="T1864:T1927" si="213">AVERAGE(2,5)/60/24</f>
        <v>2.4305555555555556E-3</v>
      </c>
      <c r="AA1864" s="50">
        <v>0.52969535098939002</v>
      </c>
      <c r="AB1864" s="16">
        <v>1</v>
      </c>
      <c r="AE1864" s="57" t="s">
        <v>75</v>
      </c>
      <c r="AG1864" s="50">
        <v>1.9325042368769165</v>
      </c>
      <c r="AH1864" s="50">
        <v>1.9325042368769165</v>
      </c>
      <c r="AI1864" s="4" t="s">
        <v>270</v>
      </c>
      <c r="AJ1864" s="4" t="s">
        <v>271</v>
      </c>
    </row>
    <row r="1865" spans="1:36" x14ac:dyDescent="0.35">
      <c r="A1865" s="4" t="s">
        <v>268</v>
      </c>
      <c r="B1865" s="36" t="s">
        <v>264</v>
      </c>
      <c r="C1865" s="50" t="s">
        <v>266</v>
      </c>
      <c r="D1865" s="19">
        <v>12.27182</v>
      </c>
      <c r="E1865" s="19">
        <v>55.985858</v>
      </c>
      <c r="F1865" s="20">
        <v>6699</v>
      </c>
      <c r="G1865" s="20">
        <v>495</v>
      </c>
      <c r="H1865" s="21">
        <v>1.7064964546303165</v>
      </c>
      <c r="I1865" s="4" t="s">
        <v>31</v>
      </c>
      <c r="J1865" s="4" t="s">
        <v>51</v>
      </c>
      <c r="L1865" s="50">
        <f t="shared" si="211"/>
        <v>5.5E-2</v>
      </c>
      <c r="M1865" s="13">
        <f t="shared" si="212"/>
        <v>8.2101806239737274E-6</v>
      </c>
      <c r="N1865" s="4" t="s">
        <v>269</v>
      </c>
      <c r="O1865" s="4" t="s">
        <v>272</v>
      </c>
      <c r="P1865" s="17">
        <v>2600</v>
      </c>
      <c r="Q1865" s="54">
        <v>43007.414189814815</v>
      </c>
      <c r="T1865" s="24">
        <f t="shared" si="213"/>
        <v>2.4305555555555556E-3</v>
      </c>
      <c r="AA1865" s="50">
        <v>0.63953432592506299</v>
      </c>
      <c r="AB1865" s="16">
        <v>1</v>
      </c>
      <c r="AE1865" s="57" t="s">
        <v>75</v>
      </c>
      <c r="AG1865" s="50">
        <v>2.1010534611182292</v>
      </c>
      <c r="AH1865" s="50">
        <v>2.1010534611182292</v>
      </c>
      <c r="AI1865" s="4" t="s">
        <v>270</v>
      </c>
      <c r="AJ1865" s="4" t="s">
        <v>271</v>
      </c>
    </row>
    <row r="1866" spans="1:36" x14ac:dyDescent="0.35">
      <c r="A1866" s="4" t="s">
        <v>268</v>
      </c>
      <c r="B1866" s="36" t="s">
        <v>264</v>
      </c>
      <c r="C1866" s="50" t="s">
        <v>266</v>
      </c>
      <c r="D1866" s="19">
        <v>12.27182</v>
      </c>
      <c r="E1866" s="19">
        <v>55.985858</v>
      </c>
      <c r="F1866" s="20">
        <v>6699</v>
      </c>
      <c r="G1866" s="20">
        <v>495</v>
      </c>
      <c r="H1866" s="21">
        <v>1.7064964546303165</v>
      </c>
      <c r="I1866" s="4" t="s">
        <v>31</v>
      </c>
      <c r="J1866" s="4" t="s">
        <v>51</v>
      </c>
      <c r="L1866" s="50">
        <f t="shared" si="211"/>
        <v>5.5E-2</v>
      </c>
      <c r="M1866" s="13">
        <f t="shared" si="212"/>
        <v>8.2101806239737274E-6</v>
      </c>
      <c r="N1866" s="4" t="s">
        <v>269</v>
      </c>
      <c r="O1866" s="4" t="s">
        <v>272</v>
      </c>
      <c r="P1866" s="17">
        <v>2600</v>
      </c>
      <c r="Q1866" s="54">
        <v>43007.441967592589</v>
      </c>
      <c r="T1866" s="24">
        <f t="shared" si="213"/>
        <v>2.4305555555555556E-3</v>
      </c>
      <c r="AA1866" s="50">
        <v>0.32888763050105002</v>
      </c>
      <c r="AB1866" s="16">
        <v>1</v>
      </c>
      <c r="AE1866" s="57" t="s">
        <v>75</v>
      </c>
      <c r="AG1866" s="50">
        <v>1.6016289697652497</v>
      </c>
      <c r="AH1866" s="50">
        <v>1.6016289697652497</v>
      </c>
      <c r="AI1866" s="4" t="s">
        <v>270</v>
      </c>
      <c r="AJ1866" s="4" t="s">
        <v>271</v>
      </c>
    </row>
    <row r="1867" spans="1:36" x14ac:dyDescent="0.35">
      <c r="A1867" s="4" t="s">
        <v>268</v>
      </c>
      <c r="B1867" s="36" t="s">
        <v>264</v>
      </c>
      <c r="C1867" s="50" t="s">
        <v>266</v>
      </c>
      <c r="D1867" s="19">
        <v>12.27182</v>
      </c>
      <c r="E1867" s="19">
        <v>55.985858</v>
      </c>
      <c r="F1867" s="20">
        <v>6699</v>
      </c>
      <c r="G1867" s="20">
        <v>495</v>
      </c>
      <c r="H1867" s="21">
        <v>1.7064964546303165</v>
      </c>
      <c r="I1867" s="4" t="s">
        <v>31</v>
      </c>
      <c r="J1867" s="4" t="s">
        <v>51</v>
      </c>
      <c r="L1867" s="50">
        <f t="shared" si="211"/>
        <v>5.5E-2</v>
      </c>
      <c r="M1867" s="13">
        <f t="shared" si="212"/>
        <v>8.2101806239737274E-6</v>
      </c>
      <c r="N1867" s="4" t="s">
        <v>269</v>
      </c>
      <c r="O1867" s="4" t="s">
        <v>272</v>
      </c>
      <c r="P1867" s="17">
        <v>2600</v>
      </c>
      <c r="Q1867" s="54">
        <v>43007.462800925925</v>
      </c>
      <c r="T1867" s="24">
        <f t="shared" si="213"/>
        <v>2.4305555555555556E-3</v>
      </c>
      <c r="AA1867" s="50">
        <v>0.75566337732173805</v>
      </c>
      <c r="AB1867" s="16">
        <v>1</v>
      </c>
      <c r="AE1867" s="57" t="s">
        <v>75</v>
      </c>
      <c r="AG1867" s="50">
        <v>1.4200871131376165</v>
      </c>
      <c r="AH1867" s="50">
        <v>1.4200871131376165</v>
      </c>
      <c r="AI1867" s="4" t="s">
        <v>270</v>
      </c>
      <c r="AJ1867" s="4" t="s">
        <v>271</v>
      </c>
    </row>
    <row r="1868" spans="1:36" x14ac:dyDescent="0.35">
      <c r="A1868" s="4" t="s">
        <v>268</v>
      </c>
      <c r="B1868" s="36" t="s">
        <v>264</v>
      </c>
      <c r="C1868" s="50" t="s">
        <v>266</v>
      </c>
      <c r="D1868" s="19">
        <v>12.27182</v>
      </c>
      <c r="E1868" s="19">
        <v>55.985858</v>
      </c>
      <c r="F1868" s="20">
        <v>6699</v>
      </c>
      <c r="G1868" s="20">
        <v>495</v>
      </c>
      <c r="H1868" s="21">
        <v>1.7064964546303165</v>
      </c>
      <c r="I1868" s="4" t="s">
        <v>31</v>
      </c>
      <c r="J1868" s="4" t="s">
        <v>51</v>
      </c>
      <c r="L1868" s="50">
        <f t="shared" si="211"/>
        <v>5.5E-2</v>
      </c>
      <c r="M1868" s="13">
        <f t="shared" si="212"/>
        <v>8.2101806239737274E-6</v>
      </c>
      <c r="N1868" s="4" t="s">
        <v>269</v>
      </c>
      <c r="O1868" s="4" t="s">
        <v>272</v>
      </c>
      <c r="P1868" s="17">
        <v>2600</v>
      </c>
      <c r="Q1868" s="54">
        <v>43007.490590277775</v>
      </c>
      <c r="T1868" s="24">
        <f t="shared" si="213"/>
        <v>2.4305555555555556E-3</v>
      </c>
      <c r="AA1868" s="50">
        <v>0.75566337732173805</v>
      </c>
      <c r="AB1868" s="16">
        <v>1</v>
      </c>
      <c r="AE1868" s="57" t="s">
        <v>75</v>
      </c>
      <c r="AG1868" s="50">
        <v>0.86094128188990826</v>
      </c>
      <c r="AH1868" s="50">
        <v>0.86094128188990826</v>
      </c>
      <c r="AI1868" s="4" t="s">
        <v>270</v>
      </c>
      <c r="AJ1868" s="4" t="s">
        <v>271</v>
      </c>
    </row>
    <row r="1869" spans="1:36" x14ac:dyDescent="0.35">
      <c r="A1869" s="4" t="s">
        <v>268</v>
      </c>
      <c r="B1869" s="36" t="s">
        <v>264</v>
      </c>
      <c r="C1869" s="50" t="s">
        <v>266</v>
      </c>
      <c r="D1869" s="19">
        <v>12.27182</v>
      </c>
      <c r="E1869" s="19">
        <v>55.985858</v>
      </c>
      <c r="F1869" s="20">
        <v>6699</v>
      </c>
      <c r="G1869" s="20">
        <v>495</v>
      </c>
      <c r="H1869" s="21">
        <v>1.7064964546303165</v>
      </c>
      <c r="I1869" s="4" t="s">
        <v>31</v>
      </c>
      <c r="J1869" s="4" t="s">
        <v>51</v>
      </c>
      <c r="L1869" s="50">
        <f t="shared" si="211"/>
        <v>5.5E-2</v>
      </c>
      <c r="M1869" s="13">
        <f t="shared" si="212"/>
        <v>8.2101806239737274E-6</v>
      </c>
      <c r="N1869" s="4" t="s">
        <v>269</v>
      </c>
      <c r="O1869" s="4" t="s">
        <v>272</v>
      </c>
      <c r="P1869" s="17">
        <v>2600</v>
      </c>
      <c r="Q1869" s="54">
        <v>43007.51489583333</v>
      </c>
      <c r="T1869" s="24">
        <f t="shared" si="213"/>
        <v>2.4305555555555556E-3</v>
      </c>
      <c r="AA1869" s="50">
        <v>1.14732179509935</v>
      </c>
      <c r="AB1869" s="16">
        <v>1</v>
      </c>
      <c r="AE1869" s="57" t="s">
        <v>75</v>
      </c>
      <c r="AG1869" s="50">
        <v>1.2571248382965792</v>
      </c>
      <c r="AH1869" s="50">
        <v>1.2571248382965792</v>
      </c>
      <c r="AI1869" s="4" t="s">
        <v>270</v>
      </c>
      <c r="AJ1869" s="4" t="s">
        <v>271</v>
      </c>
    </row>
    <row r="1870" spans="1:36" x14ac:dyDescent="0.35">
      <c r="A1870" s="4" t="s">
        <v>268</v>
      </c>
      <c r="B1870" s="36" t="s">
        <v>264</v>
      </c>
      <c r="C1870" s="50" t="s">
        <v>266</v>
      </c>
      <c r="D1870" s="19">
        <v>12.27182</v>
      </c>
      <c r="E1870" s="19">
        <v>55.985858</v>
      </c>
      <c r="F1870" s="20">
        <v>6699</v>
      </c>
      <c r="G1870" s="20">
        <v>495</v>
      </c>
      <c r="H1870" s="21">
        <v>1.7064964546303165</v>
      </c>
      <c r="I1870" s="4" t="s">
        <v>31</v>
      </c>
      <c r="J1870" s="4" t="s">
        <v>51</v>
      </c>
      <c r="L1870" s="50">
        <f t="shared" si="211"/>
        <v>5.5E-2</v>
      </c>
      <c r="M1870" s="13">
        <f t="shared" si="212"/>
        <v>8.2101806239737274E-6</v>
      </c>
      <c r="N1870" s="4" t="s">
        <v>269</v>
      </c>
      <c r="O1870" s="4" t="s">
        <v>272</v>
      </c>
      <c r="P1870" s="17">
        <v>2600</v>
      </c>
      <c r="Q1870" s="54">
        <v>43007.539201388892</v>
      </c>
      <c r="T1870" s="24">
        <f t="shared" si="213"/>
        <v>2.4305555555555556E-3</v>
      </c>
      <c r="AA1870" s="50">
        <v>0.63953432592506299</v>
      </c>
      <c r="AB1870" s="16">
        <v>1</v>
      </c>
      <c r="AE1870" s="57" t="s">
        <v>75</v>
      </c>
      <c r="AG1870" s="50">
        <v>0.94369462399808335</v>
      </c>
      <c r="AH1870" s="50">
        <v>0.94369462399808335</v>
      </c>
      <c r="AI1870" s="4" t="s">
        <v>270</v>
      </c>
      <c r="AJ1870" s="4" t="s">
        <v>271</v>
      </c>
    </row>
    <row r="1871" spans="1:36" x14ac:dyDescent="0.35">
      <c r="A1871" s="4" t="s">
        <v>268</v>
      </c>
      <c r="B1871" s="36" t="s">
        <v>264</v>
      </c>
      <c r="C1871" s="50" t="s">
        <v>266</v>
      </c>
      <c r="D1871" s="19">
        <v>12.27182</v>
      </c>
      <c r="E1871" s="19">
        <v>55.985858</v>
      </c>
      <c r="F1871" s="20">
        <v>6699</v>
      </c>
      <c r="G1871" s="20">
        <v>495</v>
      </c>
      <c r="H1871" s="21">
        <v>1.7064964546303165</v>
      </c>
      <c r="I1871" s="4" t="s">
        <v>31</v>
      </c>
      <c r="J1871" s="4" t="s">
        <v>51</v>
      </c>
      <c r="L1871" s="50">
        <f t="shared" si="211"/>
        <v>5.5E-2</v>
      </c>
      <c r="M1871" s="13">
        <f t="shared" si="212"/>
        <v>8.2101806239737274E-6</v>
      </c>
      <c r="N1871" s="4" t="s">
        <v>269</v>
      </c>
      <c r="O1871" s="4" t="s">
        <v>272</v>
      </c>
      <c r="P1871" s="17">
        <v>2600</v>
      </c>
      <c r="Q1871" s="54">
        <v>43007.563506944447</v>
      </c>
      <c r="T1871" s="24">
        <f t="shared" si="213"/>
        <v>2.4305555555555556E-3</v>
      </c>
      <c r="AA1871" s="50">
        <v>0.426146452514719</v>
      </c>
      <c r="AB1871" s="16">
        <v>1</v>
      </c>
      <c r="AE1871" s="57" t="s">
        <v>75</v>
      </c>
      <c r="AG1871" s="50">
        <v>1.2262943736384126</v>
      </c>
      <c r="AH1871" s="50">
        <v>1.2262943736384126</v>
      </c>
      <c r="AI1871" s="4" t="s">
        <v>270</v>
      </c>
      <c r="AJ1871" s="4" t="s">
        <v>271</v>
      </c>
    </row>
    <row r="1872" spans="1:36" x14ac:dyDescent="0.35">
      <c r="A1872" s="4" t="s">
        <v>268</v>
      </c>
      <c r="B1872" s="36" t="s">
        <v>264</v>
      </c>
      <c r="C1872" s="50" t="s">
        <v>266</v>
      </c>
      <c r="D1872" s="19">
        <v>12.27182</v>
      </c>
      <c r="E1872" s="19">
        <v>55.985858</v>
      </c>
      <c r="F1872" s="20">
        <v>6699</v>
      </c>
      <c r="G1872" s="20">
        <v>495</v>
      </c>
      <c r="H1872" s="21">
        <v>1.7064964546303165</v>
      </c>
      <c r="I1872" s="4" t="s">
        <v>31</v>
      </c>
      <c r="J1872" s="4" t="s">
        <v>51</v>
      </c>
      <c r="L1872" s="50">
        <f t="shared" si="211"/>
        <v>5.5E-2</v>
      </c>
      <c r="M1872" s="13">
        <f t="shared" si="212"/>
        <v>8.2101806239737274E-6</v>
      </c>
      <c r="N1872" s="4" t="s">
        <v>269</v>
      </c>
      <c r="O1872" s="4" t="s">
        <v>272</v>
      </c>
      <c r="P1872" s="17">
        <v>2600</v>
      </c>
      <c r="Q1872" s="54">
        <v>43007.587812500002</v>
      </c>
      <c r="T1872" s="24">
        <f t="shared" si="213"/>
        <v>2.4305555555555556E-3</v>
      </c>
      <c r="AA1872" s="50">
        <v>0.52969535098939002</v>
      </c>
      <c r="AB1872" s="16">
        <v>1</v>
      </c>
      <c r="AE1872" s="57" t="s">
        <v>75</v>
      </c>
      <c r="AG1872" s="50">
        <v>0.89989682513440405</v>
      </c>
      <c r="AH1872" s="50">
        <v>0.89989682513440405</v>
      </c>
      <c r="AI1872" s="4" t="s">
        <v>270</v>
      </c>
      <c r="AJ1872" s="4" t="s">
        <v>271</v>
      </c>
    </row>
    <row r="1873" spans="1:36" x14ac:dyDescent="0.35">
      <c r="A1873" s="4" t="s">
        <v>268</v>
      </c>
      <c r="B1873" s="36" t="s">
        <v>264</v>
      </c>
      <c r="C1873" s="50" t="s">
        <v>266</v>
      </c>
      <c r="D1873" s="19">
        <v>12.27182</v>
      </c>
      <c r="E1873" s="19">
        <v>55.985858</v>
      </c>
      <c r="F1873" s="20">
        <v>6699</v>
      </c>
      <c r="G1873" s="20">
        <v>495</v>
      </c>
      <c r="H1873" s="21">
        <v>1.7064964546303165</v>
      </c>
      <c r="I1873" s="4" t="s">
        <v>31</v>
      </c>
      <c r="J1873" s="4" t="s">
        <v>51</v>
      </c>
      <c r="L1873" s="50">
        <f t="shared" si="211"/>
        <v>5.5E-2</v>
      </c>
      <c r="M1873" s="13">
        <f t="shared" si="212"/>
        <v>8.2101806239737274E-6</v>
      </c>
      <c r="N1873" s="4" t="s">
        <v>269</v>
      </c>
      <c r="O1873" s="4" t="s">
        <v>272</v>
      </c>
      <c r="P1873" s="17">
        <v>2600</v>
      </c>
      <c r="Q1873" s="54">
        <v>43007.615590277775</v>
      </c>
      <c r="T1873" s="24">
        <f t="shared" si="213"/>
        <v>2.4305555555555556E-3</v>
      </c>
      <c r="AA1873" s="50">
        <v>0.52969535098939002</v>
      </c>
      <c r="AB1873" s="16">
        <v>1</v>
      </c>
      <c r="AE1873" s="57" t="s">
        <v>75</v>
      </c>
      <c r="AG1873" s="50">
        <v>1.03953924090495</v>
      </c>
      <c r="AH1873" s="50">
        <v>1.03953924090495</v>
      </c>
      <c r="AI1873" s="4" t="s">
        <v>270</v>
      </c>
      <c r="AJ1873" s="4" t="s">
        <v>271</v>
      </c>
    </row>
    <row r="1874" spans="1:36" x14ac:dyDescent="0.35">
      <c r="A1874" s="4" t="s">
        <v>268</v>
      </c>
      <c r="B1874" s="36" t="s">
        <v>264</v>
      </c>
      <c r="C1874" s="50" t="s">
        <v>266</v>
      </c>
      <c r="D1874" s="19">
        <v>12.27182</v>
      </c>
      <c r="E1874" s="19">
        <v>55.985858</v>
      </c>
      <c r="F1874" s="20">
        <v>6699</v>
      </c>
      <c r="G1874" s="20">
        <v>495</v>
      </c>
      <c r="H1874" s="21">
        <v>1.7064964546303165</v>
      </c>
      <c r="I1874" s="4" t="s">
        <v>31</v>
      </c>
      <c r="J1874" s="4" t="s">
        <v>51</v>
      </c>
      <c r="L1874" s="50">
        <f t="shared" si="211"/>
        <v>5.5E-2</v>
      </c>
      <c r="M1874" s="13">
        <f t="shared" si="212"/>
        <v>8.2101806239737274E-6</v>
      </c>
      <c r="N1874" s="4" t="s">
        <v>269</v>
      </c>
      <c r="O1874" s="4" t="s">
        <v>272</v>
      </c>
      <c r="P1874" s="17">
        <v>2600</v>
      </c>
      <c r="Q1874" s="54">
        <v>43007.63989583333</v>
      </c>
      <c r="T1874" s="24">
        <f t="shared" si="213"/>
        <v>2.4305555555555556E-3</v>
      </c>
      <c r="AA1874" s="50">
        <v>0.32888763050105002</v>
      </c>
      <c r="AB1874" s="16">
        <v>1</v>
      </c>
      <c r="AE1874" s="57" t="s">
        <v>75</v>
      </c>
      <c r="AG1874" s="50">
        <v>0.79918152332944159</v>
      </c>
      <c r="AH1874" s="50">
        <v>0.79918152332944159</v>
      </c>
      <c r="AI1874" s="4" t="s">
        <v>270</v>
      </c>
      <c r="AJ1874" s="4" t="s">
        <v>271</v>
      </c>
    </row>
    <row r="1875" spans="1:36" x14ac:dyDescent="0.35">
      <c r="A1875" s="4" t="s">
        <v>268</v>
      </c>
      <c r="B1875" s="36" t="s">
        <v>264</v>
      </c>
      <c r="C1875" s="50" t="s">
        <v>266</v>
      </c>
      <c r="D1875" s="19">
        <v>12.27182</v>
      </c>
      <c r="E1875" s="19">
        <v>55.985858</v>
      </c>
      <c r="F1875" s="20">
        <v>6699</v>
      </c>
      <c r="G1875" s="20">
        <v>495</v>
      </c>
      <c r="H1875" s="21">
        <v>1.7064964546303165</v>
      </c>
      <c r="I1875" s="4" t="s">
        <v>31</v>
      </c>
      <c r="J1875" s="4" t="s">
        <v>51</v>
      </c>
      <c r="L1875" s="50">
        <f t="shared" si="211"/>
        <v>5.5E-2</v>
      </c>
      <c r="M1875" s="13">
        <f t="shared" si="212"/>
        <v>8.2101806239737274E-6</v>
      </c>
      <c r="N1875" s="4" t="s">
        <v>269</v>
      </c>
      <c r="O1875" s="4" t="s">
        <v>272</v>
      </c>
      <c r="P1875" s="17">
        <v>2600</v>
      </c>
      <c r="Q1875" s="54">
        <v>43007.660729166666</v>
      </c>
      <c r="T1875" s="24">
        <f t="shared" si="213"/>
        <v>2.4305555555555556E-3</v>
      </c>
      <c r="AA1875" s="50">
        <v>0.23791888494838401</v>
      </c>
      <c r="AB1875" s="16">
        <v>1</v>
      </c>
      <c r="AE1875" s="57" t="s">
        <v>75</v>
      </c>
      <c r="AG1875" s="50">
        <v>0.88324491393816251</v>
      </c>
      <c r="AH1875" s="50">
        <v>0.88324491393816251</v>
      </c>
      <c r="AI1875" s="4" t="s">
        <v>270</v>
      </c>
      <c r="AJ1875" s="4" t="s">
        <v>271</v>
      </c>
    </row>
    <row r="1876" spans="1:36" x14ac:dyDescent="0.35">
      <c r="A1876" s="4" t="s">
        <v>268</v>
      </c>
      <c r="B1876" s="36" t="s">
        <v>264</v>
      </c>
      <c r="C1876" s="50" t="s">
        <v>266</v>
      </c>
      <c r="D1876" s="19">
        <v>12.27182</v>
      </c>
      <c r="E1876" s="19">
        <v>55.985858</v>
      </c>
      <c r="F1876" s="20">
        <v>6699</v>
      </c>
      <c r="G1876" s="20">
        <v>495</v>
      </c>
      <c r="H1876" s="21">
        <v>1.7064964546303165</v>
      </c>
      <c r="I1876" s="4" t="s">
        <v>31</v>
      </c>
      <c r="J1876" s="4" t="s">
        <v>51</v>
      </c>
      <c r="L1876" s="50">
        <f t="shared" si="211"/>
        <v>5.5E-2</v>
      </c>
      <c r="M1876" s="13">
        <f t="shared" si="212"/>
        <v>8.2101806239737274E-6</v>
      </c>
      <c r="N1876" s="4" t="s">
        <v>269</v>
      </c>
      <c r="O1876" s="4" t="s">
        <v>272</v>
      </c>
      <c r="P1876" s="17">
        <v>2600</v>
      </c>
      <c r="Q1876" s="54">
        <v>43007.685023148151</v>
      </c>
      <c r="T1876" s="24">
        <f t="shared" si="213"/>
        <v>2.4305555555555556E-3</v>
      </c>
      <c r="AA1876" s="50">
        <v>0.149983902683442</v>
      </c>
      <c r="AB1876" s="16">
        <v>1</v>
      </c>
      <c r="AE1876" s="57" t="s">
        <v>75</v>
      </c>
      <c r="AG1876" s="50">
        <v>1.1311177432773751</v>
      </c>
      <c r="AH1876" s="50">
        <v>1.1311177432773751</v>
      </c>
      <c r="AI1876" s="4" t="s">
        <v>270</v>
      </c>
      <c r="AJ1876" s="4" t="s">
        <v>271</v>
      </c>
    </row>
    <row r="1877" spans="1:36" x14ac:dyDescent="0.35">
      <c r="A1877" s="4" t="s">
        <v>268</v>
      </c>
      <c r="B1877" s="36" t="s">
        <v>264</v>
      </c>
      <c r="C1877" s="50" t="s">
        <v>266</v>
      </c>
      <c r="D1877" s="19">
        <v>12.27182</v>
      </c>
      <c r="E1877" s="19">
        <v>55.985858</v>
      </c>
      <c r="F1877" s="20">
        <v>6699</v>
      </c>
      <c r="G1877" s="20">
        <v>495</v>
      </c>
      <c r="H1877" s="21">
        <v>1.7064964546303165</v>
      </c>
      <c r="I1877" s="4" t="s">
        <v>31</v>
      </c>
      <c r="J1877" s="4" t="s">
        <v>51</v>
      </c>
      <c r="L1877" s="50">
        <f t="shared" si="211"/>
        <v>5.5E-2</v>
      </c>
      <c r="M1877" s="13">
        <f t="shared" si="212"/>
        <v>8.2101806239737274E-6</v>
      </c>
      <c r="N1877" s="4" t="s">
        <v>269</v>
      </c>
      <c r="O1877" s="4" t="s">
        <v>272</v>
      </c>
      <c r="P1877" s="17">
        <v>2600</v>
      </c>
      <c r="Q1877" s="54">
        <v>43007.709328703706</v>
      </c>
      <c r="T1877" s="24">
        <f t="shared" si="213"/>
        <v>2.4305555555555556E-3</v>
      </c>
      <c r="AA1877" s="50">
        <v>0.32888763050105002</v>
      </c>
      <c r="AB1877" s="16">
        <v>1</v>
      </c>
      <c r="AE1877" s="57" t="s">
        <v>75</v>
      </c>
      <c r="AG1877" s="50">
        <v>1.8028721757902999</v>
      </c>
      <c r="AH1877" s="50">
        <v>1.8028721757902999</v>
      </c>
      <c r="AI1877" s="4" t="s">
        <v>270</v>
      </c>
      <c r="AJ1877" s="4" t="s">
        <v>271</v>
      </c>
    </row>
    <row r="1878" spans="1:36" x14ac:dyDescent="0.35">
      <c r="A1878" s="4" t="s">
        <v>268</v>
      </c>
      <c r="B1878" s="36" t="s">
        <v>264</v>
      </c>
      <c r="C1878" s="50" t="s">
        <v>266</v>
      </c>
      <c r="D1878" s="19">
        <v>12.27182</v>
      </c>
      <c r="E1878" s="19">
        <v>55.985858</v>
      </c>
      <c r="F1878" s="20">
        <v>6699</v>
      </c>
      <c r="G1878" s="20">
        <v>495</v>
      </c>
      <c r="H1878" s="21">
        <v>1.7064964546303165</v>
      </c>
      <c r="I1878" s="4" t="s">
        <v>31</v>
      </c>
      <c r="J1878" s="4" t="s">
        <v>51</v>
      </c>
      <c r="L1878" s="50">
        <f t="shared" si="211"/>
        <v>5.5E-2</v>
      </c>
      <c r="M1878" s="13">
        <f t="shared" si="212"/>
        <v>8.2101806239737274E-6</v>
      </c>
      <c r="N1878" s="4" t="s">
        <v>269</v>
      </c>
      <c r="O1878" s="4" t="s">
        <v>272</v>
      </c>
      <c r="P1878" s="17">
        <v>2600</v>
      </c>
      <c r="Q1878" s="54">
        <v>43007.733634259261</v>
      </c>
      <c r="T1878" s="24">
        <f t="shared" si="213"/>
        <v>2.4305555555555556E-3</v>
      </c>
      <c r="AA1878" s="50">
        <v>0.75566337732173805</v>
      </c>
      <c r="AB1878" s="16">
        <v>1</v>
      </c>
      <c r="AE1878" s="57" t="s">
        <v>75</v>
      </c>
      <c r="AG1878" s="50">
        <v>1.5220757404639207</v>
      </c>
      <c r="AH1878" s="50">
        <v>1.5220757404639207</v>
      </c>
      <c r="AI1878" s="4" t="s">
        <v>270</v>
      </c>
      <c r="AJ1878" s="4" t="s">
        <v>271</v>
      </c>
    </row>
    <row r="1879" spans="1:36" x14ac:dyDescent="0.35">
      <c r="A1879" s="4" t="s">
        <v>268</v>
      </c>
      <c r="B1879" s="36" t="s">
        <v>264</v>
      </c>
      <c r="C1879" s="50" t="s">
        <v>266</v>
      </c>
      <c r="D1879" s="19">
        <v>12.27182</v>
      </c>
      <c r="E1879" s="19">
        <v>55.985858</v>
      </c>
      <c r="F1879" s="20">
        <v>6699</v>
      </c>
      <c r="G1879" s="20">
        <v>495</v>
      </c>
      <c r="H1879" s="21">
        <v>1.7064964546303165</v>
      </c>
      <c r="I1879" s="4" t="s">
        <v>31</v>
      </c>
      <c r="J1879" s="4" t="s">
        <v>51</v>
      </c>
      <c r="L1879" s="50">
        <f t="shared" si="211"/>
        <v>5.5E-2</v>
      </c>
      <c r="M1879" s="13">
        <f t="shared" si="212"/>
        <v>8.2101806239737274E-6</v>
      </c>
      <c r="N1879" s="4" t="s">
        <v>269</v>
      </c>
      <c r="O1879" s="4" t="s">
        <v>272</v>
      </c>
      <c r="P1879" s="17">
        <v>2600</v>
      </c>
      <c r="Q1879" s="54">
        <v>43007.757939814815</v>
      </c>
      <c r="T1879" s="24">
        <f t="shared" si="213"/>
        <v>2.4305555555555556E-3</v>
      </c>
      <c r="AA1879" s="50">
        <v>0.52969535098939002</v>
      </c>
      <c r="AB1879" s="16">
        <v>1</v>
      </c>
      <c r="AE1879" s="57" t="s">
        <v>75</v>
      </c>
      <c r="AG1879" s="50">
        <v>1.3260080809272794</v>
      </c>
      <c r="AH1879" s="50">
        <v>1.3260080809272794</v>
      </c>
      <c r="AI1879" s="4" t="s">
        <v>270</v>
      </c>
      <c r="AJ1879" s="4" t="s">
        <v>271</v>
      </c>
    </row>
    <row r="1880" spans="1:36" x14ac:dyDescent="0.35">
      <c r="A1880" s="4" t="s">
        <v>268</v>
      </c>
      <c r="B1880" s="36" t="s">
        <v>264</v>
      </c>
      <c r="C1880" s="50" t="s">
        <v>266</v>
      </c>
      <c r="D1880" s="19">
        <v>12.27182</v>
      </c>
      <c r="E1880" s="19">
        <v>55.985858</v>
      </c>
      <c r="F1880" s="20">
        <v>6699</v>
      </c>
      <c r="G1880" s="20">
        <v>495</v>
      </c>
      <c r="H1880" s="21">
        <v>1.7064964546303165</v>
      </c>
      <c r="I1880" s="4" t="s">
        <v>31</v>
      </c>
      <c r="J1880" s="4" t="s">
        <v>51</v>
      </c>
      <c r="L1880" s="50">
        <f t="shared" si="211"/>
        <v>5.5E-2</v>
      </c>
      <c r="M1880" s="13">
        <f t="shared" si="212"/>
        <v>8.2101806239737274E-6</v>
      </c>
      <c r="N1880" s="4" t="s">
        <v>269</v>
      </c>
      <c r="O1880" s="4" t="s">
        <v>272</v>
      </c>
      <c r="P1880" s="17">
        <v>2600</v>
      </c>
      <c r="Q1880" s="54">
        <v>43007.78224537037</v>
      </c>
      <c r="T1880" s="24">
        <f t="shared" si="213"/>
        <v>2.4305555555555556E-3</v>
      </c>
      <c r="AA1880" s="50">
        <v>0.426146452514719</v>
      </c>
      <c r="AB1880" s="16">
        <v>1</v>
      </c>
      <c r="AE1880" s="57" t="s">
        <v>75</v>
      </c>
      <c r="AG1880" s="50">
        <v>1.4359058426225666</v>
      </c>
      <c r="AH1880" s="50">
        <v>1.4359058426225666</v>
      </c>
      <c r="AI1880" s="4" t="s">
        <v>270</v>
      </c>
      <c r="AJ1880" s="4" t="s">
        <v>271</v>
      </c>
    </row>
    <row r="1881" spans="1:36" x14ac:dyDescent="0.35">
      <c r="A1881" s="4" t="s">
        <v>268</v>
      </c>
      <c r="B1881" s="36" t="s">
        <v>264</v>
      </c>
      <c r="C1881" s="50" t="s">
        <v>266</v>
      </c>
      <c r="D1881" s="19">
        <v>12.27182</v>
      </c>
      <c r="E1881" s="19">
        <v>55.985858</v>
      </c>
      <c r="F1881" s="20">
        <v>6699</v>
      </c>
      <c r="G1881" s="20">
        <v>495</v>
      </c>
      <c r="H1881" s="21">
        <v>1.7064964546303165</v>
      </c>
      <c r="I1881" s="4" t="s">
        <v>31</v>
      </c>
      <c r="J1881" s="4" t="s">
        <v>51</v>
      </c>
      <c r="L1881" s="50">
        <f t="shared" si="211"/>
        <v>5.5E-2</v>
      </c>
      <c r="M1881" s="13">
        <f t="shared" si="212"/>
        <v>8.2101806239737274E-6</v>
      </c>
      <c r="N1881" s="4" t="s">
        <v>269</v>
      </c>
      <c r="O1881" s="4" t="s">
        <v>272</v>
      </c>
      <c r="P1881" s="17">
        <v>2600</v>
      </c>
      <c r="Q1881" s="54">
        <v>43007.810023148151</v>
      </c>
      <c r="T1881" s="24">
        <f t="shared" si="213"/>
        <v>2.4305555555555556E-3</v>
      </c>
      <c r="AA1881" s="50">
        <v>0.52969535098939002</v>
      </c>
      <c r="AB1881" s="16">
        <v>1</v>
      </c>
      <c r="AE1881" s="57" t="s">
        <v>75</v>
      </c>
      <c r="AG1881" s="50">
        <v>1.7263041374236332</v>
      </c>
      <c r="AH1881" s="50">
        <v>1.7263041374236332</v>
      </c>
      <c r="AI1881" s="4" t="s">
        <v>270</v>
      </c>
      <c r="AJ1881" s="4" t="s">
        <v>271</v>
      </c>
    </row>
    <row r="1882" spans="1:36" x14ac:dyDescent="0.35">
      <c r="A1882" s="4" t="s">
        <v>268</v>
      </c>
      <c r="B1882" s="36" t="s">
        <v>264</v>
      </c>
      <c r="C1882" s="50" t="s">
        <v>266</v>
      </c>
      <c r="D1882" s="19">
        <v>12.27182</v>
      </c>
      <c r="E1882" s="19">
        <v>55.985858</v>
      </c>
      <c r="F1882" s="20">
        <v>6699</v>
      </c>
      <c r="G1882" s="20">
        <v>495</v>
      </c>
      <c r="H1882" s="21">
        <v>1.7064964546303165</v>
      </c>
      <c r="I1882" s="4" t="s">
        <v>31</v>
      </c>
      <c r="J1882" s="4" t="s">
        <v>51</v>
      </c>
      <c r="L1882" s="50">
        <f t="shared" si="211"/>
        <v>5.5E-2</v>
      </c>
      <c r="M1882" s="13">
        <f t="shared" si="212"/>
        <v>8.2101806239737274E-6</v>
      </c>
      <c r="N1882" s="4" t="s">
        <v>269</v>
      </c>
      <c r="O1882" s="4" t="s">
        <v>272</v>
      </c>
      <c r="P1882" s="17">
        <v>2600</v>
      </c>
      <c r="Q1882" s="54">
        <v>43007.83085648148</v>
      </c>
      <c r="T1882" s="24">
        <f t="shared" si="213"/>
        <v>2.4305555555555556E-3</v>
      </c>
      <c r="AA1882" s="50">
        <v>0.63953432592506299</v>
      </c>
      <c r="AB1882" s="16">
        <v>1</v>
      </c>
      <c r="AE1882" s="57" t="s">
        <v>75</v>
      </c>
      <c r="AG1882" s="50">
        <v>1.7089609743382668</v>
      </c>
      <c r="AH1882" s="50">
        <v>1.7089609743382668</v>
      </c>
      <c r="AI1882" s="4" t="s">
        <v>270</v>
      </c>
      <c r="AJ1882" s="4" t="s">
        <v>271</v>
      </c>
    </row>
    <row r="1883" spans="1:36" x14ac:dyDescent="0.35">
      <c r="A1883" s="4" t="s">
        <v>268</v>
      </c>
      <c r="B1883" s="36" t="s">
        <v>264</v>
      </c>
      <c r="C1883" s="50" t="s">
        <v>266</v>
      </c>
      <c r="D1883" s="19">
        <v>12.27182</v>
      </c>
      <c r="E1883" s="19">
        <v>55.985858</v>
      </c>
      <c r="F1883" s="20">
        <v>6699</v>
      </c>
      <c r="G1883" s="20">
        <v>495</v>
      </c>
      <c r="H1883" s="21">
        <v>1.7064964546303165</v>
      </c>
      <c r="I1883" s="4" t="s">
        <v>31</v>
      </c>
      <c r="J1883" s="4" t="s">
        <v>51</v>
      </c>
      <c r="L1883" s="50">
        <f t="shared" si="211"/>
        <v>5.5E-2</v>
      </c>
      <c r="M1883" s="13">
        <f t="shared" si="212"/>
        <v>8.2101806239737274E-6</v>
      </c>
      <c r="N1883" s="4" t="s">
        <v>269</v>
      </c>
      <c r="O1883" s="4" t="s">
        <v>272</v>
      </c>
      <c r="P1883" s="17">
        <v>2600</v>
      </c>
      <c r="Q1883" s="54">
        <v>43007.858634259261</v>
      </c>
      <c r="T1883" s="24">
        <f t="shared" si="213"/>
        <v>2.4305555555555556E-3</v>
      </c>
      <c r="AA1883" s="50">
        <v>0.426146452514719</v>
      </c>
      <c r="AB1883" s="16">
        <v>1</v>
      </c>
      <c r="AE1883" s="57" t="s">
        <v>75</v>
      </c>
      <c r="AG1883" s="50">
        <v>1.5724815415800877</v>
      </c>
      <c r="AH1883" s="50">
        <v>1.5724815415800877</v>
      </c>
      <c r="AI1883" s="4" t="s">
        <v>270</v>
      </c>
      <c r="AJ1883" s="4" t="s">
        <v>271</v>
      </c>
    </row>
    <row r="1884" spans="1:36" x14ac:dyDescent="0.35">
      <c r="A1884" s="4" t="s">
        <v>268</v>
      </c>
      <c r="B1884" s="36" t="s">
        <v>264</v>
      </c>
      <c r="C1884" s="50" t="s">
        <v>266</v>
      </c>
      <c r="D1884" s="19">
        <v>12.27182</v>
      </c>
      <c r="E1884" s="19">
        <v>55.985858</v>
      </c>
      <c r="F1884" s="20">
        <v>6699</v>
      </c>
      <c r="G1884" s="20">
        <v>495</v>
      </c>
      <c r="H1884" s="21">
        <v>1.7064964546303165</v>
      </c>
      <c r="I1884" s="4" t="s">
        <v>31</v>
      </c>
      <c r="J1884" s="4" t="s">
        <v>51</v>
      </c>
      <c r="L1884" s="50">
        <f t="shared" si="211"/>
        <v>5.5E-2</v>
      </c>
      <c r="M1884" s="13">
        <f t="shared" si="212"/>
        <v>8.2101806239737274E-6</v>
      </c>
      <c r="N1884" s="4" t="s">
        <v>269</v>
      </c>
      <c r="O1884" s="4" t="s">
        <v>272</v>
      </c>
      <c r="P1884" s="17">
        <v>2600</v>
      </c>
      <c r="Q1884" s="54">
        <v>43007.882939814815</v>
      </c>
      <c r="T1884" s="24">
        <f t="shared" si="213"/>
        <v>2.4305555555555556E-3</v>
      </c>
      <c r="AA1884" s="50">
        <v>0.52969535098939002</v>
      </c>
      <c r="AB1884" s="16">
        <v>1</v>
      </c>
      <c r="AE1884" s="57" t="s">
        <v>75</v>
      </c>
      <c r="AG1884" s="50">
        <v>1.315938816760625</v>
      </c>
      <c r="AH1884" s="50">
        <v>1.315938816760625</v>
      </c>
      <c r="AI1884" s="4" t="s">
        <v>270</v>
      </c>
      <c r="AJ1884" s="4" t="s">
        <v>271</v>
      </c>
    </row>
    <row r="1885" spans="1:36" x14ac:dyDescent="0.35">
      <c r="A1885" s="4" t="s">
        <v>268</v>
      </c>
      <c r="B1885" s="36" t="s">
        <v>264</v>
      </c>
      <c r="C1885" s="50" t="s">
        <v>266</v>
      </c>
      <c r="D1885" s="19">
        <v>12.27182</v>
      </c>
      <c r="E1885" s="19">
        <v>55.985858</v>
      </c>
      <c r="F1885" s="20">
        <v>6699</v>
      </c>
      <c r="G1885" s="20">
        <v>495</v>
      </c>
      <c r="H1885" s="21">
        <v>1.7064964546303165</v>
      </c>
      <c r="I1885" s="4" t="s">
        <v>31</v>
      </c>
      <c r="J1885" s="4" t="s">
        <v>51</v>
      </c>
      <c r="L1885" s="50">
        <f t="shared" si="211"/>
        <v>5.5E-2</v>
      </c>
      <c r="M1885" s="13">
        <f t="shared" si="212"/>
        <v>8.2101806239737274E-6</v>
      </c>
      <c r="N1885" s="4" t="s">
        <v>269</v>
      </c>
      <c r="O1885" s="4" t="s">
        <v>272</v>
      </c>
      <c r="P1885" s="17">
        <v>2600</v>
      </c>
      <c r="Q1885" s="54">
        <v>43007.90724537037</v>
      </c>
      <c r="T1885" s="24">
        <f t="shared" si="213"/>
        <v>2.4305555555555556E-3</v>
      </c>
      <c r="AA1885" s="50">
        <v>0.426146452514719</v>
      </c>
      <c r="AB1885" s="16">
        <v>1</v>
      </c>
      <c r="AE1885" s="57" t="s">
        <v>75</v>
      </c>
      <c r="AG1885" s="50">
        <v>1.4741135857886292</v>
      </c>
      <c r="AH1885" s="50">
        <v>1.4741135857886292</v>
      </c>
      <c r="AI1885" s="4" t="s">
        <v>270</v>
      </c>
      <c r="AJ1885" s="4" t="s">
        <v>271</v>
      </c>
    </row>
    <row r="1886" spans="1:36" x14ac:dyDescent="0.35">
      <c r="A1886" s="4" t="s">
        <v>268</v>
      </c>
      <c r="B1886" s="36" t="s">
        <v>264</v>
      </c>
      <c r="C1886" s="50" t="s">
        <v>266</v>
      </c>
      <c r="D1886" s="19">
        <v>12.27182</v>
      </c>
      <c r="E1886" s="19">
        <v>55.985858</v>
      </c>
      <c r="F1886" s="20">
        <v>6699</v>
      </c>
      <c r="G1886" s="20">
        <v>495</v>
      </c>
      <c r="H1886" s="21">
        <v>1.7064964546303165</v>
      </c>
      <c r="I1886" s="4" t="s">
        <v>31</v>
      </c>
      <c r="J1886" s="4" t="s">
        <v>51</v>
      </c>
      <c r="L1886" s="50">
        <f t="shared" si="211"/>
        <v>5.5E-2</v>
      </c>
      <c r="M1886" s="13">
        <f t="shared" si="212"/>
        <v>8.2101806239737274E-6</v>
      </c>
      <c r="N1886" s="4" t="s">
        <v>269</v>
      </c>
      <c r="O1886" s="4" t="s">
        <v>272</v>
      </c>
      <c r="P1886" s="17">
        <v>2600</v>
      </c>
      <c r="Q1886" s="54">
        <v>43007.931550925925</v>
      </c>
      <c r="T1886" s="24">
        <f t="shared" si="213"/>
        <v>2.4305555555555556E-3</v>
      </c>
      <c r="AA1886" s="50">
        <v>0.23791888494838401</v>
      </c>
      <c r="AB1886" s="16">
        <v>1</v>
      </c>
      <c r="AE1886" s="57" t="s">
        <v>75</v>
      </c>
      <c r="AG1886" s="50">
        <v>1.4357952322529419</v>
      </c>
      <c r="AH1886" s="50">
        <v>1.4357952322529419</v>
      </c>
      <c r="AI1886" s="4" t="s">
        <v>270</v>
      </c>
      <c r="AJ1886" s="4" t="s">
        <v>271</v>
      </c>
    </row>
    <row r="1887" spans="1:36" x14ac:dyDescent="0.35">
      <c r="A1887" s="4" t="s">
        <v>268</v>
      </c>
      <c r="B1887" s="36" t="s">
        <v>264</v>
      </c>
      <c r="C1887" s="50" t="s">
        <v>266</v>
      </c>
      <c r="D1887" s="19">
        <v>12.27182</v>
      </c>
      <c r="E1887" s="19">
        <v>55.985858</v>
      </c>
      <c r="F1887" s="20">
        <v>6699</v>
      </c>
      <c r="G1887" s="20">
        <v>495</v>
      </c>
      <c r="H1887" s="21">
        <v>1.7064964546303165</v>
      </c>
      <c r="I1887" s="4" t="s">
        <v>31</v>
      </c>
      <c r="J1887" s="4" t="s">
        <v>51</v>
      </c>
      <c r="L1887" s="50">
        <f t="shared" si="211"/>
        <v>5.5E-2</v>
      </c>
      <c r="M1887" s="13">
        <f t="shared" si="212"/>
        <v>8.2101806239737274E-6</v>
      </c>
      <c r="N1887" s="4" t="s">
        <v>269</v>
      </c>
      <c r="O1887" s="4" t="s">
        <v>272</v>
      </c>
      <c r="P1887" s="17">
        <v>2600</v>
      </c>
      <c r="Q1887" s="54">
        <v>43007.95585648148</v>
      </c>
      <c r="T1887" s="24">
        <f t="shared" si="213"/>
        <v>2.4305555555555556E-3</v>
      </c>
      <c r="AA1887" s="50">
        <v>0.32888763050105002</v>
      </c>
      <c r="AB1887" s="16">
        <v>1</v>
      </c>
      <c r="AE1887" s="57" t="s">
        <v>75</v>
      </c>
      <c r="AG1887" s="50">
        <v>1.3097803501454459</v>
      </c>
      <c r="AH1887" s="50">
        <v>1.3097803501454459</v>
      </c>
      <c r="AI1887" s="4" t="s">
        <v>270</v>
      </c>
      <c r="AJ1887" s="4" t="s">
        <v>271</v>
      </c>
    </row>
    <row r="1888" spans="1:36" x14ac:dyDescent="0.35">
      <c r="A1888" s="4" t="s">
        <v>268</v>
      </c>
      <c r="B1888" s="36" t="s">
        <v>264</v>
      </c>
      <c r="C1888" s="50" t="s">
        <v>266</v>
      </c>
      <c r="D1888" s="19">
        <v>12.27182</v>
      </c>
      <c r="E1888" s="19">
        <v>55.985858</v>
      </c>
      <c r="F1888" s="20">
        <v>6699</v>
      </c>
      <c r="G1888" s="20">
        <v>495</v>
      </c>
      <c r="H1888" s="21">
        <v>1.7064964546303165</v>
      </c>
      <c r="I1888" s="4" t="s">
        <v>31</v>
      </c>
      <c r="J1888" s="4" t="s">
        <v>51</v>
      </c>
      <c r="L1888" s="50">
        <f t="shared" si="211"/>
        <v>5.5E-2</v>
      </c>
      <c r="M1888" s="13">
        <f t="shared" si="212"/>
        <v>8.2101806239737274E-6</v>
      </c>
      <c r="N1888" s="4" t="s">
        <v>269</v>
      </c>
      <c r="O1888" s="4" t="s">
        <v>272</v>
      </c>
      <c r="P1888" s="17">
        <v>2600</v>
      </c>
      <c r="Q1888" s="54">
        <v>43007.980162037034</v>
      </c>
      <c r="T1888" s="24">
        <f t="shared" si="213"/>
        <v>2.4305555555555556E-3</v>
      </c>
      <c r="AA1888" s="50">
        <v>0.149983902683442</v>
      </c>
      <c r="AB1888" s="16">
        <v>1</v>
      </c>
      <c r="AE1888" s="57" t="s">
        <v>75</v>
      </c>
      <c r="AG1888" s="50">
        <v>1.2368710597759958</v>
      </c>
      <c r="AH1888" s="50">
        <v>1.2368710597759958</v>
      </c>
      <c r="AI1888" s="4" t="s">
        <v>270</v>
      </c>
      <c r="AJ1888" s="4" t="s">
        <v>271</v>
      </c>
    </row>
    <row r="1889" spans="1:36" x14ac:dyDescent="0.35">
      <c r="A1889" s="4" t="s">
        <v>268</v>
      </c>
      <c r="B1889" s="36" t="s">
        <v>264</v>
      </c>
      <c r="C1889" s="50" t="s">
        <v>266</v>
      </c>
      <c r="D1889" s="19">
        <v>12.27182</v>
      </c>
      <c r="E1889" s="19">
        <v>55.985858</v>
      </c>
      <c r="F1889" s="20">
        <v>6699</v>
      </c>
      <c r="G1889" s="20">
        <v>495</v>
      </c>
      <c r="H1889" s="21">
        <v>1.7064964546303165</v>
      </c>
      <c r="I1889" s="4" t="s">
        <v>31</v>
      </c>
      <c r="J1889" s="4" t="s">
        <v>51</v>
      </c>
      <c r="L1889" s="50">
        <f t="shared" si="211"/>
        <v>5.5E-2</v>
      </c>
      <c r="M1889" s="13">
        <f t="shared" si="212"/>
        <v>8.2101806239737274E-6</v>
      </c>
      <c r="N1889" s="4" t="s">
        <v>269</v>
      </c>
      <c r="O1889" s="4" t="s">
        <v>272</v>
      </c>
      <c r="P1889" s="17">
        <v>2600</v>
      </c>
      <c r="Q1889" s="54">
        <v>43008.007939814815</v>
      </c>
      <c r="T1889" s="24">
        <f t="shared" si="213"/>
        <v>2.4305555555555556E-3</v>
      </c>
      <c r="AA1889" s="50">
        <v>0.23791888494838401</v>
      </c>
      <c r="AB1889" s="16">
        <v>1</v>
      </c>
      <c r="AE1889" s="57" t="s">
        <v>75</v>
      </c>
      <c r="AG1889" s="50">
        <v>1.4209651853789751</v>
      </c>
      <c r="AH1889" s="50">
        <v>1.4209651853789751</v>
      </c>
      <c r="AI1889" s="4" t="s">
        <v>270</v>
      </c>
      <c r="AJ1889" s="4" t="s">
        <v>271</v>
      </c>
    </row>
    <row r="1890" spans="1:36" x14ac:dyDescent="0.35">
      <c r="A1890" s="4" t="s">
        <v>268</v>
      </c>
      <c r="B1890" s="36" t="s">
        <v>264</v>
      </c>
      <c r="C1890" s="50" t="s">
        <v>266</v>
      </c>
      <c r="D1890" s="19">
        <v>12.27182</v>
      </c>
      <c r="E1890" s="19">
        <v>55.985858</v>
      </c>
      <c r="F1890" s="20">
        <v>6699</v>
      </c>
      <c r="G1890" s="20">
        <v>495</v>
      </c>
      <c r="H1890" s="21">
        <v>1.7064964546303165</v>
      </c>
      <c r="I1890" s="4" t="s">
        <v>31</v>
      </c>
      <c r="J1890" s="4" t="s">
        <v>51</v>
      </c>
      <c r="L1890" s="50">
        <f t="shared" si="211"/>
        <v>5.5E-2</v>
      </c>
      <c r="M1890" s="13">
        <f t="shared" si="212"/>
        <v>8.2101806239737274E-6</v>
      </c>
      <c r="N1890" s="4" t="s">
        <v>269</v>
      </c>
      <c r="O1890" s="4" t="s">
        <v>272</v>
      </c>
      <c r="P1890" s="17">
        <v>2600</v>
      </c>
      <c r="Q1890" s="54">
        <v>43008.03224537037</v>
      </c>
      <c r="T1890" s="24">
        <f t="shared" si="213"/>
        <v>2.4305555555555556E-3</v>
      </c>
      <c r="AA1890" s="50">
        <v>0.426146452514719</v>
      </c>
      <c r="AB1890" s="16">
        <v>1</v>
      </c>
      <c r="AE1890" s="57" t="s">
        <v>75</v>
      </c>
      <c r="AG1890" s="50">
        <v>1.2319429094805667</v>
      </c>
      <c r="AH1890" s="50">
        <v>1.2319429094805667</v>
      </c>
      <c r="AI1890" s="4" t="s">
        <v>270</v>
      </c>
      <c r="AJ1890" s="4" t="s">
        <v>271</v>
      </c>
    </row>
    <row r="1891" spans="1:36" x14ac:dyDescent="0.35">
      <c r="A1891" s="4" t="s">
        <v>268</v>
      </c>
      <c r="B1891" s="36" t="s">
        <v>264</v>
      </c>
      <c r="C1891" s="50" t="s">
        <v>266</v>
      </c>
      <c r="D1891" s="19">
        <v>12.27182</v>
      </c>
      <c r="E1891" s="19">
        <v>55.985858</v>
      </c>
      <c r="F1891" s="20">
        <v>6699</v>
      </c>
      <c r="G1891" s="20">
        <v>495</v>
      </c>
      <c r="H1891" s="21">
        <v>1.7064964546303165</v>
      </c>
      <c r="I1891" s="4" t="s">
        <v>31</v>
      </c>
      <c r="J1891" s="4" t="s">
        <v>51</v>
      </c>
      <c r="L1891" s="50">
        <f t="shared" si="211"/>
        <v>5.5E-2</v>
      </c>
      <c r="M1891" s="13">
        <f t="shared" si="212"/>
        <v>8.2101806239737274E-6</v>
      </c>
      <c r="N1891" s="4" t="s">
        <v>269</v>
      </c>
      <c r="O1891" s="4" t="s">
        <v>272</v>
      </c>
      <c r="P1891" s="17">
        <v>2600</v>
      </c>
      <c r="Q1891" s="54">
        <v>43008.056550925925</v>
      </c>
      <c r="T1891" s="24">
        <f t="shared" si="213"/>
        <v>2.4305555555555556E-3</v>
      </c>
      <c r="AA1891" s="50">
        <v>0.23791888494838401</v>
      </c>
      <c r="AB1891" s="16">
        <v>1</v>
      </c>
      <c r="AE1891" s="57" t="s">
        <v>75</v>
      </c>
      <c r="AG1891" s="50">
        <v>1.3117473516635834</v>
      </c>
      <c r="AH1891" s="50">
        <v>1.3117473516635834</v>
      </c>
      <c r="AI1891" s="4" t="s">
        <v>270</v>
      </c>
      <c r="AJ1891" s="4" t="s">
        <v>271</v>
      </c>
    </row>
    <row r="1892" spans="1:36" x14ac:dyDescent="0.35">
      <c r="A1892" s="4" t="s">
        <v>268</v>
      </c>
      <c r="B1892" s="36" t="s">
        <v>264</v>
      </c>
      <c r="C1892" s="50" t="s">
        <v>266</v>
      </c>
      <c r="D1892" s="19">
        <v>12.27182</v>
      </c>
      <c r="E1892" s="19">
        <v>55.985858</v>
      </c>
      <c r="F1892" s="20">
        <v>6699</v>
      </c>
      <c r="G1892" s="20">
        <v>495</v>
      </c>
      <c r="H1892" s="21">
        <v>1.7064964546303165</v>
      </c>
      <c r="I1892" s="4" t="s">
        <v>31</v>
      </c>
      <c r="J1892" s="4" t="s">
        <v>51</v>
      </c>
      <c r="L1892" s="50">
        <f t="shared" si="211"/>
        <v>5.5E-2</v>
      </c>
      <c r="M1892" s="13">
        <f t="shared" si="212"/>
        <v>8.2101806239737274E-6</v>
      </c>
      <c r="N1892" s="4" t="s">
        <v>269</v>
      </c>
      <c r="O1892" s="4" t="s">
        <v>272</v>
      </c>
      <c r="P1892" s="17">
        <v>2600</v>
      </c>
      <c r="Q1892" s="54">
        <v>43008.08085648148</v>
      </c>
      <c r="T1892" s="24">
        <f t="shared" si="213"/>
        <v>2.4305555555555556E-3</v>
      </c>
      <c r="AA1892" s="50">
        <v>0.32888763050105002</v>
      </c>
      <c r="AB1892" s="16">
        <v>1</v>
      </c>
      <c r="AE1892" s="57" t="s">
        <v>75</v>
      </c>
      <c r="AG1892" s="50">
        <v>1.3503983212246418</v>
      </c>
      <c r="AH1892" s="50">
        <v>1.3503983212246418</v>
      </c>
      <c r="AI1892" s="4" t="s">
        <v>270</v>
      </c>
      <c r="AJ1892" s="4" t="s">
        <v>271</v>
      </c>
    </row>
    <row r="1893" spans="1:36" x14ac:dyDescent="0.35">
      <c r="A1893" s="4" t="s">
        <v>268</v>
      </c>
      <c r="B1893" s="36" t="s">
        <v>264</v>
      </c>
      <c r="C1893" s="50" t="s">
        <v>266</v>
      </c>
      <c r="D1893" s="19">
        <v>12.27182</v>
      </c>
      <c r="E1893" s="19">
        <v>55.985858</v>
      </c>
      <c r="F1893" s="20">
        <v>6699</v>
      </c>
      <c r="G1893" s="20">
        <v>495</v>
      </c>
      <c r="H1893" s="21">
        <v>1.7064964546303165</v>
      </c>
      <c r="I1893" s="4" t="s">
        <v>31</v>
      </c>
      <c r="J1893" s="4" t="s">
        <v>51</v>
      </c>
      <c r="L1893" s="50">
        <f t="shared" si="211"/>
        <v>5.5E-2</v>
      </c>
      <c r="M1893" s="13">
        <f t="shared" si="212"/>
        <v>8.2101806239737274E-6</v>
      </c>
      <c r="N1893" s="4" t="s">
        <v>269</v>
      </c>
      <c r="O1893" s="4" t="s">
        <v>272</v>
      </c>
      <c r="P1893" s="17">
        <v>2600</v>
      </c>
      <c r="Q1893" s="54">
        <v>43008.108634259261</v>
      </c>
      <c r="T1893" s="24">
        <f t="shared" si="213"/>
        <v>2.4305555555555556E-3</v>
      </c>
      <c r="AA1893" s="50">
        <v>0.23791888494838401</v>
      </c>
      <c r="AB1893" s="16">
        <v>1</v>
      </c>
      <c r="AE1893" s="57" t="s">
        <v>75</v>
      </c>
      <c r="AG1893" s="50">
        <v>1.1931330401463625</v>
      </c>
      <c r="AH1893" s="50">
        <v>1.1931330401463625</v>
      </c>
      <c r="AI1893" s="4" t="s">
        <v>270</v>
      </c>
      <c r="AJ1893" s="4" t="s">
        <v>271</v>
      </c>
    </row>
    <row r="1894" spans="1:36" x14ac:dyDescent="0.35">
      <c r="A1894" s="4" t="s">
        <v>268</v>
      </c>
      <c r="B1894" s="36" t="s">
        <v>264</v>
      </c>
      <c r="C1894" s="50" t="s">
        <v>266</v>
      </c>
      <c r="D1894" s="19">
        <v>12.27182</v>
      </c>
      <c r="E1894" s="19">
        <v>55.985858</v>
      </c>
      <c r="F1894" s="20">
        <v>6699</v>
      </c>
      <c r="G1894" s="20">
        <v>495</v>
      </c>
      <c r="H1894" s="21">
        <v>1.7064964546303165</v>
      </c>
      <c r="I1894" s="4" t="s">
        <v>31</v>
      </c>
      <c r="J1894" s="4" t="s">
        <v>51</v>
      </c>
      <c r="L1894" s="50">
        <f t="shared" si="211"/>
        <v>5.5E-2</v>
      </c>
      <c r="M1894" s="13">
        <f t="shared" si="212"/>
        <v>8.2101806239737274E-6</v>
      </c>
      <c r="N1894" s="4" t="s">
        <v>269</v>
      </c>
      <c r="O1894" s="4" t="s">
        <v>272</v>
      </c>
      <c r="P1894" s="17">
        <v>2600</v>
      </c>
      <c r="Q1894" s="54">
        <v>43008.129467592589</v>
      </c>
      <c r="T1894" s="24">
        <f t="shared" si="213"/>
        <v>2.4305555555555556E-3</v>
      </c>
      <c r="AA1894" s="50">
        <v>0.149983902683442</v>
      </c>
      <c r="AB1894" s="16">
        <v>1</v>
      </c>
      <c r="AE1894" s="57" t="s">
        <v>75</v>
      </c>
      <c r="AG1894" s="50">
        <v>1.2649881238234626</v>
      </c>
      <c r="AH1894" s="50">
        <v>1.2649881238234626</v>
      </c>
      <c r="AI1894" s="4" t="s">
        <v>270</v>
      </c>
      <c r="AJ1894" s="4" t="s">
        <v>271</v>
      </c>
    </row>
    <row r="1895" spans="1:36" x14ac:dyDescent="0.35">
      <c r="A1895" s="4" t="s">
        <v>268</v>
      </c>
      <c r="B1895" s="36" t="s">
        <v>264</v>
      </c>
      <c r="C1895" s="50" t="s">
        <v>267</v>
      </c>
      <c r="D1895" s="19">
        <v>12.269975000000001</v>
      </c>
      <c r="E1895" s="19">
        <v>55.984428000000001</v>
      </c>
      <c r="F1895" s="20">
        <v>4965</v>
      </c>
      <c r="G1895" s="20">
        <v>324</v>
      </c>
      <c r="H1895" s="21">
        <v>1.2974498019608138</v>
      </c>
      <c r="I1895" s="4" t="s">
        <v>31</v>
      </c>
      <c r="J1895" s="4" t="s">
        <v>51</v>
      </c>
      <c r="L1895" s="50">
        <f t="shared" si="211"/>
        <v>5.5E-2</v>
      </c>
      <c r="M1895" s="13">
        <f t="shared" si="212"/>
        <v>1.107754279959718E-5</v>
      </c>
      <c r="N1895" s="4" t="s">
        <v>269</v>
      </c>
      <c r="O1895" s="4" t="s">
        <v>272</v>
      </c>
      <c r="P1895" s="17">
        <v>2400</v>
      </c>
      <c r="Q1895" s="54">
        <v>43004.493159722224</v>
      </c>
      <c r="T1895" s="24">
        <f t="shared" si="213"/>
        <v>2.4305555555555556E-3</v>
      </c>
      <c r="AA1895" s="50">
        <v>0.36673650295545901</v>
      </c>
      <c r="AB1895" s="16">
        <v>1</v>
      </c>
      <c r="AE1895" s="57" t="s">
        <v>75</v>
      </c>
      <c r="AG1895" s="50">
        <v>3.530848890111133</v>
      </c>
      <c r="AH1895" s="50">
        <v>3.530848890111133</v>
      </c>
      <c r="AI1895" s="4" t="s">
        <v>270</v>
      </c>
      <c r="AJ1895" s="4" t="s">
        <v>271</v>
      </c>
    </row>
    <row r="1896" spans="1:36" x14ac:dyDescent="0.35">
      <c r="A1896" s="4" t="s">
        <v>268</v>
      </c>
      <c r="B1896" s="36" t="s">
        <v>264</v>
      </c>
      <c r="C1896" s="50" t="s">
        <v>267</v>
      </c>
      <c r="D1896" s="19">
        <v>12.269975000000001</v>
      </c>
      <c r="E1896" s="19">
        <v>55.984428000000001</v>
      </c>
      <c r="F1896" s="20">
        <v>4965</v>
      </c>
      <c r="G1896" s="20">
        <v>324</v>
      </c>
      <c r="H1896" s="21">
        <v>1.2974498019608138</v>
      </c>
      <c r="I1896" s="4" t="s">
        <v>31</v>
      </c>
      <c r="J1896" s="4" t="s">
        <v>51</v>
      </c>
      <c r="L1896" s="50">
        <f t="shared" si="211"/>
        <v>5.5E-2</v>
      </c>
      <c r="M1896" s="13">
        <f t="shared" si="212"/>
        <v>1.107754279959718E-5</v>
      </c>
      <c r="N1896" s="4" t="s">
        <v>269</v>
      </c>
      <c r="O1896" s="4" t="s">
        <v>272</v>
      </c>
      <c r="P1896" s="17">
        <v>2400</v>
      </c>
      <c r="Q1896" s="54">
        <v>43004.517465277779</v>
      </c>
      <c r="T1896" s="24">
        <f t="shared" si="213"/>
        <v>2.4305555555555556E-3</v>
      </c>
      <c r="AA1896" s="50">
        <v>0.52827254179222904</v>
      </c>
      <c r="AB1896" s="16">
        <v>1</v>
      </c>
      <c r="AE1896" s="57" t="s">
        <v>75</v>
      </c>
      <c r="AG1896" s="50">
        <v>2.5391243791438001</v>
      </c>
      <c r="AH1896" s="50">
        <v>2.5391243791438001</v>
      </c>
      <c r="AI1896" s="4" t="s">
        <v>270</v>
      </c>
      <c r="AJ1896" s="4" t="s">
        <v>271</v>
      </c>
    </row>
    <row r="1897" spans="1:36" x14ac:dyDescent="0.35">
      <c r="A1897" s="4" t="s">
        <v>268</v>
      </c>
      <c r="B1897" s="36" t="s">
        <v>264</v>
      </c>
      <c r="C1897" s="50" t="s">
        <v>267</v>
      </c>
      <c r="D1897" s="19">
        <v>12.269975000000001</v>
      </c>
      <c r="E1897" s="19">
        <v>55.984428000000001</v>
      </c>
      <c r="F1897" s="20">
        <v>4965</v>
      </c>
      <c r="G1897" s="20">
        <v>324</v>
      </c>
      <c r="H1897" s="21">
        <v>1.2974498019608138</v>
      </c>
      <c r="I1897" s="4" t="s">
        <v>31</v>
      </c>
      <c r="J1897" s="4" t="s">
        <v>51</v>
      </c>
      <c r="L1897" s="50">
        <f t="shared" si="211"/>
        <v>5.5E-2</v>
      </c>
      <c r="M1897" s="13">
        <f t="shared" si="212"/>
        <v>1.107754279959718E-5</v>
      </c>
      <c r="N1897" s="4" t="s">
        <v>269</v>
      </c>
      <c r="O1897" s="4" t="s">
        <v>272</v>
      </c>
      <c r="P1897" s="17">
        <v>2400</v>
      </c>
      <c r="Q1897" s="54">
        <v>43004.541770833333</v>
      </c>
      <c r="T1897" s="24">
        <f t="shared" si="213"/>
        <v>2.4305555555555556E-3</v>
      </c>
      <c r="AA1897" s="50">
        <v>0.61245086245801095</v>
      </c>
      <c r="AB1897" s="16">
        <v>1</v>
      </c>
      <c r="AE1897" s="57" t="s">
        <v>75</v>
      </c>
      <c r="AG1897" s="50">
        <v>1.7616234410568459</v>
      </c>
      <c r="AH1897" s="50">
        <v>1.7616234410568459</v>
      </c>
      <c r="AI1897" s="4" t="s">
        <v>270</v>
      </c>
      <c r="AJ1897" s="4" t="s">
        <v>271</v>
      </c>
    </row>
    <row r="1898" spans="1:36" x14ac:dyDescent="0.35">
      <c r="A1898" s="4" t="s">
        <v>268</v>
      </c>
      <c r="B1898" s="36" t="s">
        <v>264</v>
      </c>
      <c r="C1898" s="50" t="s">
        <v>267</v>
      </c>
      <c r="D1898" s="19">
        <v>12.269975000000001</v>
      </c>
      <c r="E1898" s="19">
        <v>55.984428000000001</v>
      </c>
      <c r="F1898" s="20">
        <v>4965</v>
      </c>
      <c r="G1898" s="20">
        <v>324</v>
      </c>
      <c r="H1898" s="21">
        <v>1.2974498019608138</v>
      </c>
      <c r="I1898" s="4" t="s">
        <v>31</v>
      </c>
      <c r="J1898" s="4" t="s">
        <v>51</v>
      </c>
      <c r="L1898" s="50">
        <f t="shared" si="211"/>
        <v>5.5E-2</v>
      </c>
      <c r="M1898" s="13">
        <f t="shared" si="212"/>
        <v>1.107754279959718E-5</v>
      </c>
      <c r="N1898" s="4" t="s">
        <v>269</v>
      </c>
      <c r="O1898" s="4" t="s">
        <v>272</v>
      </c>
      <c r="P1898" s="17">
        <v>2400</v>
      </c>
      <c r="Q1898" s="54">
        <v>43004.569548611114</v>
      </c>
      <c r="T1898" s="24">
        <f t="shared" si="213"/>
        <v>2.4305555555555556E-3</v>
      </c>
      <c r="AA1898" s="50">
        <v>0.44636775529137901</v>
      </c>
      <c r="AB1898" s="16">
        <v>1</v>
      </c>
      <c r="AE1898" s="57" t="s">
        <v>75</v>
      </c>
      <c r="AG1898" s="50">
        <v>2.3413272292141709</v>
      </c>
      <c r="AH1898" s="50">
        <v>2.3413272292141709</v>
      </c>
      <c r="AI1898" s="4" t="s">
        <v>270</v>
      </c>
      <c r="AJ1898" s="4" t="s">
        <v>271</v>
      </c>
    </row>
    <row r="1899" spans="1:36" x14ac:dyDescent="0.35">
      <c r="A1899" s="4" t="s">
        <v>268</v>
      </c>
      <c r="B1899" s="36" t="s">
        <v>264</v>
      </c>
      <c r="C1899" s="50" t="s">
        <v>267</v>
      </c>
      <c r="D1899" s="19">
        <v>12.269975000000001</v>
      </c>
      <c r="E1899" s="19">
        <v>55.984428000000001</v>
      </c>
      <c r="F1899" s="20">
        <v>4965</v>
      </c>
      <c r="G1899" s="20">
        <v>324</v>
      </c>
      <c r="H1899" s="21">
        <v>1.2974498019608138</v>
      </c>
      <c r="I1899" s="4" t="s">
        <v>31</v>
      </c>
      <c r="J1899" s="4" t="s">
        <v>51</v>
      </c>
      <c r="L1899" s="50">
        <f t="shared" si="211"/>
        <v>5.5E-2</v>
      </c>
      <c r="M1899" s="13">
        <f t="shared" si="212"/>
        <v>1.107754279959718E-5</v>
      </c>
      <c r="N1899" s="4" t="s">
        <v>269</v>
      </c>
      <c r="O1899" s="4" t="s">
        <v>272</v>
      </c>
      <c r="P1899" s="17">
        <v>2400</v>
      </c>
      <c r="Q1899" s="54">
        <v>43004.597326388888</v>
      </c>
      <c r="T1899" s="24">
        <f t="shared" si="213"/>
        <v>2.4305555555555556E-3</v>
      </c>
      <c r="AA1899" s="50">
        <v>0.44636775529137901</v>
      </c>
      <c r="AB1899" s="16">
        <v>1</v>
      </c>
      <c r="AE1899" s="57" t="s">
        <v>75</v>
      </c>
      <c r="AG1899" s="50">
        <v>2.1218943493198457</v>
      </c>
      <c r="AH1899" s="50">
        <v>2.1218943493198457</v>
      </c>
      <c r="AI1899" s="4" t="s">
        <v>270</v>
      </c>
      <c r="AJ1899" s="4" t="s">
        <v>271</v>
      </c>
    </row>
    <row r="1900" spans="1:36" x14ac:dyDescent="0.35">
      <c r="A1900" s="4" t="s">
        <v>268</v>
      </c>
      <c r="B1900" s="36" t="s">
        <v>264</v>
      </c>
      <c r="C1900" s="50" t="s">
        <v>267</v>
      </c>
      <c r="D1900" s="19">
        <v>12.269975000000001</v>
      </c>
      <c r="E1900" s="19">
        <v>55.984428000000001</v>
      </c>
      <c r="F1900" s="20">
        <v>4965</v>
      </c>
      <c r="G1900" s="20">
        <v>324</v>
      </c>
      <c r="H1900" s="21">
        <v>1.2974498019608138</v>
      </c>
      <c r="I1900" s="4" t="s">
        <v>31</v>
      </c>
      <c r="J1900" s="4" t="s">
        <v>51</v>
      </c>
      <c r="L1900" s="50">
        <f t="shared" si="211"/>
        <v>5.5E-2</v>
      </c>
      <c r="M1900" s="13">
        <f t="shared" si="212"/>
        <v>1.107754279959718E-5</v>
      </c>
      <c r="N1900" s="4" t="s">
        <v>269</v>
      </c>
      <c r="O1900" s="4" t="s">
        <v>272</v>
      </c>
      <c r="P1900" s="17">
        <v>2400</v>
      </c>
      <c r="Q1900" s="54">
        <v>43004.621631944443</v>
      </c>
      <c r="T1900" s="24">
        <f t="shared" si="213"/>
        <v>2.4305555555555556E-3</v>
      </c>
      <c r="AA1900" s="50">
        <v>0.28937878478446999</v>
      </c>
      <c r="AB1900" s="16">
        <v>1</v>
      </c>
      <c r="AE1900" s="57" t="s">
        <v>75</v>
      </c>
      <c r="AG1900" s="50">
        <v>2.0186580495432542</v>
      </c>
      <c r="AH1900" s="50">
        <v>2.0186580495432542</v>
      </c>
      <c r="AI1900" s="4" t="s">
        <v>270</v>
      </c>
      <c r="AJ1900" s="4" t="s">
        <v>271</v>
      </c>
    </row>
    <row r="1901" spans="1:36" x14ac:dyDescent="0.35">
      <c r="A1901" s="4" t="s">
        <v>268</v>
      </c>
      <c r="B1901" s="36" t="s">
        <v>264</v>
      </c>
      <c r="C1901" s="50" t="s">
        <v>267</v>
      </c>
      <c r="D1901" s="19">
        <v>12.269975000000001</v>
      </c>
      <c r="E1901" s="19">
        <v>55.984428000000001</v>
      </c>
      <c r="F1901" s="20">
        <v>4965</v>
      </c>
      <c r="G1901" s="20">
        <v>324</v>
      </c>
      <c r="H1901" s="21">
        <v>1.2974498019608138</v>
      </c>
      <c r="I1901" s="4" t="s">
        <v>31</v>
      </c>
      <c r="J1901" s="4" t="s">
        <v>51</v>
      </c>
      <c r="L1901" s="50">
        <f t="shared" si="211"/>
        <v>5.5E-2</v>
      </c>
      <c r="M1901" s="13">
        <f t="shared" si="212"/>
        <v>1.107754279959718E-5</v>
      </c>
      <c r="N1901" s="4" t="s">
        <v>269</v>
      </c>
      <c r="O1901" s="4" t="s">
        <v>272</v>
      </c>
      <c r="P1901" s="17">
        <v>2400</v>
      </c>
      <c r="Q1901" s="54">
        <v>43004.649409722224</v>
      </c>
      <c r="T1901" s="24">
        <f t="shared" si="213"/>
        <v>2.4305555555555556E-3</v>
      </c>
      <c r="AA1901" s="50">
        <v>6.8172640144669103E-2</v>
      </c>
      <c r="AB1901" s="16">
        <v>1</v>
      </c>
      <c r="AE1901" s="57" t="s">
        <v>75</v>
      </c>
      <c r="AG1901" s="50">
        <v>1.3311104207475124</v>
      </c>
      <c r="AH1901" s="50">
        <v>1.3311104207475124</v>
      </c>
      <c r="AI1901" s="4" t="s">
        <v>270</v>
      </c>
      <c r="AJ1901" s="4" t="s">
        <v>271</v>
      </c>
    </row>
    <row r="1902" spans="1:36" x14ac:dyDescent="0.35">
      <c r="A1902" s="4" t="s">
        <v>268</v>
      </c>
      <c r="B1902" s="36" t="s">
        <v>264</v>
      </c>
      <c r="C1902" s="50" t="s">
        <v>267</v>
      </c>
      <c r="D1902" s="19">
        <v>12.269975000000001</v>
      </c>
      <c r="E1902" s="19">
        <v>55.984428000000001</v>
      </c>
      <c r="F1902" s="20">
        <v>4965</v>
      </c>
      <c r="G1902" s="20">
        <v>324</v>
      </c>
      <c r="H1902" s="21">
        <v>1.2974498019608138</v>
      </c>
      <c r="I1902" s="4" t="s">
        <v>31</v>
      </c>
      <c r="J1902" s="4" t="s">
        <v>51</v>
      </c>
      <c r="L1902" s="50">
        <f t="shared" si="211"/>
        <v>5.5E-2</v>
      </c>
      <c r="M1902" s="13">
        <f t="shared" si="212"/>
        <v>1.107754279959718E-5</v>
      </c>
      <c r="N1902" s="4" t="s">
        <v>269</v>
      </c>
      <c r="O1902" s="4" t="s">
        <v>272</v>
      </c>
      <c r="P1902" s="17">
        <v>2400</v>
      </c>
      <c r="Q1902" s="54">
        <v>43004.677187499998</v>
      </c>
      <c r="T1902" s="24">
        <f t="shared" si="213"/>
        <v>2.4305555555555556E-3</v>
      </c>
      <c r="AA1902" s="50">
        <v>0.13861881445426899</v>
      </c>
      <c r="AB1902" s="16">
        <v>1</v>
      </c>
      <c r="AE1902" s="57" t="s">
        <v>75</v>
      </c>
      <c r="AG1902" s="50">
        <v>1.1637467860361459</v>
      </c>
      <c r="AH1902" s="50">
        <v>1.1637467860361459</v>
      </c>
      <c r="AI1902" s="4" t="s">
        <v>270</v>
      </c>
      <c r="AJ1902" s="4" t="s">
        <v>271</v>
      </c>
    </row>
    <row r="1903" spans="1:36" x14ac:dyDescent="0.35">
      <c r="A1903" s="4" t="s">
        <v>268</v>
      </c>
      <c r="B1903" s="36" t="s">
        <v>264</v>
      </c>
      <c r="C1903" s="50" t="s">
        <v>267</v>
      </c>
      <c r="D1903" s="19">
        <v>12.269975000000001</v>
      </c>
      <c r="E1903" s="19">
        <v>55.984428000000001</v>
      </c>
      <c r="F1903" s="20">
        <v>4965</v>
      </c>
      <c r="G1903" s="20">
        <v>324</v>
      </c>
      <c r="H1903" s="21">
        <v>1.2974498019608138</v>
      </c>
      <c r="I1903" s="4" t="s">
        <v>31</v>
      </c>
      <c r="J1903" s="4" t="s">
        <v>51</v>
      </c>
      <c r="L1903" s="50">
        <f t="shared" si="211"/>
        <v>5.5E-2</v>
      </c>
      <c r="M1903" s="13">
        <f t="shared" si="212"/>
        <v>1.107754279959718E-5</v>
      </c>
      <c r="N1903" s="4" t="s">
        <v>269</v>
      </c>
      <c r="O1903" s="4" t="s">
        <v>272</v>
      </c>
      <c r="P1903" s="17">
        <v>2400</v>
      </c>
      <c r="Q1903" s="54">
        <v>43004.701493055552</v>
      </c>
      <c r="T1903" s="24">
        <f t="shared" si="213"/>
        <v>2.4305555555555556E-3</v>
      </c>
      <c r="AA1903" s="50">
        <v>0.13861881445426899</v>
      </c>
      <c r="AB1903" s="16">
        <v>1</v>
      </c>
      <c r="AE1903" s="57" t="s">
        <v>75</v>
      </c>
      <c r="AG1903" s="50">
        <v>1.1785692548939084</v>
      </c>
      <c r="AH1903" s="50">
        <v>1.1785692548939084</v>
      </c>
      <c r="AI1903" s="4" t="s">
        <v>270</v>
      </c>
      <c r="AJ1903" s="4" t="s">
        <v>271</v>
      </c>
    </row>
    <row r="1904" spans="1:36" x14ac:dyDescent="0.35">
      <c r="A1904" s="4" t="s">
        <v>268</v>
      </c>
      <c r="B1904" s="36" t="s">
        <v>264</v>
      </c>
      <c r="C1904" s="50" t="s">
        <v>267</v>
      </c>
      <c r="D1904" s="19">
        <v>12.269975000000001</v>
      </c>
      <c r="E1904" s="19">
        <v>55.984428000000001</v>
      </c>
      <c r="F1904" s="20">
        <v>4965</v>
      </c>
      <c r="G1904" s="20">
        <v>324</v>
      </c>
      <c r="H1904" s="21">
        <v>1.2974498019608138</v>
      </c>
      <c r="I1904" s="4" t="s">
        <v>31</v>
      </c>
      <c r="J1904" s="4" t="s">
        <v>51</v>
      </c>
      <c r="L1904" s="50">
        <f t="shared" si="211"/>
        <v>5.5E-2</v>
      </c>
      <c r="M1904" s="13">
        <f t="shared" si="212"/>
        <v>1.107754279959718E-5</v>
      </c>
      <c r="N1904" s="4" t="s">
        <v>269</v>
      </c>
      <c r="O1904" s="4" t="s">
        <v>272</v>
      </c>
      <c r="P1904" s="17">
        <v>2400</v>
      </c>
      <c r="Q1904" s="54">
        <v>43004.725798611114</v>
      </c>
      <c r="T1904" s="24">
        <f t="shared" si="213"/>
        <v>2.4305555555555556E-3</v>
      </c>
      <c r="AA1904" s="50">
        <v>0</v>
      </c>
      <c r="AB1904" s="16">
        <v>1</v>
      </c>
      <c r="AE1904" s="57" t="s">
        <v>75</v>
      </c>
      <c r="AG1904" s="50">
        <v>1.3020795538079581</v>
      </c>
      <c r="AH1904" s="50">
        <v>1.3020795538079581</v>
      </c>
      <c r="AI1904" s="4" t="s">
        <v>270</v>
      </c>
      <c r="AJ1904" s="4" t="s">
        <v>271</v>
      </c>
    </row>
    <row r="1905" spans="1:36" x14ac:dyDescent="0.35">
      <c r="A1905" s="4" t="s">
        <v>268</v>
      </c>
      <c r="B1905" s="36" t="s">
        <v>264</v>
      </c>
      <c r="C1905" s="50" t="s">
        <v>267</v>
      </c>
      <c r="D1905" s="19">
        <v>12.269975000000001</v>
      </c>
      <c r="E1905" s="19">
        <v>55.984428000000001</v>
      </c>
      <c r="F1905" s="20">
        <v>4965</v>
      </c>
      <c r="G1905" s="20">
        <v>324</v>
      </c>
      <c r="H1905" s="21">
        <v>1.2974498019608138</v>
      </c>
      <c r="I1905" s="4" t="s">
        <v>31</v>
      </c>
      <c r="J1905" s="4" t="s">
        <v>51</v>
      </c>
      <c r="L1905" s="50">
        <f t="shared" si="211"/>
        <v>5.5E-2</v>
      </c>
      <c r="M1905" s="13">
        <f t="shared" si="212"/>
        <v>1.107754279959718E-5</v>
      </c>
      <c r="N1905" s="4" t="s">
        <v>269</v>
      </c>
      <c r="O1905" s="4" t="s">
        <v>272</v>
      </c>
      <c r="P1905" s="17">
        <v>2400</v>
      </c>
      <c r="Q1905" s="54">
        <v>43004.753576388888</v>
      </c>
      <c r="T1905" s="24">
        <f t="shared" si="213"/>
        <v>2.4305555555555556E-3</v>
      </c>
      <c r="AA1905" s="50">
        <v>0.214294600778411</v>
      </c>
      <c r="AB1905" s="16">
        <v>1</v>
      </c>
      <c r="AE1905" s="57" t="s">
        <v>75</v>
      </c>
      <c r="AG1905" s="50">
        <v>1.4995230191047042</v>
      </c>
      <c r="AH1905" s="50">
        <v>1.4995230191047042</v>
      </c>
      <c r="AI1905" s="4" t="s">
        <v>270</v>
      </c>
      <c r="AJ1905" s="4" t="s">
        <v>271</v>
      </c>
    </row>
    <row r="1906" spans="1:36" x14ac:dyDescent="0.35">
      <c r="A1906" s="4" t="s">
        <v>268</v>
      </c>
      <c r="B1906" s="36" t="s">
        <v>264</v>
      </c>
      <c r="C1906" s="50" t="s">
        <v>267</v>
      </c>
      <c r="D1906" s="19">
        <v>12.269975000000001</v>
      </c>
      <c r="E1906" s="19">
        <v>55.984428000000001</v>
      </c>
      <c r="F1906" s="20">
        <v>4965</v>
      </c>
      <c r="G1906" s="20">
        <v>324</v>
      </c>
      <c r="H1906" s="21">
        <v>1.2974498019608138</v>
      </c>
      <c r="I1906" s="4" t="s">
        <v>31</v>
      </c>
      <c r="J1906" s="4" t="s">
        <v>51</v>
      </c>
      <c r="L1906" s="50">
        <f t="shared" si="211"/>
        <v>5.5E-2</v>
      </c>
      <c r="M1906" s="13">
        <f t="shared" si="212"/>
        <v>1.107754279959718E-5</v>
      </c>
      <c r="N1906" s="4" t="s">
        <v>269</v>
      </c>
      <c r="O1906" s="4" t="s">
        <v>272</v>
      </c>
      <c r="P1906" s="17">
        <v>2400</v>
      </c>
      <c r="Q1906" s="54">
        <v>43004.781354166669</v>
      </c>
      <c r="T1906" s="24">
        <f t="shared" si="213"/>
        <v>2.4305555555555556E-3</v>
      </c>
      <c r="AA1906" s="50">
        <v>0.214294600778411</v>
      </c>
      <c r="AB1906" s="16">
        <v>1</v>
      </c>
      <c r="AE1906" s="57" t="s">
        <v>75</v>
      </c>
      <c r="AG1906" s="50">
        <v>1.3677078075036875</v>
      </c>
      <c r="AH1906" s="50">
        <v>1.3677078075036875</v>
      </c>
      <c r="AI1906" s="4" t="s">
        <v>270</v>
      </c>
      <c r="AJ1906" s="4" t="s">
        <v>271</v>
      </c>
    </row>
    <row r="1907" spans="1:36" x14ac:dyDescent="0.35">
      <c r="A1907" s="4" t="s">
        <v>268</v>
      </c>
      <c r="B1907" s="36" t="s">
        <v>264</v>
      </c>
      <c r="C1907" s="50" t="s">
        <v>267</v>
      </c>
      <c r="D1907" s="19">
        <v>12.269975000000001</v>
      </c>
      <c r="E1907" s="19">
        <v>55.984428000000001</v>
      </c>
      <c r="F1907" s="20">
        <v>4965</v>
      </c>
      <c r="G1907" s="20">
        <v>324</v>
      </c>
      <c r="H1907" s="21">
        <v>1.2974498019608138</v>
      </c>
      <c r="I1907" s="4" t="s">
        <v>31</v>
      </c>
      <c r="J1907" s="4" t="s">
        <v>51</v>
      </c>
      <c r="L1907" s="50">
        <f t="shared" si="211"/>
        <v>5.5E-2</v>
      </c>
      <c r="M1907" s="13">
        <f t="shared" si="212"/>
        <v>1.107754279959718E-5</v>
      </c>
      <c r="N1907" s="4" t="s">
        <v>269</v>
      </c>
      <c r="O1907" s="4" t="s">
        <v>272</v>
      </c>
      <c r="P1907" s="17">
        <v>2400</v>
      </c>
      <c r="Q1907" s="54">
        <v>43004.805659722224</v>
      </c>
      <c r="T1907" s="24">
        <f t="shared" si="213"/>
        <v>2.4305555555555556E-3</v>
      </c>
      <c r="AA1907" s="50">
        <v>0.214294600778411</v>
      </c>
      <c r="AB1907" s="16">
        <v>1</v>
      </c>
      <c r="AE1907" s="57" t="s">
        <v>75</v>
      </c>
      <c r="AG1907" s="50">
        <v>1.5313152243743793</v>
      </c>
      <c r="AH1907" s="50">
        <v>1.5313152243743793</v>
      </c>
      <c r="AI1907" s="4" t="s">
        <v>270</v>
      </c>
      <c r="AJ1907" s="4" t="s">
        <v>271</v>
      </c>
    </row>
    <row r="1908" spans="1:36" x14ac:dyDescent="0.35">
      <c r="A1908" s="4" t="s">
        <v>268</v>
      </c>
      <c r="B1908" s="36" t="s">
        <v>264</v>
      </c>
      <c r="C1908" s="50" t="s">
        <v>267</v>
      </c>
      <c r="D1908" s="19">
        <v>12.269975000000001</v>
      </c>
      <c r="E1908" s="19">
        <v>55.984428000000001</v>
      </c>
      <c r="F1908" s="20">
        <v>4965</v>
      </c>
      <c r="G1908" s="20">
        <v>324</v>
      </c>
      <c r="H1908" s="21">
        <v>1.2974498019608138</v>
      </c>
      <c r="I1908" s="4" t="s">
        <v>31</v>
      </c>
      <c r="J1908" s="4" t="s">
        <v>51</v>
      </c>
      <c r="L1908" s="50">
        <f t="shared" si="211"/>
        <v>5.5E-2</v>
      </c>
      <c r="M1908" s="13">
        <f t="shared" si="212"/>
        <v>1.107754279959718E-5</v>
      </c>
      <c r="N1908" s="4" t="s">
        <v>269</v>
      </c>
      <c r="O1908" s="4" t="s">
        <v>272</v>
      </c>
      <c r="P1908" s="17">
        <v>2400</v>
      </c>
      <c r="Q1908" s="54">
        <v>43004.833437499998</v>
      </c>
      <c r="T1908" s="24">
        <f t="shared" si="213"/>
        <v>2.4305555555555556E-3</v>
      </c>
      <c r="AA1908" s="50">
        <v>6.8172640144669103E-2</v>
      </c>
      <c r="AB1908" s="16">
        <v>1</v>
      </c>
      <c r="AE1908" s="57" t="s">
        <v>75</v>
      </c>
      <c r="AG1908" s="50">
        <v>1.6640209057403081</v>
      </c>
      <c r="AH1908" s="50">
        <v>1.6640209057403081</v>
      </c>
      <c r="AI1908" s="4" t="s">
        <v>270</v>
      </c>
      <c r="AJ1908" s="4" t="s">
        <v>271</v>
      </c>
    </row>
    <row r="1909" spans="1:36" x14ac:dyDescent="0.35">
      <c r="A1909" s="4" t="s">
        <v>268</v>
      </c>
      <c r="B1909" s="36" t="s">
        <v>264</v>
      </c>
      <c r="C1909" s="50" t="s">
        <v>267</v>
      </c>
      <c r="D1909" s="19">
        <v>12.269975000000001</v>
      </c>
      <c r="E1909" s="19">
        <v>55.984428000000001</v>
      </c>
      <c r="F1909" s="20">
        <v>4965</v>
      </c>
      <c r="G1909" s="20">
        <v>324</v>
      </c>
      <c r="H1909" s="21">
        <v>1.2974498019608138</v>
      </c>
      <c r="I1909" s="4" t="s">
        <v>31</v>
      </c>
      <c r="J1909" s="4" t="s">
        <v>51</v>
      </c>
      <c r="L1909" s="50">
        <f t="shared" si="211"/>
        <v>5.5E-2</v>
      </c>
      <c r="M1909" s="13">
        <f t="shared" si="212"/>
        <v>1.107754279959718E-5</v>
      </c>
      <c r="N1909" s="4" t="s">
        <v>269</v>
      </c>
      <c r="O1909" s="4" t="s">
        <v>272</v>
      </c>
      <c r="P1909" s="17">
        <v>2400</v>
      </c>
      <c r="Q1909" s="54">
        <v>43004.857743055552</v>
      </c>
      <c r="T1909" s="24">
        <f t="shared" si="213"/>
        <v>2.4305555555555556E-3</v>
      </c>
      <c r="AA1909" s="50">
        <v>0.214294600778411</v>
      </c>
      <c r="AB1909" s="16">
        <v>1</v>
      </c>
      <c r="AE1909" s="57" t="s">
        <v>75</v>
      </c>
      <c r="AG1909" s="50">
        <v>1.5363108538474084</v>
      </c>
      <c r="AH1909" s="50">
        <v>1.5363108538474084</v>
      </c>
      <c r="AI1909" s="4" t="s">
        <v>270</v>
      </c>
      <c r="AJ1909" s="4" t="s">
        <v>271</v>
      </c>
    </row>
    <row r="1910" spans="1:36" x14ac:dyDescent="0.35">
      <c r="A1910" s="4" t="s">
        <v>268</v>
      </c>
      <c r="B1910" s="36" t="s">
        <v>264</v>
      </c>
      <c r="C1910" s="50" t="s">
        <v>267</v>
      </c>
      <c r="D1910" s="19">
        <v>12.269975000000001</v>
      </c>
      <c r="E1910" s="19">
        <v>55.984428000000001</v>
      </c>
      <c r="F1910" s="20">
        <v>4965</v>
      </c>
      <c r="G1910" s="20">
        <v>324</v>
      </c>
      <c r="H1910" s="21">
        <v>1.2974498019608138</v>
      </c>
      <c r="I1910" s="4" t="s">
        <v>31</v>
      </c>
      <c r="J1910" s="4" t="s">
        <v>51</v>
      </c>
      <c r="L1910" s="50">
        <f t="shared" si="211"/>
        <v>5.5E-2</v>
      </c>
      <c r="M1910" s="13">
        <f t="shared" si="212"/>
        <v>1.107754279959718E-5</v>
      </c>
      <c r="N1910" s="4" t="s">
        <v>269</v>
      </c>
      <c r="O1910" s="4" t="s">
        <v>272</v>
      </c>
      <c r="P1910" s="17">
        <v>2400</v>
      </c>
      <c r="Q1910" s="54">
        <v>43004.882048611114</v>
      </c>
      <c r="T1910" s="24">
        <f t="shared" si="213"/>
        <v>2.4305555555555556E-3</v>
      </c>
      <c r="AA1910" s="50">
        <v>0.214294600778411</v>
      </c>
      <c r="AB1910" s="16">
        <v>1</v>
      </c>
      <c r="AE1910" s="57" t="s">
        <v>75</v>
      </c>
      <c r="AG1910" s="50">
        <v>1.3758842267524376</v>
      </c>
      <c r="AH1910" s="50">
        <v>1.3758842267524376</v>
      </c>
      <c r="AI1910" s="4" t="s">
        <v>270</v>
      </c>
      <c r="AJ1910" s="4" t="s">
        <v>271</v>
      </c>
    </row>
    <row r="1911" spans="1:36" x14ac:dyDescent="0.35">
      <c r="A1911" s="4" t="s">
        <v>268</v>
      </c>
      <c r="B1911" s="36" t="s">
        <v>264</v>
      </c>
      <c r="C1911" s="50" t="s">
        <v>267</v>
      </c>
      <c r="D1911" s="19">
        <v>12.269975000000001</v>
      </c>
      <c r="E1911" s="19">
        <v>55.984428000000001</v>
      </c>
      <c r="F1911" s="20">
        <v>4965</v>
      </c>
      <c r="G1911" s="20">
        <v>324</v>
      </c>
      <c r="H1911" s="21">
        <v>1.2974498019608138</v>
      </c>
      <c r="I1911" s="4" t="s">
        <v>31</v>
      </c>
      <c r="J1911" s="4" t="s">
        <v>51</v>
      </c>
      <c r="L1911" s="50">
        <f t="shared" si="211"/>
        <v>5.5E-2</v>
      </c>
      <c r="M1911" s="13">
        <f t="shared" si="212"/>
        <v>1.107754279959718E-5</v>
      </c>
      <c r="N1911" s="4" t="s">
        <v>269</v>
      </c>
      <c r="O1911" s="4" t="s">
        <v>272</v>
      </c>
      <c r="P1911" s="17">
        <v>2400</v>
      </c>
      <c r="Q1911" s="54">
        <v>43004.909826388888</v>
      </c>
      <c r="T1911" s="24">
        <f t="shared" si="213"/>
        <v>2.4305555555555556E-3</v>
      </c>
      <c r="AA1911" s="50">
        <v>6.8172640144669103E-2</v>
      </c>
      <c r="AB1911" s="16">
        <v>1</v>
      </c>
      <c r="AE1911" s="57" t="s">
        <v>75</v>
      </c>
      <c r="AG1911" s="50">
        <v>1.3043864791234208</v>
      </c>
      <c r="AH1911" s="50">
        <v>1.3043864791234208</v>
      </c>
      <c r="AI1911" s="4" t="s">
        <v>270</v>
      </c>
      <c r="AJ1911" s="4" t="s">
        <v>271</v>
      </c>
    </row>
    <row r="1912" spans="1:36" x14ac:dyDescent="0.35">
      <c r="A1912" s="4" t="s">
        <v>268</v>
      </c>
      <c r="B1912" s="36" t="s">
        <v>264</v>
      </c>
      <c r="C1912" s="50" t="s">
        <v>267</v>
      </c>
      <c r="D1912" s="19">
        <v>12.269975000000001</v>
      </c>
      <c r="E1912" s="19">
        <v>55.984428000000001</v>
      </c>
      <c r="F1912" s="20">
        <v>4965</v>
      </c>
      <c r="G1912" s="20">
        <v>324</v>
      </c>
      <c r="H1912" s="21">
        <v>1.2974498019608138</v>
      </c>
      <c r="I1912" s="4" t="s">
        <v>31</v>
      </c>
      <c r="J1912" s="4" t="s">
        <v>51</v>
      </c>
      <c r="L1912" s="50">
        <f t="shared" si="211"/>
        <v>5.5E-2</v>
      </c>
      <c r="M1912" s="13">
        <f t="shared" si="212"/>
        <v>1.107754279959718E-5</v>
      </c>
      <c r="N1912" s="4" t="s">
        <v>269</v>
      </c>
      <c r="O1912" s="4" t="s">
        <v>272</v>
      </c>
      <c r="P1912" s="17">
        <v>2400</v>
      </c>
      <c r="Q1912" s="54">
        <v>43004.934131944443</v>
      </c>
      <c r="T1912" s="24">
        <f t="shared" si="213"/>
        <v>2.4305555555555556E-3</v>
      </c>
      <c r="AA1912" s="50">
        <v>0.214294600778411</v>
      </c>
      <c r="AB1912" s="16">
        <v>1</v>
      </c>
      <c r="AE1912" s="57" t="s">
        <v>75</v>
      </c>
      <c r="AG1912" s="50">
        <v>1.38763196204385</v>
      </c>
      <c r="AH1912" s="50">
        <v>1.38763196204385</v>
      </c>
      <c r="AI1912" s="4" t="s">
        <v>270</v>
      </c>
      <c r="AJ1912" s="4" t="s">
        <v>271</v>
      </c>
    </row>
    <row r="1913" spans="1:36" x14ac:dyDescent="0.35">
      <c r="A1913" s="4" t="s">
        <v>268</v>
      </c>
      <c r="B1913" s="36" t="s">
        <v>264</v>
      </c>
      <c r="C1913" s="50" t="s">
        <v>267</v>
      </c>
      <c r="D1913" s="19">
        <v>12.269975000000001</v>
      </c>
      <c r="E1913" s="19">
        <v>55.984428000000001</v>
      </c>
      <c r="F1913" s="20">
        <v>4965</v>
      </c>
      <c r="G1913" s="20">
        <v>324</v>
      </c>
      <c r="H1913" s="21">
        <v>1.2974498019608138</v>
      </c>
      <c r="I1913" s="4" t="s">
        <v>31</v>
      </c>
      <c r="J1913" s="4" t="s">
        <v>51</v>
      </c>
      <c r="L1913" s="50">
        <f t="shared" si="211"/>
        <v>5.5E-2</v>
      </c>
      <c r="M1913" s="13">
        <f t="shared" si="212"/>
        <v>1.107754279959718E-5</v>
      </c>
      <c r="N1913" s="4" t="s">
        <v>269</v>
      </c>
      <c r="O1913" s="4" t="s">
        <v>272</v>
      </c>
      <c r="P1913" s="17">
        <v>2400</v>
      </c>
      <c r="Q1913" s="54">
        <v>43004.961909722224</v>
      </c>
      <c r="T1913" s="24">
        <f t="shared" si="213"/>
        <v>2.4305555555555556E-3</v>
      </c>
      <c r="AA1913" s="50">
        <v>0.28937878478446999</v>
      </c>
      <c r="AB1913" s="16">
        <v>1</v>
      </c>
      <c r="AE1913" s="57" t="s">
        <v>75</v>
      </c>
      <c r="AG1913" s="50">
        <v>1.4066022635671291</v>
      </c>
      <c r="AH1913" s="50">
        <v>1.4066022635671291</v>
      </c>
      <c r="AI1913" s="4" t="s">
        <v>270</v>
      </c>
      <c r="AJ1913" s="4" t="s">
        <v>271</v>
      </c>
    </row>
    <row r="1914" spans="1:36" x14ac:dyDescent="0.35">
      <c r="A1914" s="4" t="s">
        <v>268</v>
      </c>
      <c r="B1914" s="36" t="s">
        <v>264</v>
      </c>
      <c r="C1914" s="50" t="s">
        <v>267</v>
      </c>
      <c r="D1914" s="19">
        <v>12.269975000000001</v>
      </c>
      <c r="E1914" s="19">
        <v>55.984428000000001</v>
      </c>
      <c r="F1914" s="20">
        <v>4965</v>
      </c>
      <c r="G1914" s="20">
        <v>324</v>
      </c>
      <c r="H1914" s="21">
        <v>1.2974498019608138</v>
      </c>
      <c r="I1914" s="4" t="s">
        <v>31</v>
      </c>
      <c r="J1914" s="4" t="s">
        <v>51</v>
      </c>
      <c r="L1914" s="50">
        <f t="shared" si="211"/>
        <v>5.5E-2</v>
      </c>
      <c r="M1914" s="13">
        <f t="shared" si="212"/>
        <v>1.107754279959718E-5</v>
      </c>
      <c r="N1914" s="4" t="s">
        <v>269</v>
      </c>
      <c r="O1914" s="4" t="s">
        <v>272</v>
      </c>
      <c r="P1914" s="17">
        <v>2400</v>
      </c>
      <c r="Q1914" s="54">
        <v>43004.986215277779</v>
      </c>
      <c r="T1914" s="24">
        <f t="shared" si="213"/>
        <v>2.4305555555555556E-3</v>
      </c>
      <c r="AA1914" s="50">
        <v>0.28937878478446999</v>
      </c>
      <c r="AB1914" s="16">
        <v>1</v>
      </c>
      <c r="AE1914" s="57" t="s">
        <v>75</v>
      </c>
      <c r="AG1914" s="50">
        <v>1.3302850701708584</v>
      </c>
      <c r="AH1914" s="50">
        <v>1.3302850701708584</v>
      </c>
      <c r="AI1914" s="4" t="s">
        <v>270</v>
      </c>
      <c r="AJ1914" s="4" t="s">
        <v>271</v>
      </c>
    </row>
    <row r="1915" spans="1:36" x14ac:dyDescent="0.35">
      <c r="A1915" s="4" t="s">
        <v>268</v>
      </c>
      <c r="B1915" s="36" t="s">
        <v>264</v>
      </c>
      <c r="C1915" s="50" t="s">
        <v>267</v>
      </c>
      <c r="D1915" s="19">
        <v>12.269975000000001</v>
      </c>
      <c r="E1915" s="19">
        <v>55.984428000000001</v>
      </c>
      <c r="F1915" s="20">
        <v>4965</v>
      </c>
      <c r="G1915" s="20">
        <v>324</v>
      </c>
      <c r="H1915" s="21">
        <v>1.2974498019608138</v>
      </c>
      <c r="I1915" s="4" t="s">
        <v>31</v>
      </c>
      <c r="J1915" s="4" t="s">
        <v>51</v>
      </c>
      <c r="L1915" s="50">
        <f t="shared" si="211"/>
        <v>5.5E-2</v>
      </c>
      <c r="M1915" s="13">
        <f t="shared" si="212"/>
        <v>1.107754279959718E-5</v>
      </c>
      <c r="N1915" s="4" t="s">
        <v>269</v>
      </c>
      <c r="O1915" s="4" t="s">
        <v>272</v>
      </c>
      <c r="P1915" s="17">
        <v>2400</v>
      </c>
      <c r="Q1915" s="54">
        <v>43005.010520833333</v>
      </c>
      <c r="T1915" s="24">
        <f t="shared" si="213"/>
        <v>2.4305555555555556E-3</v>
      </c>
      <c r="AA1915" s="50">
        <v>0.214294600778411</v>
      </c>
      <c r="AB1915" s="16">
        <v>1</v>
      </c>
      <c r="AE1915" s="57" t="s">
        <v>75</v>
      </c>
      <c r="AG1915" s="50">
        <v>1.7470159929672751</v>
      </c>
      <c r="AH1915" s="50">
        <v>1.7470159929672751</v>
      </c>
      <c r="AI1915" s="4" t="s">
        <v>270</v>
      </c>
      <c r="AJ1915" s="4" t="s">
        <v>271</v>
      </c>
    </row>
    <row r="1916" spans="1:36" x14ac:dyDescent="0.35">
      <c r="A1916" s="4" t="s">
        <v>268</v>
      </c>
      <c r="B1916" s="36" t="s">
        <v>264</v>
      </c>
      <c r="C1916" s="50" t="s">
        <v>267</v>
      </c>
      <c r="D1916" s="19">
        <v>12.269975000000001</v>
      </c>
      <c r="E1916" s="19">
        <v>55.984428000000001</v>
      </c>
      <c r="F1916" s="20">
        <v>4965</v>
      </c>
      <c r="G1916" s="20">
        <v>324</v>
      </c>
      <c r="H1916" s="21">
        <v>1.2974498019608138</v>
      </c>
      <c r="I1916" s="4" t="s">
        <v>31</v>
      </c>
      <c r="J1916" s="4" t="s">
        <v>51</v>
      </c>
      <c r="L1916" s="50">
        <f t="shared" si="211"/>
        <v>5.5E-2</v>
      </c>
      <c r="M1916" s="13">
        <f t="shared" si="212"/>
        <v>1.107754279959718E-5</v>
      </c>
      <c r="N1916" s="4" t="s">
        <v>269</v>
      </c>
      <c r="O1916" s="4" t="s">
        <v>272</v>
      </c>
      <c r="P1916" s="17">
        <v>2400</v>
      </c>
      <c r="Q1916" s="54">
        <v>43005.038298611114</v>
      </c>
      <c r="T1916" s="24">
        <f t="shared" si="213"/>
        <v>2.4305555555555556E-3</v>
      </c>
      <c r="AA1916" s="50">
        <v>0.28937878478446999</v>
      </c>
      <c r="AB1916" s="16">
        <v>1</v>
      </c>
      <c r="AE1916" s="57" t="s">
        <v>75</v>
      </c>
      <c r="AG1916" s="50">
        <v>1.4153229468543624</v>
      </c>
      <c r="AH1916" s="50">
        <v>1.4153229468543624</v>
      </c>
      <c r="AI1916" s="4" t="s">
        <v>270</v>
      </c>
      <c r="AJ1916" s="4" t="s">
        <v>271</v>
      </c>
    </row>
    <row r="1917" spans="1:36" x14ac:dyDescent="0.35">
      <c r="A1917" s="4" t="s">
        <v>268</v>
      </c>
      <c r="B1917" s="36" t="s">
        <v>264</v>
      </c>
      <c r="C1917" s="50" t="s">
        <v>267</v>
      </c>
      <c r="D1917" s="19">
        <v>12.269975000000001</v>
      </c>
      <c r="E1917" s="19">
        <v>55.984428000000001</v>
      </c>
      <c r="F1917" s="20">
        <v>4965</v>
      </c>
      <c r="G1917" s="20">
        <v>324</v>
      </c>
      <c r="H1917" s="21">
        <v>1.2974498019608138</v>
      </c>
      <c r="I1917" s="4" t="s">
        <v>31</v>
      </c>
      <c r="J1917" s="4" t="s">
        <v>51</v>
      </c>
      <c r="L1917" s="50">
        <f t="shared" si="211"/>
        <v>5.5E-2</v>
      </c>
      <c r="M1917" s="13">
        <f t="shared" si="212"/>
        <v>1.107754279959718E-5</v>
      </c>
      <c r="N1917" s="4" t="s">
        <v>269</v>
      </c>
      <c r="O1917" s="4" t="s">
        <v>272</v>
      </c>
      <c r="P1917" s="17">
        <v>2400</v>
      </c>
      <c r="Q1917" s="54">
        <v>43005.066076388888</v>
      </c>
      <c r="T1917" s="24">
        <f t="shared" si="213"/>
        <v>2.4305555555555556E-3</v>
      </c>
      <c r="AA1917" s="50">
        <v>0.36673650295545901</v>
      </c>
      <c r="AB1917" s="16">
        <v>1</v>
      </c>
      <c r="AE1917" s="57" t="s">
        <v>75</v>
      </c>
      <c r="AG1917" s="50">
        <v>2.011476725737142</v>
      </c>
      <c r="AH1917" s="50">
        <v>2.011476725737142</v>
      </c>
      <c r="AI1917" s="4" t="s">
        <v>270</v>
      </c>
      <c r="AJ1917" s="4" t="s">
        <v>271</v>
      </c>
    </row>
    <row r="1918" spans="1:36" x14ac:dyDescent="0.35">
      <c r="A1918" s="4" t="s">
        <v>268</v>
      </c>
      <c r="B1918" s="36" t="s">
        <v>264</v>
      </c>
      <c r="C1918" s="50" t="s">
        <v>267</v>
      </c>
      <c r="D1918" s="19">
        <v>12.269975000000001</v>
      </c>
      <c r="E1918" s="19">
        <v>55.984428000000001</v>
      </c>
      <c r="F1918" s="20">
        <v>4965</v>
      </c>
      <c r="G1918" s="20">
        <v>324</v>
      </c>
      <c r="H1918" s="21">
        <v>1.2974498019608138</v>
      </c>
      <c r="I1918" s="4" t="s">
        <v>31</v>
      </c>
      <c r="J1918" s="4" t="s">
        <v>51</v>
      </c>
      <c r="L1918" s="50">
        <f t="shared" si="211"/>
        <v>5.5E-2</v>
      </c>
      <c r="M1918" s="13">
        <f t="shared" si="212"/>
        <v>1.107754279959718E-5</v>
      </c>
      <c r="N1918" s="4" t="s">
        <v>269</v>
      </c>
      <c r="O1918" s="4" t="s">
        <v>272</v>
      </c>
      <c r="P1918" s="17">
        <v>2400</v>
      </c>
      <c r="Q1918" s="54">
        <v>43005.090381944443</v>
      </c>
      <c r="T1918" s="24">
        <f t="shared" si="213"/>
        <v>2.4305555555555556E-3</v>
      </c>
      <c r="AA1918" s="50">
        <v>0.28937878478446999</v>
      </c>
      <c r="AB1918" s="16">
        <v>1</v>
      </c>
      <c r="AE1918" s="57" t="s">
        <v>75</v>
      </c>
      <c r="AG1918" s="50">
        <v>1.8488986650346668</v>
      </c>
      <c r="AH1918" s="50">
        <v>1.8488986650346668</v>
      </c>
      <c r="AI1918" s="4" t="s">
        <v>270</v>
      </c>
      <c r="AJ1918" s="4" t="s">
        <v>271</v>
      </c>
    </row>
    <row r="1919" spans="1:36" x14ac:dyDescent="0.35">
      <c r="A1919" s="4" t="s">
        <v>268</v>
      </c>
      <c r="B1919" s="36" t="s">
        <v>264</v>
      </c>
      <c r="C1919" s="50" t="s">
        <v>267</v>
      </c>
      <c r="D1919" s="19">
        <v>12.269975000000001</v>
      </c>
      <c r="E1919" s="19">
        <v>55.984428000000001</v>
      </c>
      <c r="F1919" s="20">
        <v>4965</v>
      </c>
      <c r="G1919" s="20">
        <v>324</v>
      </c>
      <c r="H1919" s="21">
        <v>1.2974498019608138</v>
      </c>
      <c r="I1919" s="4" t="s">
        <v>31</v>
      </c>
      <c r="J1919" s="4" t="s">
        <v>51</v>
      </c>
      <c r="L1919" s="50">
        <f t="shared" si="211"/>
        <v>5.5E-2</v>
      </c>
      <c r="M1919" s="13">
        <f t="shared" si="212"/>
        <v>1.107754279959718E-5</v>
      </c>
      <c r="N1919" s="4" t="s">
        <v>269</v>
      </c>
      <c r="O1919" s="4" t="s">
        <v>272</v>
      </c>
      <c r="P1919" s="17">
        <v>2400</v>
      </c>
      <c r="Q1919" s="54">
        <v>43005.118159722224</v>
      </c>
      <c r="T1919" s="24">
        <f t="shared" si="213"/>
        <v>2.4305555555555556E-3</v>
      </c>
      <c r="AA1919" s="50">
        <v>0.28937878478446999</v>
      </c>
      <c r="AB1919" s="16">
        <v>1</v>
      </c>
      <c r="AE1919" s="57" t="s">
        <v>75</v>
      </c>
      <c r="AG1919" s="50">
        <v>1.6011572324933376</v>
      </c>
      <c r="AH1919" s="50">
        <v>1.6011572324933376</v>
      </c>
      <c r="AI1919" s="4" t="s">
        <v>270</v>
      </c>
      <c r="AJ1919" s="4" t="s">
        <v>271</v>
      </c>
    </row>
    <row r="1920" spans="1:36" x14ac:dyDescent="0.35">
      <c r="A1920" s="4" t="s">
        <v>268</v>
      </c>
      <c r="B1920" s="36" t="s">
        <v>264</v>
      </c>
      <c r="C1920" s="50" t="s">
        <v>267</v>
      </c>
      <c r="D1920" s="19">
        <v>12.269975000000001</v>
      </c>
      <c r="E1920" s="19">
        <v>55.984428000000001</v>
      </c>
      <c r="F1920" s="20">
        <v>4965</v>
      </c>
      <c r="G1920" s="20">
        <v>324</v>
      </c>
      <c r="H1920" s="21">
        <v>1.2974498019608138</v>
      </c>
      <c r="I1920" s="4" t="s">
        <v>31</v>
      </c>
      <c r="J1920" s="4" t="s">
        <v>51</v>
      </c>
      <c r="L1920" s="50">
        <f t="shared" si="211"/>
        <v>5.5E-2</v>
      </c>
      <c r="M1920" s="13">
        <f t="shared" si="212"/>
        <v>1.107754279959718E-5</v>
      </c>
      <c r="N1920" s="4" t="s">
        <v>269</v>
      </c>
      <c r="O1920" s="4" t="s">
        <v>272</v>
      </c>
      <c r="P1920" s="17">
        <v>2400</v>
      </c>
      <c r="Q1920" s="54">
        <v>43005.142465277779</v>
      </c>
      <c r="T1920" s="24">
        <f t="shared" si="213"/>
        <v>2.4305555555555556E-3</v>
      </c>
      <c r="AA1920" s="50">
        <v>6.8172640144669103E-2</v>
      </c>
      <c r="AB1920" s="16">
        <v>1</v>
      </c>
      <c r="AE1920" s="57" t="s">
        <v>75</v>
      </c>
      <c r="AG1920" s="50">
        <v>1.5317719175419584</v>
      </c>
      <c r="AH1920" s="50">
        <v>1.5317719175419584</v>
      </c>
      <c r="AI1920" s="4" t="s">
        <v>270</v>
      </c>
      <c r="AJ1920" s="4" t="s">
        <v>271</v>
      </c>
    </row>
    <row r="1921" spans="1:36" x14ac:dyDescent="0.35">
      <c r="A1921" s="4" t="s">
        <v>268</v>
      </c>
      <c r="B1921" s="36" t="s">
        <v>264</v>
      </c>
      <c r="C1921" s="50" t="s">
        <v>267</v>
      </c>
      <c r="D1921" s="19">
        <v>12.269975000000001</v>
      </c>
      <c r="E1921" s="19">
        <v>55.984428000000001</v>
      </c>
      <c r="F1921" s="20">
        <v>4965</v>
      </c>
      <c r="G1921" s="20">
        <v>324</v>
      </c>
      <c r="H1921" s="21">
        <v>1.2974498019608138</v>
      </c>
      <c r="I1921" s="4" t="s">
        <v>31</v>
      </c>
      <c r="J1921" s="4" t="s">
        <v>51</v>
      </c>
      <c r="L1921" s="50">
        <f t="shared" si="211"/>
        <v>5.5E-2</v>
      </c>
      <c r="M1921" s="13">
        <f t="shared" si="212"/>
        <v>1.107754279959718E-5</v>
      </c>
      <c r="N1921" s="4" t="s">
        <v>269</v>
      </c>
      <c r="O1921" s="4" t="s">
        <v>272</v>
      </c>
      <c r="P1921" s="17">
        <v>2400</v>
      </c>
      <c r="Q1921" s="54">
        <v>43005.170243055552</v>
      </c>
      <c r="T1921" s="24">
        <f t="shared" si="213"/>
        <v>2.4305555555555556E-3</v>
      </c>
      <c r="AA1921" s="50">
        <v>0.13861881445426899</v>
      </c>
      <c r="AB1921" s="16">
        <v>1</v>
      </c>
      <c r="AE1921" s="57" t="s">
        <v>75</v>
      </c>
      <c r="AG1921" s="50">
        <v>1.6010687482708543</v>
      </c>
      <c r="AH1921" s="50">
        <v>1.6010687482708543</v>
      </c>
      <c r="AI1921" s="4" t="s">
        <v>270</v>
      </c>
      <c r="AJ1921" s="4" t="s">
        <v>271</v>
      </c>
    </row>
    <row r="1922" spans="1:36" x14ac:dyDescent="0.35">
      <c r="A1922" s="4" t="s">
        <v>268</v>
      </c>
      <c r="B1922" s="36" t="s">
        <v>264</v>
      </c>
      <c r="C1922" s="50" t="s">
        <v>267</v>
      </c>
      <c r="D1922" s="19">
        <v>12.269975000000001</v>
      </c>
      <c r="E1922" s="19">
        <v>55.984428000000001</v>
      </c>
      <c r="F1922" s="20">
        <v>4965</v>
      </c>
      <c r="G1922" s="20">
        <v>324</v>
      </c>
      <c r="H1922" s="21">
        <v>1.2974498019608138</v>
      </c>
      <c r="I1922" s="4" t="s">
        <v>31</v>
      </c>
      <c r="J1922" s="4" t="s">
        <v>51</v>
      </c>
      <c r="L1922" s="50">
        <f t="shared" si="211"/>
        <v>5.5E-2</v>
      </c>
      <c r="M1922" s="13">
        <f t="shared" si="212"/>
        <v>1.107754279959718E-5</v>
      </c>
      <c r="N1922" s="4" t="s">
        <v>269</v>
      </c>
      <c r="O1922" s="4" t="s">
        <v>272</v>
      </c>
      <c r="P1922" s="17">
        <v>2400</v>
      </c>
      <c r="Q1922" s="54">
        <v>43005.194548611114</v>
      </c>
      <c r="T1922" s="24">
        <f t="shared" si="213"/>
        <v>2.4305555555555556E-3</v>
      </c>
      <c r="AA1922" s="50">
        <v>6.8172640144669103E-2</v>
      </c>
      <c r="AB1922" s="16">
        <v>1</v>
      </c>
      <c r="AE1922" s="57" t="s">
        <v>75</v>
      </c>
      <c r="AG1922" s="50">
        <v>1.2865997199365791</v>
      </c>
      <c r="AH1922" s="50">
        <v>1.2865997199365791</v>
      </c>
      <c r="AI1922" s="4" t="s">
        <v>270</v>
      </c>
      <c r="AJ1922" s="4" t="s">
        <v>271</v>
      </c>
    </row>
    <row r="1923" spans="1:36" x14ac:dyDescent="0.35">
      <c r="A1923" s="4" t="s">
        <v>268</v>
      </c>
      <c r="B1923" s="36" t="s">
        <v>264</v>
      </c>
      <c r="C1923" s="50" t="s">
        <v>267</v>
      </c>
      <c r="D1923" s="19">
        <v>12.269975000000001</v>
      </c>
      <c r="E1923" s="19">
        <v>55.984428000000001</v>
      </c>
      <c r="F1923" s="20">
        <v>4965</v>
      </c>
      <c r="G1923" s="20">
        <v>324</v>
      </c>
      <c r="H1923" s="21">
        <v>1.2974498019608138</v>
      </c>
      <c r="I1923" s="4" t="s">
        <v>31</v>
      </c>
      <c r="J1923" s="4" t="s">
        <v>51</v>
      </c>
      <c r="L1923" s="50">
        <f t="shared" si="211"/>
        <v>5.5E-2</v>
      </c>
      <c r="M1923" s="13">
        <f t="shared" si="212"/>
        <v>1.107754279959718E-5</v>
      </c>
      <c r="N1923" s="4" t="s">
        <v>269</v>
      </c>
      <c r="O1923" s="4" t="s">
        <v>272</v>
      </c>
      <c r="P1923" s="17">
        <v>2400</v>
      </c>
      <c r="Q1923" s="54">
        <v>43005.218854166669</v>
      </c>
      <c r="T1923" s="24">
        <f t="shared" si="213"/>
        <v>2.4305555555555556E-3</v>
      </c>
      <c r="AA1923" s="50">
        <v>0.214294600778411</v>
      </c>
      <c r="AB1923" s="16">
        <v>1</v>
      </c>
      <c r="AE1923" s="57" t="s">
        <v>75</v>
      </c>
      <c r="AG1923" s="50">
        <v>1.0273645592049583</v>
      </c>
      <c r="AH1923" s="50">
        <v>1.0273645592049583</v>
      </c>
      <c r="AI1923" s="4" t="s">
        <v>270</v>
      </c>
      <c r="AJ1923" s="4" t="s">
        <v>271</v>
      </c>
    </row>
    <row r="1924" spans="1:36" x14ac:dyDescent="0.35">
      <c r="A1924" s="4" t="s">
        <v>268</v>
      </c>
      <c r="B1924" s="36" t="s">
        <v>264</v>
      </c>
      <c r="C1924" s="50" t="s">
        <v>267</v>
      </c>
      <c r="D1924" s="19">
        <v>12.269975000000001</v>
      </c>
      <c r="E1924" s="19">
        <v>55.984428000000001</v>
      </c>
      <c r="F1924" s="20">
        <v>4965</v>
      </c>
      <c r="G1924" s="20">
        <v>324</v>
      </c>
      <c r="H1924" s="21">
        <v>1.2974498019608138</v>
      </c>
      <c r="I1924" s="4" t="s">
        <v>31</v>
      </c>
      <c r="J1924" s="4" t="s">
        <v>51</v>
      </c>
      <c r="L1924" s="50">
        <f t="shared" si="211"/>
        <v>5.5E-2</v>
      </c>
      <c r="M1924" s="13">
        <f t="shared" si="212"/>
        <v>1.107754279959718E-5</v>
      </c>
      <c r="N1924" s="4" t="s">
        <v>269</v>
      </c>
      <c r="O1924" s="4" t="s">
        <v>272</v>
      </c>
      <c r="P1924" s="17">
        <v>2400</v>
      </c>
      <c r="Q1924" s="54">
        <v>43005.250104166669</v>
      </c>
      <c r="T1924" s="24">
        <f t="shared" si="213"/>
        <v>2.4305555555555556E-3</v>
      </c>
      <c r="AA1924" s="50">
        <v>6.8172640144669103E-2</v>
      </c>
      <c r="AB1924" s="16">
        <v>1</v>
      </c>
      <c r="AE1924" s="57" t="s">
        <v>75</v>
      </c>
      <c r="AG1924" s="50">
        <v>1.1851992623459833</v>
      </c>
      <c r="AH1924" s="50">
        <v>1.1851992623459833</v>
      </c>
      <c r="AI1924" s="4" t="s">
        <v>270</v>
      </c>
      <c r="AJ1924" s="4" t="s">
        <v>271</v>
      </c>
    </row>
    <row r="1925" spans="1:36" x14ac:dyDescent="0.35">
      <c r="A1925" s="4" t="s">
        <v>268</v>
      </c>
      <c r="B1925" s="36" t="s">
        <v>264</v>
      </c>
      <c r="C1925" s="50" t="s">
        <v>267</v>
      </c>
      <c r="D1925" s="19">
        <v>12.269975000000001</v>
      </c>
      <c r="E1925" s="19">
        <v>55.984428000000001</v>
      </c>
      <c r="F1925" s="20">
        <v>4965</v>
      </c>
      <c r="G1925" s="20">
        <v>324</v>
      </c>
      <c r="H1925" s="21">
        <v>1.2974498019608138</v>
      </c>
      <c r="I1925" s="4" t="s">
        <v>31</v>
      </c>
      <c r="J1925" s="4" t="s">
        <v>51</v>
      </c>
      <c r="L1925" s="50">
        <f t="shared" si="211"/>
        <v>5.5E-2</v>
      </c>
      <c r="M1925" s="13">
        <f t="shared" si="212"/>
        <v>1.107754279959718E-5</v>
      </c>
      <c r="N1925" s="4" t="s">
        <v>269</v>
      </c>
      <c r="O1925" s="4" t="s">
        <v>272</v>
      </c>
      <c r="P1925" s="17">
        <v>2400</v>
      </c>
      <c r="Q1925" s="54">
        <v>43005.270937499998</v>
      </c>
      <c r="T1925" s="24">
        <f t="shared" si="213"/>
        <v>2.4305555555555556E-3</v>
      </c>
      <c r="AA1925" s="50">
        <v>0</v>
      </c>
      <c r="AB1925" s="16">
        <v>1</v>
      </c>
      <c r="AE1925" s="57" t="s">
        <v>75</v>
      </c>
      <c r="AG1925" s="50">
        <v>0.92596414487068324</v>
      </c>
      <c r="AH1925" s="50">
        <v>0.92596414487068324</v>
      </c>
      <c r="AI1925" s="4" t="s">
        <v>270</v>
      </c>
      <c r="AJ1925" s="4" t="s">
        <v>271</v>
      </c>
    </row>
    <row r="1926" spans="1:36" x14ac:dyDescent="0.35">
      <c r="A1926" s="4" t="s">
        <v>268</v>
      </c>
      <c r="B1926" s="36" t="s">
        <v>264</v>
      </c>
      <c r="C1926" s="50" t="s">
        <v>267</v>
      </c>
      <c r="D1926" s="19">
        <v>12.269975000000001</v>
      </c>
      <c r="E1926" s="19">
        <v>55.984428000000001</v>
      </c>
      <c r="F1926" s="20">
        <v>4965</v>
      </c>
      <c r="G1926" s="20">
        <v>324</v>
      </c>
      <c r="H1926" s="21">
        <v>1.2974498019608138</v>
      </c>
      <c r="I1926" s="4" t="s">
        <v>31</v>
      </c>
      <c r="J1926" s="4" t="s">
        <v>51</v>
      </c>
      <c r="L1926" s="50">
        <f t="shared" si="211"/>
        <v>5.5E-2</v>
      </c>
      <c r="M1926" s="13">
        <f t="shared" si="212"/>
        <v>1.107754279959718E-5</v>
      </c>
      <c r="N1926" s="4" t="s">
        <v>269</v>
      </c>
      <c r="O1926" s="4" t="s">
        <v>272</v>
      </c>
      <c r="P1926" s="17">
        <v>2400</v>
      </c>
      <c r="Q1926" s="54">
        <v>43005.302187499998</v>
      </c>
      <c r="T1926" s="24">
        <f t="shared" si="213"/>
        <v>2.4305555555555556E-3</v>
      </c>
      <c r="AA1926" s="50">
        <v>6.8172640144669103E-2</v>
      </c>
      <c r="AB1926" s="16">
        <v>1</v>
      </c>
      <c r="AE1926" s="57" t="s">
        <v>75</v>
      </c>
      <c r="AG1926" s="50">
        <v>1.3627701532558207</v>
      </c>
      <c r="AH1926" s="50">
        <v>1.3627701532558207</v>
      </c>
      <c r="AI1926" s="4" t="s">
        <v>270</v>
      </c>
      <c r="AJ1926" s="4" t="s">
        <v>271</v>
      </c>
    </row>
    <row r="1927" spans="1:36" x14ac:dyDescent="0.35">
      <c r="A1927" s="4" t="s">
        <v>268</v>
      </c>
      <c r="B1927" s="36" t="s">
        <v>264</v>
      </c>
      <c r="C1927" s="50" t="s">
        <v>267</v>
      </c>
      <c r="D1927" s="19">
        <v>12.269975000000001</v>
      </c>
      <c r="E1927" s="19">
        <v>55.984428000000001</v>
      </c>
      <c r="F1927" s="20">
        <v>4965</v>
      </c>
      <c r="G1927" s="20">
        <v>324</v>
      </c>
      <c r="H1927" s="21">
        <v>1.2974498019608138</v>
      </c>
      <c r="I1927" s="4" t="s">
        <v>31</v>
      </c>
      <c r="J1927" s="4" t="s">
        <v>51</v>
      </c>
      <c r="L1927" s="50">
        <f t="shared" si="211"/>
        <v>5.5E-2</v>
      </c>
      <c r="M1927" s="13">
        <f t="shared" si="212"/>
        <v>1.107754279959718E-5</v>
      </c>
      <c r="N1927" s="4" t="s">
        <v>269</v>
      </c>
      <c r="O1927" s="4" t="s">
        <v>272</v>
      </c>
      <c r="P1927" s="17">
        <v>2400</v>
      </c>
      <c r="Q1927" s="54">
        <v>43005.323020833333</v>
      </c>
      <c r="T1927" s="24">
        <f t="shared" si="213"/>
        <v>2.4305555555555556E-3</v>
      </c>
      <c r="AA1927" s="50">
        <v>0.13861881445426899</v>
      </c>
      <c r="AB1927" s="16">
        <v>1</v>
      </c>
      <c r="AE1927" s="57" t="s">
        <v>75</v>
      </c>
      <c r="AG1927" s="50">
        <v>1.6227470722356248</v>
      </c>
      <c r="AH1927" s="50">
        <v>1.6227470722356248</v>
      </c>
      <c r="AI1927" s="4" t="s">
        <v>270</v>
      </c>
      <c r="AJ1927" s="4" t="s">
        <v>271</v>
      </c>
    </row>
    <row r="1928" spans="1:36" x14ac:dyDescent="0.35">
      <c r="A1928" s="4" t="s">
        <v>268</v>
      </c>
      <c r="B1928" s="36" t="s">
        <v>264</v>
      </c>
      <c r="C1928" s="50" t="s">
        <v>267</v>
      </c>
      <c r="D1928" s="19">
        <v>12.269975000000001</v>
      </c>
      <c r="E1928" s="19">
        <v>55.984428000000001</v>
      </c>
      <c r="F1928" s="20">
        <v>4965</v>
      </c>
      <c r="G1928" s="20">
        <v>324</v>
      </c>
      <c r="H1928" s="21">
        <v>1.2974498019608138</v>
      </c>
      <c r="I1928" s="4" t="s">
        <v>31</v>
      </c>
      <c r="J1928" s="4" t="s">
        <v>51</v>
      </c>
      <c r="L1928" s="50">
        <f t="shared" ref="L1928:L1991" si="214">AVERAGE(0.03,0.08)</f>
        <v>5.5E-2</v>
      </c>
      <c r="M1928" s="13">
        <f t="shared" ref="M1928:M1991" si="215">L1928/F1928</f>
        <v>1.107754279959718E-5</v>
      </c>
      <c r="N1928" s="4" t="s">
        <v>269</v>
      </c>
      <c r="O1928" s="4" t="s">
        <v>272</v>
      </c>
      <c r="P1928" s="17">
        <v>2400</v>
      </c>
      <c r="Q1928" s="54">
        <v>43005.350798611114</v>
      </c>
      <c r="T1928" s="24">
        <f t="shared" ref="T1928:T1991" si="216">AVERAGE(2,5)/60/24</f>
        <v>2.4305555555555556E-3</v>
      </c>
      <c r="AA1928" s="50">
        <v>0.28937878478446999</v>
      </c>
      <c r="AB1928" s="16">
        <v>1</v>
      </c>
      <c r="AE1928" s="57" t="s">
        <v>75</v>
      </c>
      <c r="AG1928" s="50">
        <v>1.5878571098455874</v>
      </c>
      <c r="AH1928" s="50">
        <v>1.5878571098455874</v>
      </c>
      <c r="AI1928" s="4" t="s">
        <v>270</v>
      </c>
      <c r="AJ1928" s="4" t="s">
        <v>271</v>
      </c>
    </row>
    <row r="1929" spans="1:36" x14ac:dyDescent="0.35">
      <c r="A1929" s="4" t="s">
        <v>268</v>
      </c>
      <c r="B1929" s="36" t="s">
        <v>264</v>
      </c>
      <c r="C1929" s="50" t="s">
        <v>267</v>
      </c>
      <c r="D1929" s="19">
        <v>12.269975000000001</v>
      </c>
      <c r="E1929" s="19">
        <v>55.984428000000001</v>
      </c>
      <c r="F1929" s="20">
        <v>4965</v>
      </c>
      <c r="G1929" s="20">
        <v>324</v>
      </c>
      <c r="H1929" s="21">
        <v>1.2974498019608138</v>
      </c>
      <c r="I1929" s="4" t="s">
        <v>31</v>
      </c>
      <c r="J1929" s="4" t="s">
        <v>51</v>
      </c>
      <c r="L1929" s="50">
        <f t="shared" si="214"/>
        <v>5.5E-2</v>
      </c>
      <c r="M1929" s="13">
        <f t="shared" si="215"/>
        <v>1.107754279959718E-5</v>
      </c>
      <c r="N1929" s="4" t="s">
        <v>269</v>
      </c>
      <c r="O1929" s="4" t="s">
        <v>272</v>
      </c>
      <c r="P1929" s="17">
        <v>2400</v>
      </c>
      <c r="Q1929" s="54">
        <v>43005.375104166669</v>
      </c>
      <c r="T1929" s="24">
        <f t="shared" si="216"/>
        <v>2.4305555555555556E-3</v>
      </c>
      <c r="AA1929" s="50">
        <v>0.70240808099258201</v>
      </c>
      <c r="AB1929" s="16">
        <v>1</v>
      </c>
      <c r="AE1929" s="57" t="s">
        <v>75</v>
      </c>
      <c r="AG1929" s="50">
        <v>2.3938412286686459</v>
      </c>
      <c r="AH1929" s="50">
        <v>2.3938412286686459</v>
      </c>
      <c r="AI1929" s="4" t="s">
        <v>270</v>
      </c>
      <c r="AJ1929" s="4" t="s">
        <v>271</v>
      </c>
    </row>
    <row r="1930" spans="1:36" x14ac:dyDescent="0.35">
      <c r="A1930" s="4" t="s">
        <v>268</v>
      </c>
      <c r="B1930" s="36" t="s">
        <v>264</v>
      </c>
      <c r="C1930" s="50" t="s">
        <v>267</v>
      </c>
      <c r="D1930" s="19">
        <v>12.269975000000001</v>
      </c>
      <c r="E1930" s="19">
        <v>55.984428000000001</v>
      </c>
      <c r="F1930" s="20">
        <v>4965</v>
      </c>
      <c r="G1930" s="20">
        <v>324</v>
      </c>
      <c r="H1930" s="21">
        <v>1.2974498019608138</v>
      </c>
      <c r="I1930" s="4" t="s">
        <v>31</v>
      </c>
      <c r="J1930" s="4" t="s">
        <v>51</v>
      </c>
      <c r="L1930" s="50">
        <f t="shared" si="214"/>
        <v>5.5E-2</v>
      </c>
      <c r="M1930" s="13">
        <f t="shared" si="215"/>
        <v>1.107754279959718E-5</v>
      </c>
      <c r="N1930" s="4" t="s">
        <v>269</v>
      </c>
      <c r="O1930" s="4" t="s">
        <v>272</v>
      </c>
      <c r="P1930" s="17">
        <v>2400</v>
      </c>
      <c r="Q1930" s="54">
        <v>43005.402881944443</v>
      </c>
      <c r="T1930" s="24">
        <f t="shared" si="216"/>
        <v>2.4305555555555556E-3</v>
      </c>
      <c r="AA1930" s="50">
        <v>0.61245086245801095</v>
      </c>
      <c r="AB1930" s="16">
        <v>1</v>
      </c>
      <c r="AE1930" s="57" t="s">
        <v>75</v>
      </c>
      <c r="AG1930" s="50">
        <v>1.8069829245773332</v>
      </c>
      <c r="AH1930" s="50">
        <v>1.8069829245773332</v>
      </c>
      <c r="AI1930" s="4" t="s">
        <v>270</v>
      </c>
      <c r="AJ1930" s="4" t="s">
        <v>271</v>
      </c>
    </row>
    <row r="1931" spans="1:36" x14ac:dyDescent="0.35">
      <c r="A1931" s="4" t="s">
        <v>268</v>
      </c>
      <c r="B1931" s="36" t="s">
        <v>264</v>
      </c>
      <c r="C1931" s="50" t="s">
        <v>267</v>
      </c>
      <c r="D1931" s="19">
        <v>12.269975000000001</v>
      </c>
      <c r="E1931" s="19">
        <v>55.984428000000001</v>
      </c>
      <c r="F1931" s="20">
        <v>4965</v>
      </c>
      <c r="G1931" s="20">
        <v>324</v>
      </c>
      <c r="H1931" s="21">
        <v>1.2974498019608138</v>
      </c>
      <c r="I1931" s="4" t="s">
        <v>31</v>
      </c>
      <c r="J1931" s="4" t="s">
        <v>51</v>
      </c>
      <c r="L1931" s="50">
        <f t="shared" si="214"/>
        <v>5.5E-2</v>
      </c>
      <c r="M1931" s="13">
        <f t="shared" si="215"/>
        <v>1.107754279959718E-5</v>
      </c>
      <c r="N1931" s="4" t="s">
        <v>269</v>
      </c>
      <c r="O1931" s="4" t="s">
        <v>272</v>
      </c>
      <c r="P1931" s="17">
        <v>2400</v>
      </c>
      <c r="Q1931" s="54">
        <v>43005.427187499998</v>
      </c>
      <c r="T1931" s="24">
        <f t="shared" si="216"/>
        <v>2.4305555555555556E-3</v>
      </c>
      <c r="AA1931" s="50">
        <v>0.70240808099258201</v>
      </c>
      <c r="AB1931" s="16">
        <v>1</v>
      </c>
      <c r="AE1931" s="57" t="s">
        <v>75</v>
      </c>
      <c r="AG1931" s="50">
        <v>2.6032013449264162</v>
      </c>
      <c r="AH1931" s="50">
        <v>2.6032013449264162</v>
      </c>
      <c r="AI1931" s="4" t="s">
        <v>270</v>
      </c>
      <c r="AJ1931" s="4" t="s">
        <v>271</v>
      </c>
    </row>
    <row r="1932" spans="1:36" x14ac:dyDescent="0.35">
      <c r="A1932" s="4" t="s">
        <v>268</v>
      </c>
      <c r="B1932" s="36" t="s">
        <v>264</v>
      </c>
      <c r="C1932" s="50" t="s">
        <v>267</v>
      </c>
      <c r="D1932" s="19">
        <v>12.269975000000001</v>
      </c>
      <c r="E1932" s="19">
        <v>55.984428000000001</v>
      </c>
      <c r="F1932" s="20">
        <v>4965</v>
      </c>
      <c r="G1932" s="20">
        <v>324</v>
      </c>
      <c r="H1932" s="21">
        <v>1.2974498019608138</v>
      </c>
      <c r="I1932" s="4" t="s">
        <v>31</v>
      </c>
      <c r="J1932" s="4" t="s">
        <v>51</v>
      </c>
      <c r="L1932" s="50">
        <f t="shared" si="214"/>
        <v>5.5E-2</v>
      </c>
      <c r="M1932" s="13">
        <f t="shared" si="215"/>
        <v>1.107754279959718E-5</v>
      </c>
      <c r="N1932" s="4" t="s">
        <v>269</v>
      </c>
      <c r="O1932" s="4" t="s">
        <v>272</v>
      </c>
      <c r="P1932" s="17">
        <v>2400</v>
      </c>
      <c r="Q1932" s="54">
        <v>43005.451493055552</v>
      </c>
      <c r="T1932" s="24">
        <f t="shared" si="216"/>
        <v>2.4305555555555556E-3</v>
      </c>
      <c r="AA1932" s="50">
        <v>0.44636775529137901</v>
      </c>
      <c r="AB1932" s="16">
        <v>1</v>
      </c>
      <c r="AE1932" s="57" t="s">
        <v>75</v>
      </c>
      <c r="AG1932" s="50">
        <v>2.363342778539121</v>
      </c>
      <c r="AH1932" s="50">
        <v>2.363342778539121</v>
      </c>
      <c r="AI1932" s="4" t="s">
        <v>270</v>
      </c>
      <c r="AJ1932" s="4" t="s">
        <v>271</v>
      </c>
    </row>
    <row r="1933" spans="1:36" x14ac:dyDescent="0.35">
      <c r="A1933" s="4" t="s">
        <v>268</v>
      </c>
      <c r="B1933" s="36" t="s">
        <v>264</v>
      </c>
      <c r="C1933" s="50" t="s">
        <v>267</v>
      </c>
      <c r="D1933" s="19">
        <v>12.269975000000001</v>
      </c>
      <c r="E1933" s="19">
        <v>55.984428000000001</v>
      </c>
      <c r="F1933" s="20">
        <v>4965</v>
      </c>
      <c r="G1933" s="20">
        <v>324</v>
      </c>
      <c r="H1933" s="21">
        <v>1.2974498019608138</v>
      </c>
      <c r="I1933" s="4" t="s">
        <v>31</v>
      </c>
      <c r="J1933" s="4" t="s">
        <v>51</v>
      </c>
      <c r="L1933" s="50">
        <f t="shared" si="214"/>
        <v>5.5E-2</v>
      </c>
      <c r="M1933" s="13">
        <f t="shared" si="215"/>
        <v>1.107754279959718E-5</v>
      </c>
      <c r="N1933" s="4" t="s">
        <v>269</v>
      </c>
      <c r="O1933" s="4" t="s">
        <v>272</v>
      </c>
      <c r="P1933" s="17">
        <v>2400</v>
      </c>
      <c r="Q1933" s="54">
        <v>43005.479270833333</v>
      </c>
      <c r="T1933" s="24">
        <f t="shared" si="216"/>
        <v>2.4305555555555556E-3</v>
      </c>
      <c r="AA1933" s="50">
        <v>0.70240808099258201</v>
      </c>
      <c r="AB1933" s="16">
        <v>1</v>
      </c>
      <c r="AE1933" s="57" t="s">
        <v>75</v>
      </c>
      <c r="AG1933" s="50">
        <v>2.7084009006538787</v>
      </c>
      <c r="AH1933" s="50">
        <v>2.7084009006538787</v>
      </c>
      <c r="AI1933" s="4" t="s">
        <v>270</v>
      </c>
      <c r="AJ1933" s="4" t="s">
        <v>271</v>
      </c>
    </row>
    <row r="1934" spans="1:36" x14ac:dyDescent="0.35">
      <c r="A1934" s="4" t="s">
        <v>268</v>
      </c>
      <c r="B1934" s="36" t="s">
        <v>264</v>
      </c>
      <c r="C1934" s="50" t="s">
        <v>267</v>
      </c>
      <c r="D1934" s="19">
        <v>12.269975000000001</v>
      </c>
      <c r="E1934" s="19">
        <v>55.984428000000001</v>
      </c>
      <c r="F1934" s="20">
        <v>4965</v>
      </c>
      <c r="G1934" s="20">
        <v>324</v>
      </c>
      <c r="H1934" s="21">
        <v>1.2974498019608138</v>
      </c>
      <c r="I1934" s="4" t="s">
        <v>31</v>
      </c>
      <c r="J1934" s="4" t="s">
        <v>51</v>
      </c>
      <c r="L1934" s="50">
        <f t="shared" si="214"/>
        <v>5.5E-2</v>
      </c>
      <c r="M1934" s="13">
        <f t="shared" si="215"/>
        <v>1.107754279959718E-5</v>
      </c>
      <c r="N1934" s="4" t="s">
        <v>269</v>
      </c>
      <c r="O1934" s="4" t="s">
        <v>272</v>
      </c>
      <c r="P1934" s="17">
        <v>2400</v>
      </c>
      <c r="Q1934" s="54">
        <v>43005.507048611114</v>
      </c>
      <c r="T1934" s="24">
        <f t="shared" si="216"/>
        <v>2.4305555555555556E-3</v>
      </c>
      <c r="AA1934" s="50">
        <v>0.70240808099258201</v>
      </c>
      <c r="AB1934" s="16">
        <v>1</v>
      </c>
      <c r="AE1934" s="57" t="s">
        <v>75</v>
      </c>
      <c r="AG1934" s="50">
        <v>2.1316501058973625</v>
      </c>
      <c r="AH1934" s="50">
        <v>2.1316501058973625</v>
      </c>
      <c r="AI1934" s="4" t="s">
        <v>270</v>
      </c>
      <c r="AJ1934" s="4" t="s">
        <v>271</v>
      </c>
    </row>
    <row r="1935" spans="1:36" x14ac:dyDescent="0.35">
      <c r="A1935" s="4" t="s">
        <v>268</v>
      </c>
      <c r="B1935" s="36" t="s">
        <v>264</v>
      </c>
      <c r="C1935" s="50" t="s">
        <v>267</v>
      </c>
      <c r="D1935" s="19">
        <v>12.269975000000001</v>
      </c>
      <c r="E1935" s="19">
        <v>55.984428000000001</v>
      </c>
      <c r="F1935" s="20">
        <v>4965</v>
      </c>
      <c r="G1935" s="20">
        <v>324</v>
      </c>
      <c r="H1935" s="21">
        <v>1.2974498019608138</v>
      </c>
      <c r="I1935" s="4" t="s">
        <v>31</v>
      </c>
      <c r="J1935" s="4" t="s">
        <v>51</v>
      </c>
      <c r="L1935" s="50">
        <f t="shared" si="214"/>
        <v>5.5E-2</v>
      </c>
      <c r="M1935" s="13">
        <f t="shared" si="215"/>
        <v>1.107754279959718E-5</v>
      </c>
      <c r="N1935" s="4" t="s">
        <v>269</v>
      </c>
      <c r="O1935" s="4" t="s">
        <v>272</v>
      </c>
      <c r="P1935" s="17">
        <v>2400</v>
      </c>
      <c r="Q1935" s="54">
        <v>43005.534826388888</v>
      </c>
      <c r="T1935" s="24">
        <f t="shared" si="216"/>
        <v>2.4305555555555556E-3</v>
      </c>
      <c r="AA1935" s="50">
        <v>0.79122441135482202</v>
      </c>
      <c r="AB1935" s="16">
        <v>1</v>
      </c>
      <c r="AE1935" s="57" t="s">
        <v>75</v>
      </c>
      <c r="AG1935" s="50">
        <v>1.3577427872963459</v>
      </c>
      <c r="AH1935" s="50">
        <v>1.3577427872963459</v>
      </c>
      <c r="AI1935" s="4" t="s">
        <v>270</v>
      </c>
      <c r="AJ1935" s="4" t="s">
        <v>271</v>
      </c>
    </row>
    <row r="1936" spans="1:36" x14ac:dyDescent="0.35">
      <c r="A1936" s="4" t="s">
        <v>268</v>
      </c>
      <c r="B1936" s="36" t="s">
        <v>264</v>
      </c>
      <c r="C1936" s="50" t="s">
        <v>267</v>
      </c>
      <c r="D1936" s="19">
        <v>12.269975000000001</v>
      </c>
      <c r="E1936" s="19">
        <v>55.984428000000001</v>
      </c>
      <c r="F1936" s="20">
        <v>4965</v>
      </c>
      <c r="G1936" s="20">
        <v>324</v>
      </c>
      <c r="H1936" s="21">
        <v>1.2974498019608138</v>
      </c>
      <c r="I1936" s="4" t="s">
        <v>31</v>
      </c>
      <c r="J1936" s="4" t="s">
        <v>51</v>
      </c>
      <c r="L1936" s="50">
        <f t="shared" si="214"/>
        <v>5.5E-2</v>
      </c>
      <c r="M1936" s="13">
        <f t="shared" si="215"/>
        <v>1.107754279959718E-5</v>
      </c>
      <c r="N1936" s="4" t="s">
        <v>269</v>
      </c>
      <c r="O1936" s="4" t="s">
        <v>272</v>
      </c>
      <c r="P1936" s="17">
        <v>2400</v>
      </c>
      <c r="Q1936" s="54">
        <v>43005.559131944443</v>
      </c>
      <c r="T1936" s="24">
        <f t="shared" si="216"/>
        <v>2.4305555555555556E-3</v>
      </c>
      <c r="AA1936" s="50">
        <v>0.36673650295545901</v>
      </c>
      <c r="AB1936" s="16">
        <v>1</v>
      </c>
      <c r="AE1936" s="57" t="s">
        <v>75</v>
      </c>
      <c r="AG1936" s="50">
        <v>0.9837832585876416</v>
      </c>
      <c r="AH1936" s="50">
        <v>0.9837832585876416</v>
      </c>
      <c r="AI1936" s="4" t="s">
        <v>270</v>
      </c>
      <c r="AJ1936" s="4" t="s">
        <v>271</v>
      </c>
    </row>
    <row r="1937" spans="1:36" x14ac:dyDescent="0.35">
      <c r="A1937" s="4" t="s">
        <v>268</v>
      </c>
      <c r="B1937" s="36" t="s">
        <v>264</v>
      </c>
      <c r="C1937" s="50" t="s">
        <v>267</v>
      </c>
      <c r="D1937" s="19">
        <v>12.269975000000001</v>
      </c>
      <c r="E1937" s="19">
        <v>55.984428000000001</v>
      </c>
      <c r="F1937" s="20">
        <v>4965</v>
      </c>
      <c r="G1937" s="20">
        <v>324</v>
      </c>
      <c r="H1937" s="21">
        <v>1.2974498019608138</v>
      </c>
      <c r="I1937" s="4" t="s">
        <v>31</v>
      </c>
      <c r="J1937" s="4" t="s">
        <v>51</v>
      </c>
      <c r="L1937" s="50">
        <f t="shared" si="214"/>
        <v>5.5E-2</v>
      </c>
      <c r="M1937" s="13">
        <f t="shared" si="215"/>
        <v>1.107754279959718E-5</v>
      </c>
      <c r="N1937" s="4" t="s">
        <v>269</v>
      </c>
      <c r="O1937" s="4" t="s">
        <v>272</v>
      </c>
      <c r="P1937" s="17">
        <v>2400</v>
      </c>
      <c r="Q1937" s="54">
        <v>43005.586909722224</v>
      </c>
      <c r="T1937" s="24">
        <f t="shared" si="216"/>
        <v>2.4305555555555556E-3</v>
      </c>
      <c r="AA1937" s="50">
        <v>0.52827254179222904</v>
      </c>
      <c r="AB1937" s="16">
        <v>1</v>
      </c>
      <c r="AE1937" s="57" t="s">
        <v>75</v>
      </c>
      <c r="AG1937" s="50">
        <v>0.61853822598425001</v>
      </c>
      <c r="AH1937" s="50">
        <v>0.61853822598425001</v>
      </c>
      <c r="AI1937" s="4" t="s">
        <v>270</v>
      </c>
      <c r="AJ1937" s="4" t="s">
        <v>271</v>
      </c>
    </row>
    <row r="1938" spans="1:36" x14ac:dyDescent="0.35">
      <c r="A1938" s="4" t="s">
        <v>268</v>
      </c>
      <c r="B1938" s="36" t="s">
        <v>264</v>
      </c>
      <c r="C1938" s="50" t="s">
        <v>267</v>
      </c>
      <c r="D1938" s="19">
        <v>12.269975000000001</v>
      </c>
      <c r="E1938" s="19">
        <v>55.984428000000001</v>
      </c>
      <c r="F1938" s="20">
        <v>4965</v>
      </c>
      <c r="G1938" s="20">
        <v>324</v>
      </c>
      <c r="H1938" s="21">
        <v>1.2974498019608138</v>
      </c>
      <c r="I1938" s="4" t="s">
        <v>31</v>
      </c>
      <c r="J1938" s="4" t="s">
        <v>51</v>
      </c>
      <c r="L1938" s="50">
        <f t="shared" si="214"/>
        <v>5.5E-2</v>
      </c>
      <c r="M1938" s="13">
        <f t="shared" si="215"/>
        <v>1.107754279959718E-5</v>
      </c>
      <c r="N1938" s="4" t="s">
        <v>269</v>
      </c>
      <c r="O1938" s="4" t="s">
        <v>272</v>
      </c>
      <c r="P1938" s="17">
        <v>2400</v>
      </c>
      <c r="Q1938" s="54">
        <v>43005.611215277779</v>
      </c>
      <c r="T1938" s="24">
        <f t="shared" si="216"/>
        <v>2.4305555555555556E-3</v>
      </c>
      <c r="AA1938" s="50">
        <v>0.44636775529137901</v>
      </c>
      <c r="AB1938" s="16">
        <v>1</v>
      </c>
      <c r="AE1938" s="57" t="s">
        <v>75</v>
      </c>
      <c r="AG1938" s="50">
        <v>0.97857467925421249</v>
      </c>
      <c r="AH1938" s="50">
        <v>0.97857467925421249</v>
      </c>
      <c r="AI1938" s="4" t="s">
        <v>270</v>
      </c>
      <c r="AJ1938" s="4" t="s">
        <v>271</v>
      </c>
    </row>
    <row r="1939" spans="1:36" x14ac:dyDescent="0.35">
      <c r="A1939" s="4" t="s">
        <v>268</v>
      </c>
      <c r="B1939" s="36" t="s">
        <v>264</v>
      </c>
      <c r="C1939" s="50" t="s">
        <v>267</v>
      </c>
      <c r="D1939" s="19">
        <v>12.269975000000001</v>
      </c>
      <c r="E1939" s="19">
        <v>55.984428000000001</v>
      </c>
      <c r="F1939" s="20">
        <v>4965</v>
      </c>
      <c r="G1939" s="20">
        <v>324</v>
      </c>
      <c r="H1939" s="21">
        <v>1.2974498019608138</v>
      </c>
      <c r="I1939" s="4" t="s">
        <v>31</v>
      </c>
      <c r="J1939" s="4" t="s">
        <v>51</v>
      </c>
      <c r="L1939" s="50">
        <f t="shared" si="214"/>
        <v>5.5E-2</v>
      </c>
      <c r="M1939" s="13">
        <f t="shared" si="215"/>
        <v>1.107754279959718E-5</v>
      </c>
      <c r="N1939" s="4" t="s">
        <v>269</v>
      </c>
      <c r="O1939" s="4" t="s">
        <v>272</v>
      </c>
      <c r="P1939" s="17">
        <v>2400</v>
      </c>
      <c r="Q1939" s="54">
        <v>43005.638993055552</v>
      </c>
      <c r="T1939" s="24">
        <f t="shared" si="216"/>
        <v>2.4305555555555556E-3</v>
      </c>
      <c r="AA1939" s="50">
        <v>0.36673650295545901</v>
      </c>
      <c r="AB1939" s="16">
        <v>1</v>
      </c>
      <c r="AE1939" s="57" t="s">
        <v>75</v>
      </c>
      <c r="AG1939" s="50">
        <v>0.98536338897797093</v>
      </c>
      <c r="AH1939" s="50">
        <v>0.98536338897797093</v>
      </c>
      <c r="AI1939" s="4" t="s">
        <v>270</v>
      </c>
      <c r="AJ1939" s="4" t="s">
        <v>271</v>
      </c>
    </row>
    <row r="1940" spans="1:36" x14ac:dyDescent="0.35">
      <c r="A1940" s="4" t="s">
        <v>268</v>
      </c>
      <c r="B1940" s="36" t="s">
        <v>264</v>
      </c>
      <c r="C1940" s="50" t="s">
        <v>267</v>
      </c>
      <c r="D1940" s="19">
        <v>12.269975000000001</v>
      </c>
      <c r="E1940" s="19">
        <v>55.984428000000001</v>
      </c>
      <c r="F1940" s="20">
        <v>4965</v>
      </c>
      <c r="G1940" s="20">
        <v>324</v>
      </c>
      <c r="H1940" s="21">
        <v>1.2974498019608138</v>
      </c>
      <c r="I1940" s="4" t="s">
        <v>31</v>
      </c>
      <c r="J1940" s="4" t="s">
        <v>51</v>
      </c>
      <c r="L1940" s="50">
        <f t="shared" si="214"/>
        <v>5.5E-2</v>
      </c>
      <c r="M1940" s="13">
        <f t="shared" si="215"/>
        <v>1.107754279959718E-5</v>
      </c>
      <c r="N1940" s="4" t="s">
        <v>269</v>
      </c>
      <c r="O1940" s="4" t="s">
        <v>272</v>
      </c>
      <c r="P1940" s="17">
        <v>2400</v>
      </c>
      <c r="Q1940" s="54">
        <v>43005.666770833333</v>
      </c>
      <c r="T1940" s="24">
        <f t="shared" si="216"/>
        <v>2.4305555555555556E-3</v>
      </c>
      <c r="AA1940" s="50">
        <v>0.28937878478446999</v>
      </c>
      <c r="AB1940" s="16">
        <v>1</v>
      </c>
      <c r="AE1940" s="57" t="s">
        <v>75</v>
      </c>
      <c r="AG1940" s="50">
        <v>0.80520498511780414</v>
      </c>
      <c r="AH1940" s="50">
        <v>0.80520498511780414</v>
      </c>
      <c r="AI1940" s="4" t="s">
        <v>270</v>
      </c>
      <c r="AJ1940" s="4" t="s">
        <v>271</v>
      </c>
    </row>
    <row r="1941" spans="1:36" x14ac:dyDescent="0.35">
      <c r="A1941" s="4" t="s">
        <v>268</v>
      </c>
      <c r="B1941" s="36" t="s">
        <v>264</v>
      </c>
      <c r="C1941" s="50" t="s">
        <v>267</v>
      </c>
      <c r="D1941" s="19">
        <v>12.269975000000001</v>
      </c>
      <c r="E1941" s="19">
        <v>55.984428000000001</v>
      </c>
      <c r="F1941" s="20">
        <v>4965</v>
      </c>
      <c r="G1941" s="20">
        <v>324</v>
      </c>
      <c r="H1941" s="21">
        <v>1.2974498019608138</v>
      </c>
      <c r="I1941" s="4" t="s">
        <v>31</v>
      </c>
      <c r="J1941" s="4" t="s">
        <v>51</v>
      </c>
      <c r="L1941" s="50">
        <f t="shared" si="214"/>
        <v>5.5E-2</v>
      </c>
      <c r="M1941" s="13">
        <f t="shared" si="215"/>
        <v>1.107754279959718E-5</v>
      </c>
      <c r="N1941" s="4" t="s">
        <v>269</v>
      </c>
      <c r="O1941" s="4" t="s">
        <v>272</v>
      </c>
      <c r="P1941" s="17">
        <v>2400</v>
      </c>
      <c r="Q1941" s="54">
        <v>43005.691076388888</v>
      </c>
      <c r="T1941" s="24">
        <f t="shared" si="216"/>
        <v>2.4305555555555556E-3</v>
      </c>
      <c r="AA1941" s="50">
        <v>0.28937878478446999</v>
      </c>
      <c r="AB1941" s="16">
        <v>1</v>
      </c>
      <c r="AE1941" s="57" t="s">
        <v>75</v>
      </c>
      <c r="AG1941" s="50">
        <v>0.7545204660814625</v>
      </c>
      <c r="AH1941" s="50">
        <v>0.7545204660814625</v>
      </c>
      <c r="AI1941" s="4" t="s">
        <v>270</v>
      </c>
      <c r="AJ1941" s="4" t="s">
        <v>271</v>
      </c>
    </row>
    <row r="1942" spans="1:36" x14ac:dyDescent="0.35">
      <c r="A1942" s="4" t="s">
        <v>268</v>
      </c>
      <c r="B1942" s="36" t="s">
        <v>264</v>
      </c>
      <c r="C1942" s="50" t="s">
        <v>267</v>
      </c>
      <c r="D1942" s="19">
        <v>12.269975000000001</v>
      </c>
      <c r="E1942" s="19">
        <v>55.984428000000001</v>
      </c>
      <c r="F1942" s="20">
        <v>4965</v>
      </c>
      <c r="G1942" s="20">
        <v>324</v>
      </c>
      <c r="H1942" s="21">
        <v>1.2974498019608138</v>
      </c>
      <c r="I1942" s="4" t="s">
        <v>31</v>
      </c>
      <c r="J1942" s="4" t="s">
        <v>51</v>
      </c>
      <c r="L1942" s="50">
        <f t="shared" si="214"/>
        <v>5.5E-2</v>
      </c>
      <c r="M1942" s="13">
        <f t="shared" si="215"/>
        <v>1.107754279959718E-5</v>
      </c>
      <c r="N1942" s="4" t="s">
        <v>269</v>
      </c>
      <c r="O1942" s="4" t="s">
        <v>272</v>
      </c>
      <c r="P1942" s="17">
        <v>2400</v>
      </c>
      <c r="Q1942" s="54">
        <v>43005.715381944443</v>
      </c>
      <c r="T1942" s="24">
        <f t="shared" si="216"/>
        <v>2.4305555555555556E-3</v>
      </c>
      <c r="AA1942" s="50">
        <v>0.36673650295545901</v>
      </c>
      <c r="AB1942" s="16">
        <v>1</v>
      </c>
      <c r="AE1942" s="57" t="s">
        <v>75</v>
      </c>
      <c r="AG1942" s="50">
        <v>0.57235833024470417</v>
      </c>
      <c r="AH1942" s="50">
        <v>0.57235833024470417</v>
      </c>
      <c r="AI1942" s="4" t="s">
        <v>270</v>
      </c>
      <c r="AJ1942" s="4" t="s">
        <v>271</v>
      </c>
    </row>
    <row r="1943" spans="1:36" x14ac:dyDescent="0.35">
      <c r="A1943" s="4" t="s">
        <v>268</v>
      </c>
      <c r="B1943" s="36" t="s">
        <v>264</v>
      </c>
      <c r="C1943" s="50" t="s">
        <v>267</v>
      </c>
      <c r="D1943" s="19">
        <v>12.269975000000001</v>
      </c>
      <c r="E1943" s="19">
        <v>55.984428000000001</v>
      </c>
      <c r="F1943" s="20">
        <v>4965</v>
      </c>
      <c r="G1943" s="20">
        <v>324</v>
      </c>
      <c r="H1943" s="21">
        <v>1.2974498019608138</v>
      </c>
      <c r="I1943" s="4" t="s">
        <v>31</v>
      </c>
      <c r="J1943" s="4" t="s">
        <v>51</v>
      </c>
      <c r="L1943" s="50">
        <f t="shared" si="214"/>
        <v>5.5E-2</v>
      </c>
      <c r="M1943" s="13">
        <f t="shared" si="215"/>
        <v>1.107754279959718E-5</v>
      </c>
      <c r="N1943" s="4" t="s">
        <v>269</v>
      </c>
      <c r="O1943" s="4" t="s">
        <v>272</v>
      </c>
      <c r="P1943" s="17">
        <v>2400</v>
      </c>
      <c r="Q1943" s="54">
        <v>43005.743159722224</v>
      </c>
      <c r="T1943" s="24">
        <f t="shared" si="216"/>
        <v>2.4305555555555556E-3</v>
      </c>
      <c r="AA1943" s="50">
        <v>0.61245086245801095</v>
      </c>
      <c r="AB1943" s="16">
        <v>1</v>
      </c>
      <c r="AE1943" s="57" t="s">
        <v>75</v>
      </c>
      <c r="AG1943" s="50">
        <v>0.63096833943328756</v>
      </c>
      <c r="AH1943" s="50">
        <v>0.63096833943328756</v>
      </c>
      <c r="AI1943" s="4" t="s">
        <v>270</v>
      </c>
      <c r="AJ1943" s="4" t="s">
        <v>271</v>
      </c>
    </row>
    <row r="1944" spans="1:36" x14ac:dyDescent="0.35">
      <c r="A1944" s="4" t="s">
        <v>268</v>
      </c>
      <c r="B1944" s="36" t="s">
        <v>264</v>
      </c>
      <c r="C1944" s="50" t="s">
        <v>267</v>
      </c>
      <c r="D1944" s="19">
        <v>12.269975000000001</v>
      </c>
      <c r="E1944" s="19">
        <v>55.984428000000001</v>
      </c>
      <c r="F1944" s="20">
        <v>4965</v>
      </c>
      <c r="G1944" s="20">
        <v>324</v>
      </c>
      <c r="H1944" s="21">
        <v>1.2974498019608138</v>
      </c>
      <c r="I1944" s="4" t="s">
        <v>31</v>
      </c>
      <c r="J1944" s="4" t="s">
        <v>51</v>
      </c>
      <c r="L1944" s="50">
        <f t="shared" si="214"/>
        <v>5.5E-2</v>
      </c>
      <c r="M1944" s="13">
        <f t="shared" si="215"/>
        <v>1.107754279959718E-5</v>
      </c>
      <c r="N1944" s="4" t="s">
        <v>269</v>
      </c>
      <c r="O1944" s="4" t="s">
        <v>272</v>
      </c>
      <c r="P1944" s="17">
        <v>2400</v>
      </c>
      <c r="Q1944" s="54">
        <v>43005.767465277779</v>
      </c>
      <c r="T1944" s="24">
        <f t="shared" si="216"/>
        <v>2.4305555555555556E-3</v>
      </c>
      <c r="AA1944" s="50">
        <v>0.36673650295545901</v>
      </c>
      <c r="AB1944" s="16">
        <v>1</v>
      </c>
      <c r="AE1944" s="57" t="s">
        <v>75</v>
      </c>
      <c r="AG1944" s="50">
        <v>0.7773017147795418</v>
      </c>
      <c r="AH1944" s="50">
        <v>0.7773017147795418</v>
      </c>
      <c r="AI1944" s="4" t="s">
        <v>270</v>
      </c>
      <c r="AJ1944" s="4" t="s">
        <v>271</v>
      </c>
    </row>
    <row r="1945" spans="1:36" x14ac:dyDescent="0.35">
      <c r="A1945" s="4" t="s">
        <v>268</v>
      </c>
      <c r="B1945" s="36" t="s">
        <v>264</v>
      </c>
      <c r="C1945" s="50" t="s">
        <v>267</v>
      </c>
      <c r="D1945" s="19">
        <v>12.269975000000001</v>
      </c>
      <c r="E1945" s="19">
        <v>55.984428000000001</v>
      </c>
      <c r="F1945" s="20">
        <v>4965</v>
      </c>
      <c r="G1945" s="20">
        <v>324</v>
      </c>
      <c r="H1945" s="21">
        <v>1.2974498019608138</v>
      </c>
      <c r="I1945" s="4" t="s">
        <v>31</v>
      </c>
      <c r="J1945" s="4" t="s">
        <v>51</v>
      </c>
      <c r="L1945" s="50">
        <f t="shared" si="214"/>
        <v>5.5E-2</v>
      </c>
      <c r="M1945" s="13">
        <f t="shared" si="215"/>
        <v>1.107754279959718E-5</v>
      </c>
      <c r="N1945" s="4" t="s">
        <v>269</v>
      </c>
      <c r="O1945" s="4" t="s">
        <v>272</v>
      </c>
      <c r="P1945" s="17">
        <v>2400</v>
      </c>
      <c r="Q1945" s="54">
        <v>43005.791770833333</v>
      </c>
      <c r="T1945" s="24">
        <f t="shared" si="216"/>
        <v>2.4305555555555556E-3</v>
      </c>
      <c r="AA1945" s="50">
        <v>0.61245086245801095</v>
      </c>
      <c r="AB1945" s="16">
        <v>1</v>
      </c>
      <c r="AE1945" s="57" t="s">
        <v>75</v>
      </c>
      <c r="AG1945" s="50">
        <v>0.85946610770757914</v>
      </c>
      <c r="AH1945" s="50">
        <v>0.85946610770757914</v>
      </c>
      <c r="AI1945" s="4" t="s">
        <v>270</v>
      </c>
      <c r="AJ1945" s="4" t="s">
        <v>271</v>
      </c>
    </row>
    <row r="1946" spans="1:36" x14ac:dyDescent="0.35">
      <c r="A1946" s="4" t="s">
        <v>268</v>
      </c>
      <c r="B1946" s="36" t="s">
        <v>264</v>
      </c>
      <c r="C1946" s="50" t="s">
        <v>267</v>
      </c>
      <c r="D1946" s="19">
        <v>12.269975000000001</v>
      </c>
      <c r="E1946" s="19">
        <v>55.984428000000001</v>
      </c>
      <c r="F1946" s="20">
        <v>4965</v>
      </c>
      <c r="G1946" s="20">
        <v>324</v>
      </c>
      <c r="H1946" s="21">
        <v>1.2974498019608138</v>
      </c>
      <c r="I1946" s="4" t="s">
        <v>31</v>
      </c>
      <c r="J1946" s="4" t="s">
        <v>51</v>
      </c>
      <c r="L1946" s="50">
        <f t="shared" si="214"/>
        <v>5.5E-2</v>
      </c>
      <c r="M1946" s="13">
        <f t="shared" si="215"/>
        <v>1.107754279959718E-5</v>
      </c>
      <c r="N1946" s="4" t="s">
        <v>269</v>
      </c>
      <c r="O1946" s="4" t="s">
        <v>272</v>
      </c>
      <c r="P1946" s="17">
        <v>2400</v>
      </c>
      <c r="Q1946" s="54">
        <v>43005.819548611114</v>
      </c>
      <c r="T1946" s="24">
        <f t="shared" si="216"/>
        <v>2.4305555555555556E-3</v>
      </c>
      <c r="AA1946" s="50">
        <v>0.52827254179222904</v>
      </c>
      <c r="AB1946" s="16">
        <v>1</v>
      </c>
      <c r="AE1946" s="57" t="s">
        <v>75</v>
      </c>
      <c r="AG1946" s="50">
        <v>0.83207823048201657</v>
      </c>
      <c r="AH1946" s="50">
        <v>0.83207823048201657</v>
      </c>
      <c r="AI1946" s="4" t="s">
        <v>270</v>
      </c>
      <c r="AJ1946" s="4" t="s">
        <v>271</v>
      </c>
    </row>
    <row r="1947" spans="1:36" x14ac:dyDescent="0.35">
      <c r="A1947" s="4" t="s">
        <v>268</v>
      </c>
      <c r="B1947" s="36" t="s">
        <v>264</v>
      </c>
      <c r="C1947" s="50" t="s">
        <v>267</v>
      </c>
      <c r="D1947" s="19">
        <v>12.269975000000001</v>
      </c>
      <c r="E1947" s="19">
        <v>55.984428000000001</v>
      </c>
      <c r="F1947" s="20">
        <v>4965</v>
      </c>
      <c r="G1947" s="20">
        <v>324</v>
      </c>
      <c r="H1947" s="21">
        <v>1.2974498019608138</v>
      </c>
      <c r="I1947" s="4" t="s">
        <v>31</v>
      </c>
      <c r="J1947" s="4" t="s">
        <v>51</v>
      </c>
      <c r="L1947" s="50">
        <f t="shared" si="214"/>
        <v>5.5E-2</v>
      </c>
      <c r="M1947" s="13">
        <f t="shared" si="215"/>
        <v>1.107754279959718E-5</v>
      </c>
      <c r="N1947" s="4" t="s">
        <v>269</v>
      </c>
      <c r="O1947" s="4" t="s">
        <v>272</v>
      </c>
      <c r="P1947" s="17">
        <v>2400</v>
      </c>
      <c r="Q1947" s="54">
        <v>43005.843854166669</v>
      </c>
      <c r="T1947" s="24">
        <f t="shared" si="216"/>
        <v>2.4305555555555556E-3</v>
      </c>
      <c r="AA1947" s="50">
        <v>0.52827254179222904</v>
      </c>
      <c r="AB1947" s="16">
        <v>1</v>
      </c>
      <c r="AE1947" s="57" t="s">
        <v>75</v>
      </c>
      <c r="AG1947" s="50">
        <v>0.72062069772181669</v>
      </c>
      <c r="AH1947" s="50">
        <v>0.72062069772181669</v>
      </c>
      <c r="AI1947" s="4" t="s">
        <v>270</v>
      </c>
      <c r="AJ1947" s="4" t="s">
        <v>271</v>
      </c>
    </row>
    <row r="1948" spans="1:36" x14ac:dyDescent="0.35">
      <c r="A1948" s="4" t="s">
        <v>268</v>
      </c>
      <c r="B1948" s="36" t="s">
        <v>264</v>
      </c>
      <c r="C1948" s="50" t="s">
        <v>267</v>
      </c>
      <c r="D1948" s="19">
        <v>12.269975000000001</v>
      </c>
      <c r="E1948" s="19">
        <v>55.984428000000001</v>
      </c>
      <c r="F1948" s="20">
        <v>4965</v>
      </c>
      <c r="G1948" s="20">
        <v>324</v>
      </c>
      <c r="H1948" s="21">
        <v>1.2974498019608138</v>
      </c>
      <c r="I1948" s="4" t="s">
        <v>31</v>
      </c>
      <c r="J1948" s="4" t="s">
        <v>51</v>
      </c>
      <c r="L1948" s="50">
        <f t="shared" si="214"/>
        <v>5.5E-2</v>
      </c>
      <c r="M1948" s="13">
        <f t="shared" si="215"/>
        <v>1.107754279959718E-5</v>
      </c>
      <c r="N1948" s="4" t="s">
        <v>269</v>
      </c>
      <c r="O1948" s="4" t="s">
        <v>272</v>
      </c>
      <c r="P1948" s="17">
        <v>2400</v>
      </c>
      <c r="Q1948" s="54">
        <v>43005.871631944443</v>
      </c>
      <c r="T1948" s="24">
        <f t="shared" si="216"/>
        <v>2.4305555555555556E-3</v>
      </c>
      <c r="AA1948" s="50">
        <v>0.52827254179222904</v>
      </c>
      <c r="AB1948" s="16">
        <v>1</v>
      </c>
      <c r="AE1948" s="57" t="s">
        <v>75</v>
      </c>
      <c r="AG1948" s="50">
        <v>0.73454241651212493</v>
      </c>
      <c r="AH1948" s="50">
        <v>0.73454241651212493</v>
      </c>
      <c r="AI1948" s="4" t="s">
        <v>270</v>
      </c>
      <c r="AJ1948" s="4" t="s">
        <v>271</v>
      </c>
    </row>
    <row r="1949" spans="1:36" x14ac:dyDescent="0.35">
      <c r="A1949" s="4" t="s">
        <v>268</v>
      </c>
      <c r="B1949" s="36" t="s">
        <v>264</v>
      </c>
      <c r="C1949" s="50" t="s">
        <v>267</v>
      </c>
      <c r="D1949" s="19">
        <v>12.269975000000001</v>
      </c>
      <c r="E1949" s="19">
        <v>55.984428000000001</v>
      </c>
      <c r="F1949" s="20">
        <v>4965</v>
      </c>
      <c r="G1949" s="20">
        <v>324</v>
      </c>
      <c r="H1949" s="21">
        <v>1.2974498019608138</v>
      </c>
      <c r="I1949" s="4" t="s">
        <v>31</v>
      </c>
      <c r="J1949" s="4" t="s">
        <v>51</v>
      </c>
      <c r="L1949" s="50">
        <f t="shared" si="214"/>
        <v>5.5E-2</v>
      </c>
      <c r="M1949" s="13">
        <f t="shared" si="215"/>
        <v>1.107754279959718E-5</v>
      </c>
      <c r="N1949" s="4" t="s">
        <v>269</v>
      </c>
      <c r="O1949" s="4" t="s">
        <v>272</v>
      </c>
      <c r="P1949" s="17">
        <v>2400</v>
      </c>
      <c r="Q1949" s="54">
        <v>43005.895937499998</v>
      </c>
      <c r="T1949" s="24">
        <f t="shared" si="216"/>
        <v>2.4305555555555556E-3</v>
      </c>
      <c r="AA1949" s="50">
        <v>0.44636775529137901</v>
      </c>
      <c r="AB1949" s="16">
        <v>1</v>
      </c>
      <c r="AE1949" s="57" t="s">
        <v>75</v>
      </c>
      <c r="AG1949" s="50">
        <v>0.70075531018136261</v>
      </c>
      <c r="AH1949" s="50">
        <v>0.70075531018136261</v>
      </c>
      <c r="AI1949" s="4" t="s">
        <v>270</v>
      </c>
      <c r="AJ1949" s="4" t="s">
        <v>271</v>
      </c>
    </row>
    <row r="1950" spans="1:36" x14ac:dyDescent="0.35">
      <c r="A1950" s="4" t="s">
        <v>268</v>
      </c>
      <c r="B1950" s="36" t="s">
        <v>264</v>
      </c>
      <c r="C1950" s="50" t="s">
        <v>267</v>
      </c>
      <c r="D1950" s="19">
        <v>12.269975000000001</v>
      </c>
      <c r="E1950" s="19">
        <v>55.984428000000001</v>
      </c>
      <c r="F1950" s="20">
        <v>4965</v>
      </c>
      <c r="G1950" s="20">
        <v>324</v>
      </c>
      <c r="H1950" s="21">
        <v>1.2974498019608138</v>
      </c>
      <c r="I1950" s="4" t="s">
        <v>31</v>
      </c>
      <c r="J1950" s="4" t="s">
        <v>51</v>
      </c>
      <c r="L1950" s="50">
        <f t="shared" si="214"/>
        <v>5.5E-2</v>
      </c>
      <c r="M1950" s="13">
        <f t="shared" si="215"/>
        <v>1.107754279959718E-5</v>
      </c>
      <c r="N1950" s="4" t="s">
        <v>269</v>
      </c>
      <c r="O1950" s="4" t="s">
        <v>272</v>
      </c>
      <c r="P1950" s="17">
        <v>2400</v>
      </c>
      <c r="Q1950" s="54">
        <v>43005.923715277779</v>
      </c>
      <c r="T1950" s="24">
        <f t="shared" si="216"/>
        <v>2.4305555555555556E-3</v>
      </c>
      <c r="AA1950" s="50">
        <v>0.214294600778411</v>
      </c>
      <c r="AB1950" s="16">
        <v>1</v>
      </c>
      <c r="AE1950" s="57" t="s">
        <v>75</v>
      </c>
      <c r="AG1950" s="50">
        <v>0.67419941712097087</v>
      </c>
      <c r="AH1950" s="50">
        <v>0.67419941712097087</v>
      </c>
      <c r="AI1950" s="4" t="s">
        <v>270</v>
      </c>
      <c r="AJ1950" s="4" t="s">
        <v>271</v>
      </c>
    </row>
    <row r="1951" spans="1:36" x14ac:dyDescent="0.35">
      <c r="A1951" s="4" t="s">
        <v>268</v>
      </c>
      <c r="B1951" s="36" t="s">
        <v>264</v>
      </c>
      <c r="C1951" s="50" t="s">
        <v>267</v>
      </c>
      <c r="D1951" s="19">
        <v>12.269975000000001</v>
      </c>
      <c r="E1951" s="19">
        <v>55.984428000000001</v>
      </c>
      <c r="F1951" s="20">
        <v>4965</v>
      </c>
      <c r="G1951" s="20">
        <v>324</v>
      </c>
      <c r="H1951" s="21">
        <v>1.2974498019608138</v>
      </c>
      <c r="I1951" s="4" t="s">
        <v>31</v>
      </c>
      <c r="J1951" s="4" t="s">
        <v>51</v>
      </c>
      <c r="L1951" s="50">
        <f t="shared" si="214"/>
        <v>5.5E-2</v>
      </c>
      <c r="M1951" s="13">
        <f t="shared" si="215"/>
        <v>1.107754279959718E-5</v>
      </c>
      <c r="N1951" s="4" t="s">
        <v>269</v>
      </c>
      <c r="O1951" s="4" t="s">
        <v>272</v>
      </c>
      <c r="P1951" s="17">
        <v>2400</v>
      </c>
      <c r="Q1951" s="54">
        <v>43005.948020833333</v>
      </c>
      <c r="T1951" s="24">
        <f t="shared" si="216"/>
        <v>2.4305555555555556E-3</v>
      </c>
      <c r="AA1951" s="50">
        <v>0.36673650295545901</v>
      </c>
      <c r="AB1951" s="16">
        <v>1</v>
      </c>
      <c r="AE1951" s="57" t="s">
        <v>75</v>
      </c>
      <c r="AG1951" s="50">
        <v>0.80706698294215007</v>
      </c>
      <c r="AH1951" s="50">
        <v>0.80706698294215007</v>
      </c>
      <c r="AI1951" s="4" t="s">
        <v>270</v>
      </c>
      <c r="AJ1951" s="4" t="s">
        <v>271</v>
      </c>
    </row>
    <row r="1952" spans="1:36" x14ac:dyDescent="0.35">
      <c r="A1952" s="4" t="s">
        <v>268</v>
      </c>
      <c r="B1952" s="36" t="s">
        <v>264</v>
      </c>
      <c r="C1952" s="50" t="s">
        <v>267</v>
      </c>
      <c r="D1952" s="19">
        <v>12.269975000000001</v>
      </c>
      <c r="E1952" s="19">
        <v>55.984428000000001</v>
      </c>
      <c r="F1952" s="20">
        <v>4965</v>
      </c>
      <c r="G1952" s="20">
        <v>324</v>
      </c>
      <c r="H1952" s="21">
        <v>1.2974498019608138</v>
      </c>
      <c r="I1952" s="4" t="s">
        <v>31</v>
      </c>
      <c r="J1952" s="4" t="s">
        <v>51</v>
      </c>
      <c r="L1952" s="50">
        <f t="shared" si="214"/>
        <v>5.5E-2</v>
      </c>
      <c r="M1952" s="13">
        <f t="shared" si="215"/>
        <v>1.107754279959718E-5</v>
      </c>
      <c r="N1952" s="4" t="s">
        <v>269</v>
      </c>
      <c r="O1952" s="4" t="s">
        <v>272</v>
      </c>
      <c r="P1952" s="17">
        <v>2400</v>
      </c>
      <c r="Q1952" s="54">
        <v>43005.975798611114</v>
      </c>
      <c r="T1952" s="24">
        <f t="shared" si="216"/>
        <v>2.4305555555555556E-3</v>
      </c>
      <c r="AA1952" s="50">
        <v>0.28937878478446999</v>
      </c>
      <c r="AB1952" s="16">
        <v>1</v>
      </c>
      <c r="AE1952" s="57" t="s">
        <v>75</v>
      </c>
      <c r="AG1952" s="50">
        <v>0.83642871114262085</v>
      </c>
      <c r="AH1952" s="50">
        <v>0.83642871114262085</v>
      </c>
      <c r="AI1952" s="4" t="s">
        <v>270</v>
      </c>
      <c r="AJ1952" s="4" t="s">
        <v>271</v>
      </c>
    </row>
    <row r="1953" spans="1:36" x14ac:dyDescent="0.35">
      <c r="A1953" s="4" t="s">
        <v>268</v>
      </c>
      <c r="B1953" s="36" t="s">
        <v>264</v>
      </c>
      <c r="C1953" s="50" t="s">
        <v>267</v>
      </c>
      <c r="D1953" s="19">
        <v>12.269975000000001</v>
      </c>
      <c r="E1953" s="19">
        <v>55.984428000000001</v>
      </c>
      <c r="F1953" s="20">
        <v>4965</v>
      </c>
      <c r="G1953" s="20">
        <v>324</v>
      </c>
      <c r="H1953" s="21">
        <v>1.2974498019608138</v>
      </c>
      <c r="I1953" s="4" t="s">
        <v>31</v>
      </c>
      <c r="J1953" s="4" t="s">
        <v>51</v>
      </c>
      <c r="L1953" s="50">
        <f t="shared" si="214"/>
        <v>5.5E-2</v>
      </c>
      <c r="M1953" s="13">
        <f t="shared" si="215"/>
        <v>1.107754279959718E-5</v>
      </c>
      <c r="N1953" s="4" t="s">
        <v>269</v>
      </c>
      <c r="O1953" s="4" t="s">
        <v>272</v>
      </c>
      <c r="P1953" s="17">
        <v>2400</v>
      </c>
      <c r="Q1953" s="54">
        <v>43006.000104166669</v>
      </c>
      <c r="T1953" s="24">
        <f t="shared" si="216"/>
        <v>2.4305555555555556E-3</v>
      </c>
      <c r="AA1953" s="50">
        <v>0.28937878478446999</v>
      </c>
      <c r="AB1953" s="16">
        <v>1</v>
      </c>
      <c r="AE1953" s="57" t="s">
        <v>75</v>
      </c>
      <c r="AG1953" s="50">
        <v>0.82183996822140415</v>
      </c>
      <c r="AH1953" s="50">
        <v>0.82183996822140415</v>
      </c>
      <c r="AI1953" s="4" t="s">
        <v>270</v>
      </c>
      <c r="AJ1953" s="4" t="s">
        <v>271</v>
      </c>
    </row>
    <row r="1954" spans="1:36" x14ac:dyDescent="0.35">
      <c r="A1954" s="4" t="s">
        <v>268</v>
      </c>
      <c r="B1954" s="36" t="s">
        <v>264</v>
      </c>
      <c r="C1954" s="50" t="s">
        <v>267</v>
      </c>
      <c r="D1954" s="19">
        <v>12.269975000000001</v>
      </c>
      <c r="E1954" s="19">
        <v>55.984428000000001</v>
      </c>
      <c r="F1954" s="20">
        <v>4965</v>
      </c>
      <c r="G1954" s="20">
        <v>324</v>
      </c>
      <c r="H1954" s="21">
        <v>1.2974498019608138</v>
      </c>
      <c r="I1954" s="4" t="s">
        <v>31</v>
      </c>
      <c r="J1954" s="4" t="s">
        <v>51</v>
      </c>
      <c r="L1954" s="50">
        <f t="shared" si="214"/>
        <v>5.5E-2</v>
      </c>
      <c r="M1954" s="13">
        <f t="shared" si="215"/>
        <v>1.107754279959718E-5</v>
      </c>
      <c r="N1954" s="4" t="s">
        <v>269</v>
      </c>
      <c r="O1954" s="4" t="s">
        <v>272</v>
      </c>
      <c r="P1954" s="17">
        <v>2400</v>
      </c>
      <c r="Q1954" s="54">
        <v>43006.027881944443</v>
      </c>
      <c r="T1954" s="24">
        <f t="shared" si="216"/>
        <v>2.4305555555555556E-3</v>
      </c>
      <c r="AA1954" s="50">
        <v>0.13861881445426899</v>
      </c>
      <c r="AB1954" s="16">
        <v>1</v>
      </c>
      <c r="AE1954" s="57" t="s">
        <v>75</v>
      </c>
      <c r="AG1954" s="50">
        <v>1.0102592341844374</v>
      </c>
      <c r="AH1954" s="50">
        <v>1.0102592341844374</v>
      </c>
      <c r="AI1954" s="4" t="s">
        <v>270</v>
      </c>
      <c r="AJ1954" s="4" t="s">
        <v>271</v>
      </c>
    </row>
    <row r="1955" spans="1:36" x14ac:dyDescent="0.35">
      <c r="A1955" s="4" t="s">
        <v>268</v>
      </c>
      <c r="B1955" s="36" t="s">
        <v>264</v>
      </c>
      <c r="C1955" s="50" t="s">
        <v>267</v>
      </c>
      <c r="D1955" s="19">
        <v>12.269975000000001</v>
      </c>
      <c r="E1955" s="19">
        <v>55.984428000000001</v>
      </c>
      <c r="F1955" s="20">
        <v>4965</v>
      </c>
      <c r="G1955" s="20">
        <v>324</v>
      </c>
      <c r="H1955" s="21">
        <v>1.2974498019608138</v>
      </c>
      <c r="I1955" s="4" t="s">
        <v>31</v>
      </c>
      <c r="J1955" s="4" t="s">
        <v>51</v>
      </c>
      <c r="L1955" s="50">
        <f t="shared" si="214"/>
        <v>5.5E-2</v>
      </c>
      <c r="M1955" s="13">
        <f t="shared" si="215"/>
        <v>1.107754279959718E-5</v>
      </c>
      <c r="N1955" s="4" t="s">
        <v>269</v>
      </c>
      <c r="O1955" s="4" t="s">
        <v>272</v>
      </c>
      <c r="P1955" s="17">
        <v>2400</v>
      </c>
      <c r="Q1955" s="54">
        <v>43006.052187499998</v>
      </c>
      <c r="T1955" s="24">
        <f t="shared" si="216"/>
        <v>2.4305555555555556E-3</v>
      </c>
      <c r="AA1955" s="50">
        <v>0.214294600778411</v>
      </c>
      <c r="AB1955" s="16">
        <v>1</v>
      </c>
      <c r="AE1955" s="57" t="s">
        <v>75</v>
      </c>
      <c r="AG1955" s="50">
        <v>0.82050017727573343</v>
      </c>
      <c r="AH1955" s="50">
        <v>0.82050017727573343</v>
      </c>
      <c r="AI1955" s="4" t="s">
        <v>270</v>
      </c>
      <c r="AJ1955" s="4" t="s">
        <v>271</v>
      </c>
    </row>
    <row r="1956" spans="1:36" x14ac:dyDescent="0.35">
      <c r="A1956" s="4" t="s">
        <v>268</v>
      </c>
      <c r="B1956" s="36" t="s">
        <v>264</v>
      </c>
      <c r="C1956" s="50" t="s">
        <v>267</v>
      </c>
      <c r="D1956" s="19">
        <v>12.269975000000001</v>
      </c>
      <c r="E1956" s="19">
        <v>55.984428000000001</v>
      </c>
      <c r="F1956" s="20">
        <v>4965</v>
      </c>
      <c r="G1956" s="20">
        <v>324</v>
      </c>
      <c r="H1956" s="21">
        <v>1.2974498019608138</v>
      </c>
      <c r="I1956" s="4" t="s">
        <v>31</v>
      </c>
      <c r="J1956" s="4" t="s">
        <v>51</v>
      </c>
      <c r="L1956" s="50">
        <f t="shared" si="214"/>
        <v>5.5E-2</v>
      </c>
      <c r="M1956" s="13">
        <f t="shared" si="215"/>
        <v>1.107754279959718E-5</v>
      </c>
      <c r="N1956" s="4" t="s">
        <v>269</v>
      </c>
      <c r="O1956" s="4" t="s">
        <v>272</v>
      </c>
      <c r="P1956" s="17">
        <v>2400</v>
      </c>
      <c r="Q1956" s="54">
        <v>43006.079965277779</v>
      </c>
      <c r="T1956" s="24">
        <f t="shared" si="216"/>
        <v>2.4305555555555556E-3</v>
      </c>
      <c r="AA1956" s="50">
        <v>0.36673650295545901</v>
      </c>
      <c r="AB1956" s="16">
        <v>1</v>
      </c>
      <c r="AE1956" s="57" t="s">
        <v>75</v>
      </c>
      <c r="AG1956" s="50">
        <v>0.82466672052267076</v>
      </c>
      <c r="AH1956" s="50">
        <v>0.82466672052267076</v>
      </c>
      <c r="AI1956" s="4" t="s">
        <v>270</v>
      </c>
      <c r="AJ1956" s="4" t="s">
        <v>271</v>
      </c>
    </row>
    <row r="1957" spans="1:36" x14ac:dyDescent="0.35">
      <c r="A1957" s="4" t="s">
        <v>268</v>
      </c>
      <c r="B1957" s="36" t="s">
        <v>264</v>
      </c>
      <c r="C1957" s="50" t="s">
        <v>267</v>
      </c>
      <c r="D1957" s="19">
        <v>12.269975000000001</v>
      </c>
      <c r="E1957" s="19">
        <v>55.984428000000001</v>
      </c>
      <c r="F1957" s="20">
        <v>4965</v>
      </c>
      <c r="G1957" s="20">
        <v>324</v>
      </c>
      <c r="H1957" s="21">
        <v>1.2974498019608138</v>
      </c>
      <c r="I1957" s="4" t="s">
        <v>31</v>
      </c>
      <c r="J1957" s="4" t="s">
        <v>51</v>
      </c>
      <c r="L1957" s="50">
        <f t="shared" si="214"/>
        <v>5.5E-2</v>
      </c>
      <c r="M1957" s="13">
        <f t="shared" si="215"/>
        <v>1.107754279959718E-5</v>
      </c>
      <c r="N1957" s="4" t="s">
        <v>269</v>
      </c>
      <c r="O1957" s="4" t="s">
        <v>272</v>
      </c>
      <c r="P1957" s="17">
        <v>2400</v>
      </c>
      <c r="Q1957" s="54">
        <v>43006.107743055552</v>
      </c>
      <c r="T1957" s="24">
        <f t="shared" si="216"/>
        <v>2.4305555555555556E-3</v>
      </c>
      <c r="AA1957" s="50">
        <v>0.44636775529137901</v>
      </c>
      <c r="AB1957" s="16">
        <v>1</v>
      </c>
      <c r="AE1957" s="57" t="s">
        <v>75</v>
      </c>
      <c r="AG1957" s="50">
        <v>0.81199398299354997</v>
      </c>
      <c r="AH1957" s="50">
        <v>0.81199398299354997</v>
      </c>
      <c r="AI1957" s="4" t="s">
        <v>270</v>
      </c>
      <c r="AJ1957" s="4" t="s">
        <v>271</v>
      </c>
    </row>
    <row r="1958" spans="1:36" x14ac:dyDescent="0.35">
      <c r="A1958" s="4" t="s">
        <v>268</v>
      </c>
      <c r="B1958" s="36" t="s">
        <v>264</v>
      </c>
      <c r="C1958" s="50" t="s">
        <v>267</v>
      </c>
      <c r="D1958" s="19">
        <v>12.269975000000001</v>
      </c>
      <c r="E1958" s="19">
        <v>55.984428000000001</v>
      </c>
      <c r="F1958" s="20">
        <v>4965</v>
      </c>
      <c r="G1958" s="20">
        <v>324</v>
      </c>
      <c r="H1958" s="21">
        <v>1.2974498019608138</v>
      </c>
      <c r="I1958" s="4" t="s">
        <v>31</v>
      </c>
      <c r="J1958" s="4" t="s">
        <v>51</v>
      </c>
      <c r="L1958" s="50">
        <f t="shared" si="214"/>
        <v>5.5E-2</v>
      </c>
      <c r="M1958" s="13">
        <f t="shared" si="215"/>
        <v>1.107754279959718E-5</v>
      </c>
      <c r="N1958" s="4" t="s">
        <v>269</v>
      </c>
      <c r="O1958" s="4" t="s">
        <v>272</v>
      </c>
      <c r="P1958" s="17">
        <v>2400</v>
      </c>
      <c r="Q1958" s="54">
        <v>43006.128576388888</v>
      </c>
      <c r="T1958" s="24">
        <f t="shared" si="216"/>
        <v>2.4305555555555556E-3</v>
      </c>
      <c r="AA1958" s="50">
        <v>0.52827254179222904</v>
      </c>
      <c r="AB1958" s="16">
        <v>1</v>
      </c>
      <c r="AE1958" s="57" t="s">
        <v>75</v>
      </c>
      <c r="AG1958" s="50">
        <v>0.76384602053797501</v>
      </c>
      <c r="AH1958" s="50">
        <v>0.76384602053797501</v>
      </c>
      <c r="AI1958" s="4" t="s">
        <v>270</v>
      </c>
      <c r="AJ1958" s="4" t="s">
        <v>271</v>
      </c>
    </row>
    <row r="1959" spans="1:36" x14ac:dyDescent="0.35">
      <c r="A1959" s="4" t="s">
        <v>268</v>
      </c>
      <c r="B1959" s="36" t="s">
        <v>264</v>
      </c>
      <c r="C1959" s="50" t="s">
        <v>267</v>
      </c>
      <c r="D1959" s="19">
        <v>12.269975000000001</v>
      </c>
      <c r="E1959" s="19">
        <v>55.984428000000001</v>
      </c>
      <c r="F1959" s="20">
        <v>4965</v>
      </c>
      <c r="G1959" s="20">
        <v>324</v>
      </c>
      <c r="H1959" s="21">
        <v>1.2974498019608138</v>
      </c>
      <c r="I1959" s="4" t="s">
        <v>31</v>
      </c>
      <c r="J1959" s="4" t="s">
        <v>51</v>
      </c>
      <c r="L1959" s="50">
        <f t="shared" si="214"/>
        <v>5.5E-2</v>
      </c>
      <c r="M1959" s="13">
        <f t="shared" si="215"/>
        <v>1.107754279959718E-5</v>
      </c>
      <c r="N1959" s="4" t="s">
        <v>269</v>
      </c>
      <c r="O1959" s="4" t="s">
        <v>272</v>
      </c>
      <c r="P1959" s="17">
        <v>2400</v>
      </c>
      <c r="Q1959" s="54">
        <v>43006.156354166669</v>
      </c>
      <c r="T1959" s="24">
        <f t="shared" si="216"/>
        <v>2.4305555555555556E-3</v>
      </c>
      <c r="AA1959" s="50">
        <v>0.44636775529137901</v>
      </c>
      <c r="AB1959" s="16">
        <v>1</v>
      </c>
      <c r="AE1959" s="57" t="s">
        <v>75</v>
      </c>
      <c r="AG1959" s="50">
        <v>0.93908443603579173</v>
      </c>
      <c r="AH1959" s="50">
        <v>0.93908443603579173</v>
      </c>
      <c r="AI1959" s="4" t="s">
        <v>270</v>
      </c>
      <c r="AJ1959" s="4" t="s">
        <v>271</v>
      </c>
    </row>
    <row r="1960" spans="1:36" x14ac:dyDescent="0.35">
      <c r="A1960" s="4" t="s">
        <v>268</v>
      </c>
      <c r="B1960" s="36" t="s">
        <v>264</v>
      </c>
      <c r="C1960" s="50" t="s">
        <v>267</v>
      </c>
      <c r="D1960" s="19">
        <v>12.269975000000001</v>
      </c>
      <c r="E1960" s="19">
        <v>55.984428000000001</v>
      </c>
      <c r="F1960" s="20">
        <v>4965</v>
      </c>
      <c r="G1960" s="20">
        <v>324</v>
      </c>
      <c r="H1960" s="21">
        <v>1.2974498019608138</v>
      </c>
      <c r="I1960" s="4" t="s">
        <v>31</v>
      </c>
      <c r="J1960" s="4" t="s">
        <v>51</v>
      </c>
      <c r="L1960" s="50">
        <f t="shared" si="214"/>
        <v>5.5E-2</v>
      </c>
      <c r="M1960" s="13">
        <f t="shared" si="215"/>
        <v>1.107754279959718E-5</v>
      </c>
      <c r="N1960" s="4" t="s">
        <v>269</v>
      </c>
      <c r="O1960" s="4" t="s">
        <v>272</v>
      </c>
      <c r="P1960" s="17">
        <v>2400</v>
      </c>
      <c r="Q1960" s="54">
        <v>43006.180659722224</v>
      </c>
      <c r="T1960" s="24">
        <f t="shared" si="216"/>
        <v>2.4305555555555556E-3</v>
      </c>
      <c r="AA1960" s="50">
        <v>0.61245086245801095</v>
      </c>
      <c r="AB1960" s="16">
        <v>1</v>
      </c>
      <c r="AE1960" s="57" t="s">
        <v>75</v>
      </c>
      <c r="AG1960" s="50">
        <v>1.0357826423256666</v>
      </c>
      <c r="AH1960" s="50">
        <v>1.0357826423256666</v>
      </c>
      <c r="AI1960" s="4" t="s">
        <v>270</v>
      </c>
      <c r="AJ1960" s="4" t="s">
        <v>271</v>
      </c>
    </row>
    <row r="1961" spans="1:36" x14ac:dyDescent="0.35">
      <c r="A1961" s="4" t="s">
        <v>268</v>
      </c>
      <c r="B1961" s="36" t="s">
        <v>264</v>
      </c>
      <c r="C1961" s="50" t="s">
        <v>267</v>
      </c>
      <c r="D1961" s="19">
        <v>12.269975000000001</v>
      </c>
      <c r="E1961" s="19">
        <v>55.984428000000001</v>
      </c>
      <c r="F1961" s="20">
        <v>4965</v>
      </c>
      <c r="G1961" s="20">
        <v>324</v>
      </c>
      <c r="H1961" s="21">
        <v>1.2974498019608138</v>
      </c>
      <c r="I1961" s="4" t="s">
        <v>31</v>
      </c>
      <c r="J1961" s="4" t="s">
        <v>51</v>
      </c>
      <c r="L1961" s="50">
        <f t="shared" si="214"/>
        <v>5.5E-2</v>
      </c>
      <c r="M1961" s="13">
        <f t="shared" si="215"/>
        <v>1.107754279959718E-5</v>
      </c>
      <c r="N1961" s="4" t="s">
        <v>269</v>
      </c>
      <c r="O1961" s="4" t="s">
        <v>272</v>
      </c>
      <c r="P1961" s="17">
        <v>2400</v>
      </c>
      <c r="Q1961" s="54">
        <v>43006.208437499998</v>
      </c>
      <c r="T1961" s="24">
        <f t="shared" si="216"/>
        <v>2.4305555555555556E-3</v>
      </c>
      <c r="AA1961" s="50">
        <v>0.52827254179222904</v>
      </c>
      <c r="AB1961" s="16">
        <v>1</v>
      </c>
      <c r="AE1961" s="57" t="s">
        <v>75</v>
      </c>
      <c r="AG1961" s="50">
        <v>1.0232466521055499</v>
      </c>
      <c r="AH1961" s="50">
        <v>1.0232466521055499</v>
      </c>
      <c r="AI1961" s="4" t="s">
        <v>270</v>
      </c>
      <c r="AJ1961" s="4" t="s">
        <v>271</v>
      </c>
    </row>
    <row r="1962" spans="1:36" x14ac:dyDescent="0.35">
      <c r="A1962" s="4" t="s">
        <v>268</v>
      </c>
      <c r="B1962" s="36" t="s">
        <v>264</v>
      </c>
      <c r="C1962" s="50" t="s">
        <v>267</v>
      </c>
      <c r="D1962" s="19">
        <v>12.269975000000001</v>
      </c>
      <c r="E1962" s="19">
        <v>55.984428000000001</v>
      </c>
      <c r="F1962" s="20">
        <v>4965</v>
      </c>
      <c r="G1962" s="20">
        <v>324</v>
      </c>
      <c r="H1962" s="21">
        <v>1.2974498019608138</v>
      </c>
      <c r="I1962" s="4" t="s">
        <v>31</v>
      </c>
      <c r="J1962" s="4" t="s">
        <v>51</v>
      </c>
      <c r="L1962" s="50">
        <f t="shared" si="214"/>
        <v>5.5E-2</v>
      </c>
      <c r="M1962" s="13">
        <f t="shared" si="215"/>
        <v>1.107754279959718E-5</v>
      </c>
      <c r="N1962" s="4" t="s">
        <v>269</v>
      </c>
      <c r="O1962" s="4" t="s">
        <v>272</v>
      </c>
      <c r="P1962" s="17">
        <v>2400</v>
      </c>
      <c r="Q1962" s="54">
        <v>43006.232743055552</v>
      </c>
      <c r="T1962" s="24">
        <f t="shared" si="216"/>
        <v>2.4305555555555556E-3</v>
      </c>
      <c r="AA1962" s="50">
        <v>0.52827254179222904</v>
      </c>
      <c r="AB1962" s="16">
        <v>1</v>
      </c>
      <c r="AE1962" s="57" t="s">
        <v>75</v>
      </c>
      <c r="AG1962" s="50">
        <v>0.96648342577728752</v>
      </c>
      <c r="AH1962" s="50">
        <v>0.96648342577728752</v>
      </c>
      <c r="AI1962" s="4" t="s">
        <v>270</v>
      </c>
      <c r="AJ1962" s="4" t="s">
        <v>271</v>
      </c>
    </row>
    <row r="1963" spans="1:36" x14ac:dyDescent="0.35">
      <c r="A1963" s="4" t="s">
        <v>268</v>
      </c>
      <c r="B1963" s="36" t="s">
        <v>264</v>
      </c>
      <c r="C1963" s="50" t="s">
        <v>267</v>
      </c>
      <c r="D1963" s="19">
        <v>12.269975000000001</v>
      </c>
      <c r="E1963" s="19">
        <v>55.984428000000001</v>
      </c>
      <c r="F1963" s="20">
        <v>4965</v>
      </c>
      <c r="G1963" s="20">
        <v>324</v>
      </c>
      <c r="H1963" s="21">
        <v>1.2974498019608138</v>
      </c>
      <c r="I1963" s="4" t="s">
        <v>31</v>
      </c>
      <c r="J1963" s="4" t="s">
        <v>51</v>
      </c>
      <c r="L1963" s="50">
        <f t="shared" si="214"/>
        <v>5.5E-2</v>
      </c>
      <c r="M1963" s="13">
        <f t="shared" si="215"/>
        <v>1.107754279959718E-5</v>
      </c>
      <c r="N1963" s="4" t="s">
        <v>269</v>
      </c>
      <c r="O1963" s="4" t="s">
        <v>272</v>
      </c>
      <c r="P1963" s="17">
        <v>2400</v>
      </c>
      <c r="Q1963" s="54">
        <v>43006.260520833333</v>
      </c>
      <c r="T1963" s="24">
        <f t="shared" si="216"/>
        <v>2.4305555555555556E-3</v>
      </c>
      <c r="AA1963" s="50">
        <v>0.36673650295545901</v>
      </c>
      <c r="AB1963" s="16">
        <v>1</v>
      </c>
      <c r="AE1963" s="57" t="s">
        <v>75</v>
      </c>
      <c r="AG1963" s="50">
        <v>1.1787596122949293</v>
      </c>
      <c r="AH1963" s="50">
        <v>1.1787596122949293</v>
      </c>
      <c r="AI1963" s="4" t="s">
        <v>270</v>
      </c>
      <c r="AJ1963" s="4" t="s">
        <v>271</v>
      </c>
    </row>
    <row r="1964" spans="1:36" x14ac:dyDescent="0.35">
      <c r="A1964" s="4" t="s">
        <v>268</v>
      </c>
      <c r="B1964" s="36" t="s">
        <v>264</v>
      </c>
      <c r="C1964" s="50" t="s">
        <v>267</v>
      </c>
      <c r="D1964" s="19">
        <v>12.269975000000001</v>
      </c>
      <c r="E1964" s="19">
        <v>55.984428000000001</v>
      </c>
      <c r="F1964" s="20">
        <v>4965</v>
      </c>
      <c r="G1964" s="20">
        <v>324</v>
      </c>
      <c r="H1964" s="21">
        <v>1.2974498019608138</v>
      </c>
      <c r="I1964" s="4" t="s">
        <v>31</v>
      </c>
      <c r="J1964" s="4" t="s">
        <v>51</v>
      </c>
      <c r="L1964" s="50">
        <f t="shared" si="214"/>
        <v>5.5E-2</v>
      </c>
      <c r="M1964" s="13">
        <f t="shared" si="215"/>
        <v>1.107754279959718E-5</v>
      </c>
      <c r="N1964" s="4" t="s">
        <v>269</v>
      </c>
      <c r="O1964" s="4" t="s">
        <v>272</v>
      </c>
      <c r="P1964" s="17">
        <v>2400</v>
      </c>
      <c r="Q1964" s="54">
        <v>43006.288298611114</v>
      </c>
      <c r="T1964" s="24">
        <f t="shared" si="216"/>
        <v>2.4305555555555556E-3</v>
      </c>
      <c r="AA1964" s="50">
        <v>0.52827254179222904</v>
      </c>
      <c r="AB1964" s="16">
        <v>1</v>
      </c>
      <c r="AE1964" s="57" t="s">
        <v>75</v>
      </c>
      <c r="AG1964" s="50">
        <v>1.4565025536411333</v>
      </c>
      <c r="AH1964" s="50">
        <v>1.4565025536411333</v>
      </c>
      <c r="AI1964" s="4" t="s">
        <v>270</v>
      </c>
      <c r="AJ1964" s="4" t="s">
        <v>271</v>
      </c>
    </row>
    <row r="1965" spans="1:36" x14ac:dyDescent="0.35">
      <c r="A1965" s="4" t="s">
        <v>268</v>
      </c>
      <c r="B1965" s="36" t="s">
        <v>264</v>
      </c>
      <c r="C1965" s="50" t="s">
        <v>267</v>
      </c>
      <c r="D1965" s="19">
        <v>12.269975000000001</v>
      </c>
      <c r="E1965" s="19">
        <v>55.984428000000001</v>
      </c>
      <c r="F1965" s="20">
        <v>4965</v>
      </c>
      <c r="G1965" s="20">
        <v>324</v>
      </c>
      <c r="H1965" s="21">
        <v>1.2974498019608138</v>
      </c>
      <c r="I1965" s="4" t="s">
        <v>31</v>
      </c>
      <c r="J1965" s="4" t="s">
        <v>51</v>
      </c>
      <c r="L1965" s="50">
        <f t="shared" si="214"/>
        <v>5.5E-2</v>
      </c>
      <c r="M1965" s="13">
        <f t="shared" si="215"/>
        <v>1.107754279959718E-5</v>
      </c>
      <c r="N1965" s="4" t="s">
        <v>269</v>
      </c>
      <c r="O1965" s="4" t="s">
        <v>272</v>
      </c>
      <c r="P1965" s="17">
        <v>2400</v>
      </c>
      <c r="Q1965" s="54">
        <v>43006.312604166669</v>
      </c>
      <c r="T1965" s="24">
        <f t="shared" si="216"/>
        <v>2.4305555555555556E-3</v>
      </c>
      <c r="AA1965" s="50">
        <v>0.70240808099258201</v>
      </c>
      <c r="AB1965" s="16">
        <v>1</v>
      </c>
      <c r="AE1965" s="57" t="s">
        <v>75</v>
      </c>
      <c r="AG1965" s="50">
        <v>2.1870970198891624</v>
      </c>
      <c r="AH1965" s="50">
        <v>2.1870970198891624</v>
      </c>
      <c r="AI1965" s="4" t="s">
        <v>270</v>
      </c>
      <c r="AJ1965" s="4" t="s">
        <v>271</v>
      </c>
    </row>
    <row r="1966" spans="1:36" x14ac:dyDescent="0.35">
      <c r="A1966" s="4" t="s">
        <v>268</v>
      </c>
      <c r="B1966" s="36" t="s">
        <v>264</v>
      </c>
      <c r="C1966" s="50" t="s">
        <v>267</v>
      </c>
      <c r="D1966" s="19">
        <v>12.269975000000001</v>
      </c>
      <c r="E1966" s="19">
        <v>55.984428000000001</v>
      </c>
      <c r="F1966" s="20">
        <v>4965</v>
      </c>
      <c r="G1966" s="20">
        <v>324</v>
      </c>
      <c r="H1966" s="21">
        <v>1.2974498019608138</v>
      </c>
      <c r="I1966" s="4" t="s">
        <v>31</v>
      </c>
      <c r="J1966" s="4" t="s">
        <v>51</v>
      </c>
      <c r="L1966" s="50">
        <f t="shared" si="214"/>
        <v>5.5E-2</v>
      </c>
      <c r="M1966" s="13">
        <f t="shared" si="215"/>
        <v>1.107754279959718E-5</v>
      </c>
      <c r="N1966" s="4" t="s">
        <v>269</v>
      </c>
      <c r="O1966" s="4" t="s">
        <v>272</v>
      </c>
      <c r="P1966" s="17">
        <v>2400</v>
      </c>
      <c r="Q1966" s="54">
        <v>43006.336909722224</v>
      </c>
      <c r="T1966" s="24">
        <f t="shared" si="216"/>
        <v>2.4305555555555556E-3</v>
      </c>
      <c r="AA1966" s="50">
        <v>0.88231427588199196</v>
      </c>
      <c r="AB1966" s="16">
        <v>1</v>
      </c>
      <c r="AE1966" s="57" t="s">
        <v>75</v>
      </c>
      <c r="AG1966" s="50">
        <v>1.4591568864195583</v>
      </c>
      <c r="AH1966" s="50">
        <v>1.4591568864195583</v>
      </c>
      <c r="AI1966" s="4" t="s">
        <v>270</v>
      </c>
      <c r="AJ1966" s="4" t="s">
        <v>271</v>
      </c>
    </row>
    <row r="1967" spans="1:36" x14ac:dyDescent="0.35">
      <c r="A1967" s="4" t="s">
        <v>268</v>
      </c>
      <c r="B1967" s="36" t="s">
        <v>264</v>
      </c>
      <c r="C1967" s="50" t="s">
        <v>267</v>
      </c>
      <c r="D1967" s="19">
        <v>12.269975000000001</v>
      </c>
      <c r="E1967" s="19">
        <v>55.984428000000001</v>
      </c>
      <c r="F1967" s="20">
        <v>4965</v>
      </c>
      <c r="G1967" s="20">
        <v>324</v>
      </c>
      <c r="H1967" s="21">
        <v>1.2974498019608138</v>
      </c>
      <c r="I1967" s="4" t="s">
        <v>31</v>
      </c>
      <c r="J1967" s="4" t="s">
        <v>51</v>
      </c>
      <c r="L1967" s="50">
        <f t="shared" si="214"/>
        <v>5.5E-2</v>
      </c>
      <c r="M1967" s="13">
        <f t="shared" si="215"/>
        <v>1.107754279959718E-5</v>
      </c>
      <c r="N1967" s="4" t="s">
        <v>269</v>
      </c>
      <c r="O1967" s="4" t="s">
        <v>272</v>
      </c>
      <c r="P1967" s="17">
        <v>2400</v>
      </c>
      <c r="Q1967" s="54">
        <v>43006.364687499998</v>
      </c>
      <c r="T1967" s="24">
        <f t="shared" si="216"/>
        <v>2.4305555555555556E-3</v>
      </c>
      <c r="AA1967" s="50">
        <v>0.79122441135482202</v>
      </c>
      <c r="AB1967" s="16">
        <v>1</v>
      </c>
      <c r="AE1967" s="57" t="s">
        <v>75</v>
      </c>
      <c r="AG1967" s="50">
        <v>1.3303201989608209</v>
      </c>
      <c r="AH1967" s="50">
        <v>1.3303201989608209</v>
      </c>
      <c r="AI1967" s="4" t="s">
        <v>270</v>
      </c>
      <c r="AJ1967" s="4" t="s">
        <v>271</v>
      </c>
    </row>
    <row r="1968" spans="1:36" x14ac:dyDescent="0.35">
      <c r="A1968" s="4" t="s">
        <v>268</v>
      </c>
      <c r="B1968" s="36" t="s">
        <v>264</v>
      </c>
      <c r="C1968" s="50" t="s">
        <v>267</v>
      </c>
      <c r="D1968" s="19">
        <v>12.269975000000001</v>
      </c>
      <c r="E1968" s="19">
        <v>55.984428000000001</v>
      </c>
      <c r="F1968" s="20">
        <v>4965</v>
      </c>
      <c r="G1968" s="20">
        <v>324</v>
      </c>
      <c r="H1968" s="21">
        <v>1.2974498019608138</v>
      </c>
      <c r="I1968" s="4" t="s">
        <v>31</v>
      </c>
      <c r="J1968" s="4" t="s">
        <v>51</v>
      </c>
      <c r="L1968" s="50">
        <f t="shared" si="214"/>
        <v>5.5E-2</v>
      </c>
      <c r="M1968" s="13">
        <f t="shared" si="215"/>
        <v>1.107754279959718E-5</v>
      </c>
      <c r="N1968" s="4" t="s">
        <v>269</v>
      </c>
      <c r="O1968" s="4" t="s">
        <v>272</v>
      </c>
      <c r="P1968" s="17">
        <v>2400</v>
      </c>
      <c r="Q1968" s="54">
        <v>43006.395937499998</v>
      </c>
      <c r="T1968" s="24">
        <f t="shared" si="216"/>
        <v>2.4305555555555556E-3</v>
      </c>
      <c r="AA1968" s="50">
        <v>0.52827254179222904</v>
      </c>
      <c r="AB1968" s="16">
        <v>1</v>
      </c>
      <c r="AE1968" s="57" t="s">
        <v>75</v>
      </c>
      <c r="AG1968" s="50">
        <v>1.3561271480874832</v>
      </c>
      <c r="AH1968" s="50">
        <v>1.3561271480874832</v>
      </c>
      <c r="AI1968" s="4" t="s">
        <v>270</v>
      </c>
      <c r="AJ1968" s="4" t="s">
        <v>271</v>
      </c>
    </row>
    <row r="1969" spans="1:36" x14ac:dyDescent="0.35">
      <c r="A1969" s="4" t="s">
        <v>268</v>
      </c>
      <c r="B1969" s="36" t="s">
        <v>264</v>
      </c>
      <c r="C1969" s="50" t="s">
        <v>267</v>
      </c>
      <c r="D1969" s="19">
        <v>12.269975000000001</v>
      </c>
      <c r="E1969" s="19">
        <v>55.984428000000001</v>
      </c>
      <c r="F1969" s="20">
        <v>4965</v>
      </c>
      <c r="G1969" s="20">
        <v>324</v>
      </c>
      <c r="H1969" s="21">
        <v>1.2974498019608138</v>
      </c>
      <c r="I1969" s="4" t="s">
        <v>31</v>
      </c>
      <c r="J1969" s="4" t="s">
        <v>51</v>
      </c>
      <c r="L1969" s="50">
        <f t="shared" si="214"/>
        <v>5.5E-2</v>
      </c>
      <c r="M1969" s="13">
        <f t="shared" si="215"/>
        <v>1.107754279959718E-5</v>
      </c>
      <c r="N1969" s="4" t="s">
        <v>269</v>
      </c>
      <c r="O1969" s="4" t="s">
        <v>272</v>
      </c>
      <c r="P1969" s="17">
        <v>2400</v>
      </c>
      <c r="Q1969" s="54">
        <v>43006.416770833333</v>
      </c>
      <c r="T1969" s="24">
        <f t="shared" si="216"/>
        <v>2.4305555555555556E-3</v>
      </c>
      <c r="AA1969" s="50">
        <v>0.61245086245801095</v>
      </c>
      <c r="AB1969" s="16">
        <v>1</v>
      </c>
      <c r="AE1969" s="57" t="s">
        <v>75</v>
      </c>
      <c r="AG1969" s="50">
        <v>0.81446162977129588</v>
      </c>
      <c r="AH1969" s="50">
        <v>0.81446162977129588</v>
      </c>
      <c r="AI1969" s="4" t="s">
        <v>270</v>
      </c>
      <c r="AJ1969" s="4" t="s">
        <v>271</v>
      </c>
    </row>
    <row r="1970" spans="1:36" x14ac:dyDescent="0.35">
      <c r="A1970" s="4" t="s">
        <v>268</v>
      </c>
      <c r="B1970" s="36" t="s">
        <v>264</v>
      </c>
      <c r="C1970" s="50" t="s">
        <v>267</v>
      </c>
      <c r="D1970" s="19">
        <v>12.269975000000001</v>
      </c>
      <c r="E1970" s="19">
        <v>55.984428000000001</v>
      </c>
      <c r="F1970" s="20">
        <v>4965</v>
      </c>
      <c r="G1970" s="20">
        <v>324</v>
      </c>
      <c r="H1970" s="21">
        <v>1.2974498019608138</v>
      </c>
      <c r="I1970" s="4" t="s">
        <v>31</v>
      </c>
      <c r="J1970" s="4" t="s">
        <v>51</v>
      </c>
      <c r="L1970" s="50">
        <f t="shared" si="214"/>
        <v>5.5E-2</v>
      </c>
      <c r="M1970" s="13">
        <f t="shared" si="215"/>
        <v>1.107754279959718E-5</v>
      </c>
      <c r="N1970" s="4" t="s">
        <v>269</v>
      </c>
      <c r="O1970" s="4" t="s">
        <v>272</v>
      </c>
      <c r="P1970" s="17">
        <v>2400</v>
      </c>
      <c r="Q1970" s="54">
        <v>43006.444548611114</v>
      </c>
      <c r="T1970" s="24">
        <f t="shared" si="216"/>
        <v>2.4305555555555556E-3</v>
      </c>
      <c r="AA1970" s="50">
        <v>0.52827254179222904</v>
      </c>
      <c r="AB1970" s="16">
        <v>1</v>
      </c>
      <c r="AE1970" s="57" t="s">
        <v>75</v>
      </c>
      <c r="AG1970" s="50">
        <v>1.1125172592794124</v>
      </c>
      <c r="AH1970" s="50">
        <v>1.1125172592794124</v>
      </c>
      <c r="AI1970" s="4" t="s">
        <v>270</v>
      </c>
      <c r="AJ1970" s="4" t="s">
        <v>271</v>
      </c>
    </row>
    <row r="1971" spans="1:36" x14ac:dyDescent="0.35">
      <c r="A1971" s="4" t="s">
        <v>268</v>
      </c>
      <c r="B1971" s="36" t="s">
        <v>264</v>
      </c>
      <c r="C1971" s="50" t="s">
        <v>267</v>
      </c>
      <c r="D1971" s="19">
        <v>12.269975000000001</v>
      </c>
      <c r="E1971" s="19">
        <v>55.984428000000001</v>
      </c>
      <c r="F1971" s="20">
        <v>4965</v>
      </c>
      <c r="G1971" s="20">
        <v>324</v>
      </c>
      <c r="H1971" s="21">
        <v>1.2974498019608138</v>
      </c>
      <c r="I1971" s="4" t="s">
        <v>31</v>
      </c>
      <c r="J1971" s="4" t="s">
        <v>51</v>
      </c>
      <c r="L1971" s="50">
        <f t="shared" si="214"/>
        <v>5.5E-2</v>
      </c>
      <c r="M1971" s="13">
        <f t="shared" si="215"/>
        <v>1.107754279959718E-5</v>
      </c>
      <c r="N1971" s="4" t="s">
        <v>269</v>
      </c>
      <c r="O1971" s="4" t="s">
        <v>272</v>
      </c>
      <c r="P1971" s="17">
        <v>2400</v>
      </c>
      <c r="Q1971" s="54">
        <v>43006.472326388888</v>
      </c>
      <c r="T1971" s="24">
        <f t="shared" si="216"/>
        <v>2.4305555555555556E-3</v>
      </c>
      <c r="AA1971" s="50">
        <v>0.70240808099258201</v>
      </c>
      <c r="AB1971" s="16">
        <v>1</v>
      </c>
      <c r="AE1971" s="57" t="s">
        <v>75</v>
      </c>
      <c r="AG1971" s="50">
        <v>0.98813033084374591</v>
      </c>
      <c r="AH1971" s="50">
        <v>0.98813033084374591</v>
      </c>
      <c r="AI1971" s="4" t="s">
        <v>270</v>
      </c>
      <c r="AJ1971" s="4" t="s">
        <v>271</v>
      </c>
    </row>
    <row r="1972" spans="1:36" x14ac:dyDescent="0.35">
      <c r="A1972" s="4" t="s">
        <v>268</v>
      </c>
      <c r="B1972" s="36" t="s">
        <v>264</v>
      </c>
      <c r="C1972" s="50" t="s">
        <v>267</v>
      </c>
      <c r="D1972" s="19">
        <v>12.269975000000001</v>
      </c>
      <c r="E1972" s="19">
        <v>55.984428000000001</v>
      </c>
      <c r="F1972" s="20">
        <v>4965</v>
      </c>
      <c r="G1972" s="20">
        <v>324</v>
      </c>
      <c r="H1972" s="21">
        <v>1.2974498019608138</v>
      </c>
      <c r="I1972" s="4" t="s">
        <v>31</v>
      </c>
      <c r="J1972" s="4" t="s">
        <v>51</v>
      </c>
      <c r="L1972" s="50">
        <f t="shared" si="214"/>
        <v>5.5E-2</v>
      </c>
      <c r="M1972" s="13">
        <f t="shared" si="215"/>
        <v>1.107754279959718E-5</v>
      </c>
      <c r="N1972" s="4" t="s">
        <v>269</v>
      </c>
      <c r="O1972" s="4" t="s">
        <v>272</v>
      </c>
      <c r="P1972" s="17">
        <v>2400</v>
      </c>
      <c r="Q1972" s="54">
        <v>43006.493159722224</v>
      </c>
      <c r="T1972" s="24">
        <f t="shared" si="216"/>
        <v>2.4305555555555556E-3</v>
      </c>
      <c r="AA1972" s="50">
        <v>0.44636775529137901</v>
      </c>
      <c r="AB1972" s="16">
        <v>1</v>
      </c>
      <c r="AE1972" s="57" t="s">
        <v>75</v>
      </c>
      <c r="AG1972" s="50">
        <v>0.85182412543834585</v>
      </c>
      <c r="AH1972" s="50">
        <v>0.85182412543834585</v>
      </c>
      <c r="AI1972" s="4" t="s">
        <v>270</v>
      </c>
      <c r="AJ1972" s="4" t="s">
        <v>271</v>
      </c>
    </row>
    <row r="1973" spans="1:36" x14ac:dyDescent="0.35">
      <c r="A1973" s="4" t="s">
        <v>268</v>
      </c>
      <c r="B1973" s="36" t="s">
        <v>264</v>
      </c>
      <c r="C1973" s="50" t="s">
        <v>267</v>
      </c>
      <c r="D1973" s="19">
        <v>12.269975000000001</v>
      </c>
      <c r="E1973" s="19">
        <v>55.984428000000001</v>
      </c>
      <c r="F1973" s="20">
        <v>4965</v>
      </c>
      <c r="G1973" s="20">
        <v>324</v>
      </c>
      <c r="H1973" s="21">
        <v>1.2974498019608138</v>
      </c>
      <c r="I1973" s="4" t="s">
        <v>31</v>
      </c>
      <c r="J1973" s="4" t="s">
        <v>51</v>
      </c>
      <c r="L1973" s="50">
        <f t="shared" si="214"/>
        <v>5.5E-2</v>
      </c>
      <c r="M1973" s="13">
        <f t="shared" si="215"/>
        <v>1.107754279959718E-5</v>
      </c>
      <c r="N1973" s="4" t="s">
        <v>269</v>
      </c>
      <c r="O1973" s="4" t="s">
        <v>272</v>
      </c>
      <c r="P1973" s="17">
        <v>2400</v>
      </c>
      <c r="Q1973" s="54">
        <v>43006.524409722224</v>
      </c>
      <c r="T1973" s="24">
        <f t="shared" si="216"/>
        <v>2.4305555555555556E-3</v>
      </c>
      <c r="AA1973" s="50">
        <v>0.28937878478446999</v>
      </c>
      <c r="AB1973" s="16">
        <v>1</v>
      </c>
      <c r="AE1973" s="57" t="s">
        <v>75</v>
      </c>
      <c r="AG1973" s="50">
        <v>0.7745511475186917</v>
      </c>
      <c r="AH1973" s="50">
        <v>0.7745511475186917</v>
      </c>
      <c r="AI1973" s="4" t="s">
        <v>270</v>
      </c>
      <c r="AJ1973" s="4" t="s">
        <v>271</v>
      </c>
    </row>
    <row r="1974" spans="1:36" x14ac:dyDescent="0.35">
      <c r="A1974" s="4" t="s">
        <v>268</v>
      </c>
      <c r="B1974" s="36" t="s">
        <v>264</v>
      </c>
      <c r="C1974" s="50" t="s">
        <v>267</v>
      </c>
      <c r="D1974" s="19">
        <v>12.269975000000001</v>
      </c>
      <c r="E1974" s="19">
        <v>55.984428000000001</v>
      </c>
      <c r="F1974" s="20">
        <v>4965</v>
      </c>
      <c r="G1974" s="20">
        <v>324</v>
      </c>
      <c r="H1974" s="21">
        <v>1.2974498019608138</v>
      </c>
      <c r="I1974" s="4" t="s">
        <v>31</v>
      </c>
      <c r="J1974" s="4" t="s">
        <v>51</v>
      </c>
      <c r="L1974" s="50">
        <f t="shared" si="214"/>
        <v>5.5E-2</v>
      </c>
      <c r="M1974" s="13">
        <f t="shared" si="215"/>
        <v>1.107754279959718E-5</v>
      </c>
      <c r="N1974" s="4" t="s">
        <v>269</v>
      </c>
      <c r="O1974" s="4" t="s">
        <v>272</v>
      </c>
      <c r="P1974" s="17">
        <v>2400</v>
      </c>
      <c r="Q1974" s="54">
        <v>43006.552187499998</v>
      </c>
      <c r="T1974" s="24">
        <f t="shared" si="216"/>
        <v>2.4305555555555556E-3</v>
      </c>
      <c r="AA1974" s="50">
        <v>0.44636775529137901</v>
      </c>
      <c r="AB1974" s="16">
        <v>1</v>
      </c>
      <c r="AE1974" s="57" t="s">
        <v>75</v>
      </c>
      <c r="AG1974" s="50">
        <v>0.57975868443706247</v>
      </c>
      <c r="AH1974" s="50">
        <v>0.57975868443706247</v>
      </c>
      <c r="AI1974" s="4" t="s">
        <v>270</v>
      </c>
      <c r="AJ1974" s="4" t="s">
        <v>271</v>
      </c>
    </row>
    <row r="1975" spans="1:36" x14ac:dyDescent="0.35">
      <c r="A1975" s="4" t="s">
        <v>268</v>
      </c>
      <c r="B1975" s="36" t="s">
        <v>264</v>
      </c>
      <c r="C1975" s="50" t="s">
        <v>267</v>
      </c>
      <c r="D1975" s="19">
        <v>12.269975000000001</v>
      </c>
      <c r="E1975" s="19">
        <v>55.984428000000001</v>
      </c>
      <c r="F1975" s="20">
        <v>4965</v>
      </c>
      <c r="G1975" s="20">
        <v>324</v>
      </c>
      <c r="H1975" s="21">
        <v>1.2974498019608138</v>
      </c>
      <c r="I1975" s="4" t="s">
        <v>31</v>
      </c>
      <c r="J1975" s="4" t="s">
        <v>51</v>
      </c>
      <c r="L1975" s="50">
        <f t="shared" si="214"/>
        <v>5.5E-2</v>
      </c>
      <c r="M1975" s="13">
        <f t="shared" si="215"/>
        <v>1.107754279959718E-5</v>
      </c>
      <c r="N1975" s="4" t="s">
        <v>269</v>
      </c>
      <c r="O1975" s="4" t="s">
        <v>272</v>
      </c>
      <c r="P1975" s="17">
        <v>2400</v>
      </c>
      <c r="Q1975" s="54">
        <v>43006.576493055552</v>
      </c>
      <c r="T1975" s="24">
        <f t="shared" si="216"/>
        <v>2.4305555555555556E-3</v>
      </c>
      <c r="AA1975" s="50">
        <v>0.36673650295545901</v>
      </c>
      <c r="AB1975" s="16">
        <v>1</v>
      </c>
      <c r="AE1975" s="57" t="s">
        <v>75</v>
      </c>
      <c r="AG1975" s="50">
        <v>0.85978961126673326</v>
      </c>
      <c r="AH1975" s="50">
        <v>0.85978961126673326</v>
      </c>
      <c r="AI1975" s="4" t="s">
        <v>270</v>
      </c>
      <c r="AJ1975" s="4" t="s">
        <v>271</v>
      </c>
    </row>
    <row r="1976" spans="1:36" x14ac:dyDescent="0.35">
      <c r="A1976" s="4" t="s">
        <v>268</v>
      </c>
      <c r="B1976" s="36" t="s">
        <v>264</v>
      </c>
      <c r="C1976" s="50" t="s">
        <v>267</v>
      </c>
      <c r="D1976" s="19">
        <v>12.269975000000001</v>
      </c>
      <c r="E1976" s="19">
        <v>55.984428000000001</v>
      </c>
      <c r="F1976" s="20">
        <v>4965</v>
      </c>
      <c r="G1976" s="20">
        <v>324</v>
      </c>
      <c r="H1976" s="21">
        <v>1.2974498019608138</v>
      </c>
      <c r="I1976" s="4" t="s">
        <v>31</v>
      </c>
      <c r="J1976" s="4" t="s">
        <v>51</v>
      </c>
      <c r="L1976" s="50">
        <f t="shared" si="214"/>
        <v>5.5E-2</v>
      </c>
      <c r="M1976" s="13">
        <f t="shared" si="215"/>
        <v>1.107754279959718E-5</v>
      </c>
      <c r="N1976" s="4" t="s">
        <v>269</v>
      </c>
      <c r="O1976" s="4" t="s">
        <v>272</v>
      </c>
      <c r="P1976" s="17">
        <v>2400</v>
      </c>
      <c r="Q1976" s="54">
        <v>43006.604270833333</v>
      </c>
      <c r="T1976" s="24">
        <f t="shared" si="216"/>
        <v>2.4305555555555556E-3</v>
      </c>
      <c r="AA1976" s="50">
        <v>0.52827254179222904</v>
      </c>
      <c r="AB1976" s="16">
        <v>1</v>
      </c>
      <c r="AE1976" s="57" t="s">
        <v>75</v>
      </c>
      <c r="AG1976" s="50">
        <v>0.71253047073571263</v>
      </c>
      <c r="AH1976" s="50">
        <v>0.71253047073571263</v>
      </c>
      <c r="AI1976" s="4" t="s">
        <v>270</v>
      </c>
      <c r="AJ1976" s="4" t="s">
        <v>271</v>
      </c>
    </row>
    <row r="1977" spans="1:36" x14ac:dyDescent="0.35">
      <c r="A1977" s="4" t="s">
        <v>268</v>
      </c>
      <c r="B1977" s="36" t="s">
        <v>264</v>
      </c>
      <c r="C1977" s="50" t="s">
        <v>267</v>
      </c>
      <c r="D1977" s="19">
        <v>12.269975000000001</v>
      </c>
      <c r="E1977" s="19">
        <v>55.984428000000001</v>
      </c>
      <c r="F1977" s="20">
        <v>4965</v>
      </c>
      <c r="G1977" s="20">
        <v>324</v>
      </c>
      <c r="H1977" s="21">
        <v>1.2974498019608138</v>
      </c>
      <c r="I1977" s="4" t="s">
        <v>31</v>
      </c>
      <c r="J1977" s="4" t="s">
        <v>51</v>
      </c>
      <c r="L1977" s="50">
        <f t="shared" si="214"/>
        <v>5.5E-2</v>
      </c>
      <c r="M1977" s="13">
        <f t="shared" si="215"/>
        <v>1.107754279959718E-5</v>
      </c>
      <c r="N1977" s="4" t="s">
        <v>269</v>
      </c>
      <c r="O1977" s="4" t="s">
        <v>272</v>
      </c>
      <c r="P1977" s="17">
        <v>2400</v>
      </c>
      <c r="Q1977" s="54">
        <v>43006.628576388888</v>
      </c>
      <c r="T1977" s="24">
        <f t="shared" si="216"/>
        <v>2.4305555555555556E-3</v>
      </c>
      <c r="AA1977" s="50">
        <v>0.36673650295545901</v>
      </c>
      <c r="AB1977" s="16">
        <v>1</v>
      </c>
      <c r="AE1977" s="57" t="s">
        <v>75</v>
      </c>
      <c r="AG1977" s="50">
        <v>0.6326765662982875</v>
      </c>
      <c r="AH1977" s="50">
        <v>0.6326765662982875</v>
      </c>
      <c r="AI1977" s="4" t="s">
        <v>270</v>
      </c>
      <c r="AJ1977" s="4" t="s">
        <v>271</v>
      </c>
    </row>
    <row r="1978" spans="1:36" x14ac:dyDescent="0.35">
      <c r="A1978" s="4" t="s">
        <v>268</v>
      </c>
      <c r="B1978" s="36" t="s">
        <v>264</v>
      </c>
      <c r="C1978" s="50" t="s">
        <v>267</v>
      </c>
      <c r="D1978" s="19">
        <v>12.269975000000001</v>
      </c>
      <c r="E1978" s="19">
        <v>55.984428000000001</v>
      </c>
      <c r="F1978" s="20">
        <v>4965</v>
      </c>
      <c r="G1978" s="20">
        <v>324</v>
      </c>
      <c r="H1978" s="21">
        <v>1.2974498019608138</v>
      </c>
      <c r="I1978" s="4" t="s">
        <v>31</v>
      </c>
      <c r="J1978" s="4" t="s">
        <v>51</v>
      </c>
      <c r="L1978" s="50">
        <f t="shared" si="214"/>
        <v>5.5E-2</v>
      </c>
      <c r="M1978" s="13">
        <f t="shared" si="215"/>
        <v>1.107754279959718E-5</v>
      </c>
      <c r="N1978" s="4" t="s">
        <v>269</v>
      </c>
      <c r="O1978" s="4" t="s">
        <v>272</v>
      </c>
      <c r="P1978" s="17">
        <v>2400</v>
      </c>
      <c r="Q1978" s="54">
        <v>43006.656354166669</v>
      </c>
      <c r="T1978" s="24">
        <f t="shared" si="216"/>
        <v>2.4305555555555556E-3</v>
      </c>
      <c r="AA1978" s="50">
        <v>0.36673650295545901</v>
      </c>
      <c r="AB1978" s="16">
        <v>1</v>
      </c>
      <c r="AE1978" s="57" t="s">
        <v>75</v>
      </c>
      <c r="AG1978" s="50">
        <v>0.81924650827674994</v>
      </c>
      <c r="AH1978" s="50">
        <v>0.81924650827674994</v>
      </c>
      <c r="AI1978" s="4" t="s">
        <v>270</v>
      </c>
      <c r="AJ1978" s="4" t="s">
        <v>271</v>
      </c>
    </row>
    <row r="1979" spans="1:36" x14ac:dyDescent="0.35">
      <c r="A1979" s="4" t="s">
        <v>268</v>
      </c>
      <c r="B1979" s="36" t="s">
        <v>264</v>
      </c>
      <c r="C1979" s="50" t="s">
        <v>267</v>
      </c>
      <c r="D1979" s="19">
        <v>12.269975000000001</v>
      </c>
      <c r="E1979" s="19">
        <v>55.984428000000001</v>
      </c>
      <c r="F1979" s="20">
        <v>4965</v>
      </c>
      <c r="G1979" s="20">
        <v>324</v>
      </c>
      <c r="H1979" s="21">
        <v>1.2974498019608138</v>
      </c>
      <c r="I1979" s="4" t="s">
        <v>31</v>
      </c>
      <c r="J1979" s="4" t="s">
        <v>51</v>
      </c>
      <c r="L1979" s="50">
        <f t="shared" si="214"/>
        <v>5.5E-2</v>
      </c>
      <c r="M1979" s="13">
        <f t="shared" si="215"/>
        <v>1.107754279959718E-5</v>
      </c>
      <c r="N1979" s="4" t="s">
        <v>269</v>
      </c>
      <c r="O1979" s="4" t="s">
        <v>272</v>
      </c>
      <c r="P1979" s="17">
        <v>2400</v>
      </c>
      <c r="Q1979" s="54">
        <v>43006.680659722224</v>
      </c>
      <c r="T1979" s="24">
        <f t="shared" si="216"/>
        <v>2.4305555555555556E-3</v>
      </c>
      <c r="AA1979" s="50">
        <v>0.36673650295545901</v>
      </c>
      <c r="AB1979" s="16">
        <v>1</v>
      </c>
      <c r="AE1979" s="57" t="s">
        <v>75</v>
      </c>
      <c r="AG1979" s="50">
        <v>0.93521891171930005</v>
      </c>
      <c r="AH1979" s="50">
        <v>0.93521891171930005</v>
      </c>
      <c r="AI1979" s="4" t="s">
        <v>270</v>
      </c>
      <c r="AJ1979" s="4" t="s">
        <v>271</v>
      </c>
    </row>
    <row r="1980" spans="1:36" x14ac:dyDescent="0.35">
      <c r="A1980" s="4" t="s">
        <v>268</v>
      </c>
      <c r="B1980" s="36" t="s">
        <v>264</v>
      </c>
      <c r="C1980" s="50" t="s">
        <v>267</v>
      </c>
      <c r="D1980" s="19">
        <v>12.269975000000001</v>
      </c>
      <c r="E1980" s="19">
        <v>55.984428000000001</v>
      </c>
      <c r="F1980" s="20">
        <v>4965</v>
      </c>
      <c r="G1980" s="20">
        <v>324</v>
      </c>
      <c r="H1980" s="21">
        <v>1.2974498019608138</v>
      </c>
      <c r="I1980" s="4" t="s">
        <v>31</v>
      </c>
      <c r="J1980" s="4" t="s">
        <v>51</v>
      </c>
      <c r="L1980" s="50">
        <f t="shared" si="214"/>
        <v>5.5E-2</v>
      </c>
      <c r="M1980" s="13">
        <f t="shared" si="215"/>
        <v>1.107754279959718E-5</v>
      </c>
      <c r="N1980" s="4" t="s">
        <v>269</v>
      </c>
      <c r="O1980" s="4" t="s">
        <v>272</v>
      </c>
      <c r="P1980" s="17">
        <v>2400</v>
      </c>
      <c r="Q1980" s="54">
        <v>43006.704965277779</v>
      </c>
      <c r="T1980" s="24">
        <f t="shared" si="216"/>
        <v>2.4305555555555556E-3</v>
      </c>
      <c r="AA1980" s="50">
        <v>0.52827254179222904</v>
      </c>
      <c r="AB1980" s="16">
        <v>1</v>
      </c>
      <c r="AE1980" s="57" t="s">
        <v>75</v>
      </c>
      <c r="AG1980" s="50">
        <v>0.84065560005133744</v>
      </c>
      <c r="AH1980" s="50">
        <v>0.84065560005133744</v>
      </c>
      <c r="AI1980" s="4" t="s">
        <v>270</v>
      </c>
      <c r="AJ1980" s="4" t="s">
        <v>271</v>
      </c>
    </row>
    <row r="1981" spans="1:36" x14ac:dyDescent="0.35">
      <c r="A1981" s="4" t="s">
        <v>268</v>
      </c>
      <c r="B1981" s="36" t="s">
        <v>264</v>
      </c>
      <c r="C1981" s="50" t="s">
        <v>267</v>
      </c>
      <c r="D1981" s="19">
        <v>12.269975000000001</v>
      </c>
      <c r="E1981" s="19">
        <v>55.984428000000001</v>
      </c>
      <c r="F1981" s="20">
        <v>4965</v>
      </c>
      <c r="G1981" s="20">
        <v>324</v>
      </c>
      <c r="H1981" s="21">
        <v>1.2974498019608138</v>
      </c>
      <c r="I1981" s="4" t="s">
        <v>31</v>
      </c>
      <c r="J1981" s="4" t="s">
        <v>51</v>
      </c>
      <c r="L1981" s="50">
        <f t="shared" si="214"/>
        <v>5.5E-2</v>
      </c>
      <c r="M1981" s="13">
        <f t="shared" si="215"/>
        <v>1.107754279959718E-5</v>
      </c>
      <c r="N1981" s="4" t="s">
        <v>269</v>
      </c>
      <c r="O1981" s="4" t="s">
        <v>272</v>
      </c>
      <c r="P1981" s="17">
        <v>2400</v>
      </c>
      <c r="Q1981" s="54">
        <v>43006.729270833333</v>
      </c>
      <c r="T1981" s="24">
        <f t="shared" si="216"/>
        <v>2.4305555555555556E-3</v>
      </c>
      <c r="AA1981" s="50">
        <v>0.36673650295545901</v>
      </c>
      <c r="AB1981" s="16">
        <v>1</v>
      </c>
      <c r="AE1981" s="57" t="s">
        <v>75</v>
      </c>
      <c r="AG1981" s="50">
        <v>0.81220519817078751</v>
      </c>
      <c r="AH1981" s="50">
        <v>0.81220519817078751</v>
      </c>
      <c r="AI1981" s="4" t="s">
        <v>270</v>
      </c>
      <c r="AJ1981" s="4" t="s">
        <v>271</v>
      </c>
    </row>
    <row r="1982" spans="1:36" x14ac:dyDescent="0.35">
      <c r="A1982" s="4" t="s">
        <v>268</v>
      </c>
      <c r="B1982" s="36" t="s">
        <v>264</v>
      </c>
      <c r="C1982" s="50" t="s">
        <v>267</v>
      </c>
      <c r="D1982" s="19">
        <v>12.269975000000001</v>
      </c>
      <c r="E1982" s="19">
        <v>55.984428000000001</v>
      </c>
      <c r="F1982" s="20">
        <v>4965</v>
      </c>
      <c r="G1982" s="20">
        <v>324</v>
      </c>
      <c r="H1982" s="21">
        <v>1.2974498019608138</v>
      </c>
      <c r="I1982" s="4" t="s">
        <v>31</v>
      </c>
      <c r="J1982" s="4" t="s">
        <v>51</v>
      </c>
      <c r="L1982" s="50">
        <f t="shared" si="214"/>
        <v>5.5E-2</v>
      </c>
      <c r="M1982" s="13">
        <f t="shared" si="215"/>
        <v>1.107754279959718E-5</v>
      </c>
      <c r="N1982" s="4" t="s">
        <v>269</v>
      </c>
      <c r="O1982" s="4" t="s">
        <v>272</v>
      </c>
      <c r="P1982" s="17">
        <v>2400</v>
      </c>
      <c r="Q1982" s="54">
        <v>43006.757048611114</v>
      </c>
      <c r="T1982" s="24">
        <f t="shared" si="216"/>
        <v>2.4305555555555556E-3</v>
      </c>
      <c r="AA1982" s="50">
        <v>0.44636775529137901</v>
      </c>
      <c r="AB1982" s="16">
        <v>1</v>
      </c>
      <c r="AE1982" s="57" t="s">
        <v>75</v>
      </c>
      <c r="AG1982" s="50">
        <v>0.79134898508606255</v>
      </c>
      <c r="AH1982" s="50">
        <v>0.79134898508606255</v>
      </c>
      <c r="AI1982" s="4" t="s">
        <v>270</v>
      </c>
      <c r="AJ1982" s="4" t="s">
        <v>271</v>
      </c>
    </row>
    <row r="1983" spans="1:36" x14ac:dyDescent="0.35">
      <c r="A1983" s="4" t="s">
        <v>268</v>
      </c>
      <c r="B1983" s="36" t="s">
        <v>264</v>
      </c>
      <c r="C1983" s="50" t="s">
        <v>267</v>
      </c>
      <c r="D1983" s="19">
        <v>12.269975000000001</v>
      </c>
      <c r="E1983" s="19">
        <v>55.984428000000001</v>
      </c>
      <c r="F1983" s="20">
        <v>4965</v>
      </c>
      <c r="G1983" s="20">
        <v>324</v>
      </c>
      <c r="H1983" s="21">
        <v>1.2974498019608138</v>
      </c>
      <c r="I1983" s="4" t="s">
        <v>31</v>
      </c>
      <c r="J1983" s="4" t="s">
        <v>51</v>
      </c>
      <c r="L1983" s="50">
        <f t="shared" si="214"/>
        <v>5.5E-2</v>
      </c>
      <c r="M1983" s="13">
        <f t="shared" si="215"/>
        <v>1.107754279959718E-5</v>
      </c>
      <c r="N1983" s="4" t="s">
        <v>269</v>
      </c>
      <c r="O1983" s="4" t="s">
        <v>272</v>
      </c>
      <c r="P1983" s="17">
        <v>2400</v>
      </c>
      <c r="Q1983" s="54">
        <v>43006.781354166669</v>
      </c>
      <c r="T1983" s="24">
        <f t="shared" si="216"/>
        <v>2.4305555555555556E-3</v>
      </c>
      <c r="AA1983" s="50">
        <v>0.44636775529137901</v>
      </c>
      <c r="AB1983" s="16">
        <v>1</v>
      </c>
      <c r="AE1983" s="57" t="s">
        <v>75</v>
      </c>
      <c r="AG1983" s="50">
        <v>0.86664153763697493</v>
      </c>
      <c r="AH1983" s="50">
        <v>0.86664153763697493</v>
      </c>
      <c r="AI1983" s="4" t="s">
        <v>270</v>
      </c>
      <c r="AJ1983" s="4" t="s">
        <v>271</v>
      </c>
    </row>
    <row r="1984" spans="1:36" x14ac:dyDescent="0.35">
      <c r="A1984" s="4" t="s">
        <v>268</v>
      </c>
      <c r="B1984" s="36" t="s">
        <v>264</v>
      </c>
      <c r="C1984" s="50" t="s">
        <v>267</v>
      </c>
      <c r="D1984" s="19">
        <v>12.269975000000001</v>
      </c>
      <c r="E1984" s="19">
        <v>55.984428000000001</v>
      </c>
      <c r="F1984" s="20">
        <v>4965</v>
      </c>
      <c r="G1984" s="20">
        <v>324</v>
      </c>
      <c r="H1984" s="21">
        <v>1.2974498019608138</v>
      </c>
      <c r="I1984" s="4" t="s">
        <v>31</v>
      </c>
      <c r="J1984" s="4" t="s">
        <v>51</v>
      </c>
      <c r="L1984" s="50">
        <f t="shared" si="214"/>
        <v>5.5E-2</v>
      </c>
      <c r="M1984" s="13">
        <f t="shared" si="215"/>
        <v>1.107754279959718E-5</v>
      </c>
      <c r="N1984" s="4" t="s">
        <v>269</v>
      </c>
      <c r="O1984" s="4" t="s">
        <v>272</v>
      </c>
      <c r="P1984" s="17">
        <v>2400</v>
      </c>
      <c r="Q1984" s="54">
        <v>43006.805659722224</v>
      </c>
      <c r="T1984" s="24">
        <f t="shared" si="216"/>
        <v>2.4305555555555556E-3</v>
      </c>
      <c r="AA1984" s="50">
        <v>0.36673650295545901</v>
      </c>
      <c r="AB1984" s="16">
        <v>1</v>
      </c>
      <c r="AE1984" s="57" t="s">
        <v>75</v>
      </c>
      <c r="AG1984" s="50">
        <v>0.82134144094262507</v>
      </c>
      <c r="AH1984" s="50">
        <v>0.82134144094262507</v>
      </c>
      <c r="AI1984" s="4" t="s">
        <v>270</v>
      </c>
      <c r="AJ1984" s="4" t="s">
        <v>271</v>
      </c>
    </row>
    <row r="1985" spans="1:36" x14ac:dyDescent="0.35">
      <c r="A1985" s="4" t="s">
        <v>268</v>
      </c>
      <c r="B1985" s="36" t="s">
        <v>264</v>
      </c>
      <c r="C1985" s="50" t="s">
        <v>267</v>
      </c>
      <c r="D1985" s="19">
        <v>12.269975000000001</v>
      </c>
      <c r="E1985" s="19">
        <v>55.984428000000001</v>
      </c>
      <c r="F1985" s="20">
        <v>4965</v>
      </c>
      <c r="G1985" s="20">
        <v>324</v>
      </c>
      <c r="H1985" s="21">
        <v>1.2974498019608138</v>
      </c>
      <c r="I1985" s="4" t="s">
        <v>31</v>
      </c>
      <c r="J1985" s="4" t="s">
        <v>51</v>
      </c>
      <c r="L1985" s="50">
        <f t="shared" si="214"/>
        <v>5.5E-2</v>
      </c>
      <c r="M1985" s="13">
        <f t="shared" si="215"/>
        <v>1.107754279959718E-5</v>
      </c>
      <c r="N1985" s="4" t="s">
        <v>269</v>
      </c>
      <c r="O1985" s="4" t="s">
        <v>272</v>
      </c>
      <c r="P1985" s="17">
        <v>2400</v>
      </c>
      <c r="Q1985" s="54">
        <v>43006.833437499998</v>
      </c>
      <c r="T1985" s="24">
        <f t="shared" si="216"/>
        <v>2.4305555555555556E-3</v>
      </c>
      <c r="AA1985" s="50">
        <v>0.36673650295545901</v>
      </c>
      <c r="AB1985" s="16">
        <v>1</v>
      </c>
      <c r="AE1985" s="57" t="s">
        <v>75</v>
      </c>
      <c r="AG1985" s="50">
        <v>0.76424973124115003</v>
      </c>
      <c r="AH1985" s="50">
        <v>0.76424973124115003</v>
      </c>
      <c r="AI1985" s="4" t="s">
        <v>270</v>
      </c>
      <c r="AJ1985" s="4" t="s">
        <v>271</v>
      </c>
    </row>
    <row r="1986" spans="1:36" x14ac:dyDescent="0.35">
      <c r="A1986" s="4" t="s">
        <v>268</v>
      </c>
      <c r="B1986" s="36" t="s">
        <v>264</v>
      </c>
      <c r="C1986" s="50" t="s">
        <v>267</v>
      </c>
      <c r="D1986" s="19">
        <v>12.269975000000001</v>
      </c>
      <c r="E1986" s="19">
        <v>55.984428000000001</v>
      </c>
      <c r="F1986" s="20">
        <v>4965</v>
      </c>
      <c r="G1986" s="20">
        <v>324</v>
      </c>
      <c r="H1986" s="21">
        <v>1.2974498019608138</v>
      </c>
      <c r="I1986" s="4" t="s">
        <v>31</v>
      </c>
      <c r="J1986" s="4" t="s">
        <v>51</v>
      </c>
      <c r="L1986" s="50">
        <f t="shared" si="214"/>
        <v>5.5E-2</v>
      </c>
      <c r="M1986" s="13">
        <f t="shared" si="215"/>
        <v>1.107754279959718E-5</v>
      </c>
      <c r="N1986" s="4" t="s">
        <v>269</v>
      </c>
      <c r="O1986" s="4" t="s">
        <v>272</v>
      </c>
      <c r="P1986" s="17">
        <v>2400</v>
      </c>
      <c r="Q1986" s="54">
        <v>43006.857743055552</v>
      </c>
      <c r="T1986" s="24">
        <f t="shared" si="216"/>
        <v>2.4305555555555556E-3</v>
      </c>
      <c r="AA1986" s="50">
        <v>0.36673650295545901</v>
      </c>
      <c r="AB1986" s="16">
        <v>1</v>
      </c>
      <c r="AE1986" s="57" t="s">
        <v>75</v>
      </c>
      <c r="AG1986" s="50">
        <v>0.76969723784754995</v>
      </c>
      <c r="AH1986" s="50">
        <v>0.76969723784754995</v>
      </c>
      <c r="AI1986" s="4" t="s">
        <v>270</v>
      </c>
      <c r="AJ1986" s="4" t="s">
        <v>271</v>
      </c>
    </row>
    <row r="1987" spans="1:36" x14ac:dyDescent="0.35">
      <c r="A1987" s="4" t="s">
        <v>268</v>
      </c>
      <c r="B1987" s="36" t="s">
        <v>264</v>
      </c>
      <c r="C1987" s="50" t="s">
        <v>267</v>
      </c>
      <c r="D1987" s="19">
        <v>12.269975000000001</v>
      </c>
      <c r="E1987" s="19">
        <v>55.984428000000001</v>
      </c>
      <c r="F1987" s="20">
        <v>4965</v>
      </c>
      <c r="G1987" s="20">
        <v>324</v>
      </c>
      <c r="H1987" s="21">
        <v>1.2974498019608138</v>
      </c>
      <c r="I1987" s="4" t="s">
        <v>31</v>
      </c>
      <c r="J1987" s="4" t="s">
        <v>51</v>
      </c>
      <c r="L1987" s="50">
        <f t="shared" si="214"/>
        <v>5.5E-2</v>
      </c>
      <c r="M1987" s="13">
        <f t="shared" si="215"/>
        <v>1.107754279959718E-5</v>
      </c>
      <c r="N1987" s="4" t="s">
        <v>269</v>
      </c>
      <c r="O1987" s="4" t="s">
        <v>272</v>
      </c>
      <c r="P1987" s="17">
        <v>2400</v>
      </c>
      <c r="Q1987" s="54">
        <v>43006.885520833333</v>
      </c>
      <c r="T1987" s="24">
        <f t="shared" si="216"/>
        <v>2.4305555555555556E-3</v>
      </c>
      <c r="AA1987" s="50">
        <v>0.214294600778411</v>
      </c>
      <c r="AB1987" s="16">
        <v>1</v>
      </c>
      <c r="AE1987" s="57" t="s">
        <v>75</v>
      </c>
      <c r="AG1987" s="50">
        <v>0.85585191946915828</v>
      </c>
      <c r="AH1987" s="50">
        <v>0.85585191946915828</v>
      </c>
      <c r="AI1987" s="4" t="s">
        <v>270</v>
      </c>
      <c r="AJ1987" s="4" t="s">
        <v>271</v>
      </c>
    </row>
    <row r="1988" spans="1:36" x14ac:dyDescent="0.35">
      <c r="A1988" s="4" t="s">
        <v>268</v>
      </c>
      <c r="B1988" s="36" t="s">
        <v>264</v>
      </c>
      <c r="C1988" s="50" t="s">
        <v>267</v>
      </c>
      <c r="D1988" s="19">
        <v>12.269975000000001</v>
      </c>
      <c r="E1988" s="19">
        <v>55.984428000000001</v>
      </c>
      <c r="F1988" s="20">
        <v>4965</v>
      </c>
      <c r="G1988" s="20">
        <v>324</v>
      </c>
      <c r="H1988" s="21">
        <v>1.2974498019608138</v>
      </c>
      <c r="I1988" s="4" t="s">
        <v>31</v>
      </c>
      <c r="J1988" s="4" t="s">
        <v>51</v>
      </c>
      <c r="L1988" s="50">
        <f t="shared" si="214"/>
        <v>5.5E-2</v>
      </c>
      <c r="M1988" s="13">
        <f t="shared" si="215"/>
        <v>1.107754279959718E-5</v>
      </c>
      <c r="N1988" s="4" t="s">
        <v>269</v>
      </c>
      <c r="O1988" s="4" t="s">
        <v>272</v>
      </c>
      <c r="P1988" s="17">
        <v>2400</v>
      </c>
      <c r="Q1988" s="54">
        <v>43006.909826388888</v>
      </c>
      <c r="T1988" s="24">
        <f t="shared" si="216"/>
        <v>2.4305555555555556E-3</v>
      </c>
      <c r="AA1988" s="50">
        <v>0.28937878478446999</v>
      </c>
      <c r="AB1988" s="16">
        <v>1</v>
      </c>
      <c r="AE1988" s="57" t="s">
        <v>75</v>
      </c>
      <c r="AG1988" s="50">
        <v>0.60078390252026659</v>
      </c>
      <c r="AH1988" s="50">
        <v>0.60078390252026659</v>
      </c>
      <c r="AI1988" s="4" t="s">
        <v>270</v>
      </c>
      <c r="AJ1988" s="4" t="s">
        <v>271</v>
      </c>
    </row>
    <row r="1989" spans="1:36" x14ac:dyDescent="0.35">
      <c r="A1989" s="4" t="s">
        <v>268</v>
      </c>
      <c r="B1989" s="36" t="s">
        <v>264</v>
      </c>
      <c r="C1989" s="50" t="s">
        <v>267</v>
      </c>
      <c r="D1989" s="19">
        <v>12.269975000000001</v>
      </c>
      <c r="E1989" s="19">
        <v>55.984428000000001</v>
      </c>
      <c r="F1989" s="20">
        <v>4965</v>
      </c>
      <c r="G1989" s="20">
        <v>324</v>
      </c>
      <c r="H1989" s="21">
        <v>1.2974498019608138</v>
      </c>
      <c r="I1989" s="4" t="s">
        <v>31</v>
      </c>
      <c r="J1989" s="4" t="s">
        <v>51</v>
      </c>
      <c r="L1989" s="50">
        <f t="shared" si="214"/>
        <v>5.5E-2</v>
      </c>
      <c r="M1989" s="13">
        <f t="shared" si="215"/>
        <v>1.107754279959718E-5</v>
      </c>
      <c r="N1989" s="4" t="s">
        <v>269</v>
      </c>
      <c r="O1989" s="4" t="s">
        <v>272</v>
      </c>
      <c r="P1989" s="17">
        <v>2400</v>
      </c>
      <c r="Q1989" s="54">
        <v>43006.937604166669</v>
      </c>
      <c r="T1989" s="24">
        <f t="shared" si="216"/>
        <v>2.4305555555555556E-3</v>
      </c>
      <c r="AA1989" s="50">
        <v>0.36673650295545901</v>
      </c>
      <c r="AB1989" s="16">
        <v>1</v>
      </c>
      <c r="AE1989" s="57" t="s">
        <v>75</v>
      </c>
      <c r="AG1989" s="50">
        <v>0.75172476772706665</v>
      </c>
      <c r="AH1989" s="50">
        <v>0.75172476772706665</v>
      </c>
      <c r="AI1989" s="4" t="s">
        <v>270</v>
      </c>
      <c r="AJ1989" s="4" t="s">
        <v>271</v>
      </c>
    </row>
    <row r="1990" spans="1:36" x14ac:dyDescent="0.35">
      <c r="A1990" s="4" t="s">
        <v>268</v>
      </c>
      <c r="B1990" s="36" t="s">
        <v>264</v>
      </c>
      <c r="C1990" s="50" t="s">
        <v>267</v>
      </c>
      <c r="D1990" s="19">
        <v>12.269975000000001</v>
      </c>
      <c r="E1990" s="19">
        <v>55.984428000000001</v>
      </c>
      <c r="F1990" s="20">
        <v>4965</v>
      </c>
      <c r="G1990" s="20">
        <v>324</v>
      </c>
      <c r="H1990" s="21">
        <v>1.2974498019608138</v>
      </c>
      <c r="I1990" s="4" t="s">
        <v>31</v>
      </c>
      <c r="J1990" s="4" t="s">
        <v>51</v>
      </c>
      <c r="L1990" s="50">
        <f t="shared" si="214"/>
        <v>5.5E-2</v>
      </c>
      <c r="M1990" s="13">
        <f t="shared" si="215"/>
        <v>1.107754279959718E-5</v>
      </c>
      <c r="N1990" s="4" t="s">
        <v>269</v>
      </c>
      <c r="O1990" s="4" t="s">
        <v>272</v>
      </c>
      <c r="P1990" s="17">
        <v>2400</v>
      </c>
      <c r="Q1990" s="54">
        <v>43006.965381944443</v>
      </c>
      <c r="T1990" s="24">
        <f t="shared" si="216"/>
        <v>2.4305555555555556E-3</v>
      </c>
      <c r="AA1990" s="50">
        <v>0.28937878478446999</v>
      </c>
      <c r="AB1990" s="16">
        <v>1</v>
      </c>
      <c r="AE1990" s="57" t="s">
        <v>75</v>
      </c>
      <c r="AG1990" s="50">
        <v>0.79942398609129572</v>
      </c>
      <c r="AH1990" s="50">
        <v>0.79942398609129572</v>
      </c>
      <c r="AI1990" s="4" t="s">
        <v>270</v>
      </c>
      <c r="AJ1990" s="4" t="s">
        <v>271</v>
      </c>
    </row>
    <row r="1991" spans="1:36" x14ac:dyDescent="0.35">
      <c r="A1991" s="4" t="s">
        <v>268</v>
      </c>
      <c r="B1991" s="36" t="s">
        <v>264</v>
      </c>
      <c r="C1991" s="50" t="s">
        <v>267</v>
      </c>
      <c r="D1991" s="19">
        <v>12.269975000000001</v>
      </c>
      <c r="E1991" s="19">
        <v>55.984428000000001</v>
      </c>
      <c r="F1991" s="20">
        <v>4965</v>
      </c>
      <c r="G1991" s="20">
        <v>324</v>
      </c>
      <c r="H1991" s="21">
        <v>1.2974498019608138</v>
      </c>
      <c r="I1991" s="4" t="s">
        <v>31</v>
      </c>
      <c r="J1991" s="4" t="s">
        <v>51</v>
      </c>
      <c r="L1991" s="50">
        <f t="shared" si="214"/>
        <v>5.5E-2</v>
      </c>
      <c r="M1991" s="13">
        <f t="shared" si="215"/>
        <v>1.107754279959718E-5</v>
      </c>
      <c r="N1991" s="4" t="s">
        <v>269</v>
      </c>
      <c r="O1991" s="4" t="s">
        <v>272</v>
      </c>
      <c r="P1991" s="17">
        <v>2400</v>
      </c>
      <c r="Q1991" s="54">
        <v>43006.993159722224</v>
      </c>
      <c r="T1991" s="24">
        <f t="shared" si="216"/>
        <v>2.4305555555555556E-3</v>
      </c>
      <c r="AA1991" s="50">
        <v>0.28937878478446999</v>
      </c>
      <c r="AB1991" s="16">
        <v>1</v>
      </c>
      <c r="AE1991" s="57" t="s">
        <v>75</v>
      </c>
      <c r="AG1991" s="50">
        <v>0.68870898624781673</v>
      </c>
      <c r="AH1991" s="50">
        <v>0.68870898624781673</v>
      </c>
      <c r="AI1991" s="4" t="s">
        <v>270</v>
      </c>
      <c r="AJ1991" s="4" t="s">
        <v>271</v>
      </c>
    </row>
    <row r="1992" spans="1:36" x14ac:dyDescent="0.35">
      <c r="A1992" s="4" t="s">
        <v>268</v>
      </c>
      <c r="B1992" s="36" t="s">
        <v>264</v>
      </c>
      <c r="C1992" s="50" t="s">
        <v>267</v>
      </c>
      <c r="D1992" s="19">
        <v>12.269975000000001</v>
      </c>
      <c r="E1992" s="19">
        <v>55.984428000000001</v>
      </c>
      <c r="F1992" s="20">
        <v>4965</v>
      </c>
      <c r="G1992" s="20">
        <v>324</v>
      </c>
      <c r="H1992" s="21">
        <v>1.2974498019608138</v>
      </c>
      <c r="I1992" s="4" t="s">
        <v>31</v>
      </c>
      <c r="J1992" s="4" t="s">
        <v>51</v>
      </c>
      <c r="L1992" s="50">
        <f t="shared" ref="L1992:L2055" si="217">AVERAGE(0.03,0.08)</f>
        <v>5.5E-2</v>
      </c>
      <c r="M1992" s="13">
        <f t="shared" ref="M1992:M2055" si="218">L1992/F1992</f>
        <v>1.107754279959718E-5</v>
      </c>
      <c r="N1992" s="4" t="s">
        <v>269</v>
      </c>
      <c r="O1992" s="4" t="s">
        <v>272</v>
      </c>
      <c r="P1992" s="17">
        <v>2400</v>
      </c>
      <c r="Q1992" s="54">
        <v>43007.017465277779</v>
      </c>
      <c r="T1992" s="24">
        <f t="shared" ref="T1992:T2055" si="219">AVERAGE(2,5)/60/24</f>
        <v>2.4305555555555556E-3</v>
      </c>
      <c r="AA1992" s="50">
        <v>0.214294600778411</v>
      </c>
      <c r="AB1992" s="16">
        <v>1</v>
      </c>
      <c r="AE1992" s="57" t="s">
        <v>75</v>
      </c>
      <c r="AG1992" s="50">
        <v>0.68714305228944583</v>
      </c>
      <c r="AH1992" s="50">
        <v>0.68714305228944583</v>
      </c>
      <c r="AI1992" s="4" t="s">
        <v>270</v>
      </c>
      <c r="AJ1992" s="4" t="s">
        <v>271</v>
      </c>
    </row>
    <row r="1993" spans="1:36" x14ac:dyDescent="0.35">
      <c r="A1993" s="4" t="s">
        <v>268</v>
      </c>
      <c r="B1993" s="36" t="s">
        <v>264</v>
      </c>
      <c r="C1993" s="50" t="s">
        <v>267</v>
      </c>
      <c r="D1993" s="19">
        <v>12.269975000000001</v>
      </c>
      <c r="E1993" s="19">
        <v>55.984428000000001</v>
      </c>
      <c r="F1993" s="20">
        <v>4965</v>
      </c>
      <c r="G1993" s="20">
        <v>324</v>
      </c>
      <c r="H1993" s="21">
        <v>1.2974498019608138</v>
      </c>
      <c r="I1993" s="4" t="s">
        <v>31</v>
      </c>
      <c r="J1993" s="4" t="s">
        <v>51</v>
      </c>
      <c r="L1993" s="50">
        <f t="shared" si="217"/>
        <v>5.5E-2</v>
      </c>
      <c r="M1993" s="13">
        <f t="shared" si="218"/>
        <v>1.107754279959718E-5</v>
      </c>
      <c r="N1993" s="4" t="s">
        <v>269</v>
      </c>
      <c r="O1993" s="4" t="s">
        <v>272</v>
      </c>
      <c r="P1993" s="17">
        <v>2400</v>
      </c>
      <c r="Q1993" s="54">
        <v>43007.041770833333</v>
      </c>
      <c r="T1993" s="24">
        <f t="shared" si="219"/>
        <v>2.4305555555555556E-3</v>
      </c>
      <c r="AA1993" s="50">
        <v>6.8172640144669103E-2</v>
      </c>
      <c r="AB1993" s="16">
        <v>1</v>
      </c>
      <c r="AE1993" s="57" t="s">
        <v>75</v>
      </c>
      <c r="AG1993" s="50">
        <v>0.70083499137664584</v>
      </c>
      <c r="AH1993" s="50">
        <v>0.70083499137664584</v>
      </c>
      <c r="AI1993" s="4" t="s">
        <v>270</v>
      </c>
      <c r="AJ1993" s="4" t="s">
        <v>271</v>
      </c>
    </row>
    <row r="1994" spans="1:36" x14ac:dyDescent="0.35">
      <c r="A1994" s="4" t="s">
        <v>268</v>
      </c>
      <c r="B1994" s="36" t="s">
        <v>264</v>
      </c>
      <c r="C1994" s="50" t="s">
        <v>267</v>
      </c>
      <c r="D1994" s="19">
        <v>12.269975000000001</v>
      </c>
      <c r="E1994" s="19">
        <v>55.984428000000001</v>
      </c>
      <c r="F1994" s="20">
        <v>4965</v>
      </c>
      <c r="G1994" s="20">
        <v>324</v>
      </c>
      <c r="H1994" s="21">
        <v>1.2974498019608138</v>
      </c>
      <c r="I1994" s="4" t="s">
        <v>31</v>
      </c>
      <c r="J1994" s="4" t="s">
        <v>51</v>
      </c>
      <c r="L1994" s="50">
        <f t="shared" si="217"/>
        <v>5.5E-2</v>
      </c>
      <c r="M1994" s="13">
        <f t="shared" si="218"/>
        <v>1.107754279959718E-5</v>
      </c>
      <c r="N1994" s="4" t="s">
        <v>269</v>
      </c>
      <c r="O1994" s="4" t="s">
        <v>272</v>
      </c>
      <c r="P1994" s="17">
        <v>2400</v>
      </c>
      <c r="Q1994" s="54">
        <v>43007.066076388888</v>
      </c>
      <c r="T1994" s="24">
        <f t="shared" si="219"/>
        <v>2.4305555555555556E-3</v>
      </c>
      <c r="AA1994" s="50">
        <v>0.13861881445426899</v>
      </c>
      <c r="AB1994" s="16">
        <v>1</v>
      </c>
      <c r="AE1994" s="57" t="s">
        <v>75</v>
      </c>
      <c r="AG1994" s="50">
        <v>0.63325167344373756</v>
      </c>
      <c r="AH1994" s="50">
        <v>0.63325167344373756</v>
      </c>
      <c r="AI1994" s="4" t="s">
        <v>270</v>
      </c>
      <c r="AJ1994" s="4" t="s">
        <v>271</v>
      </c>
    </row>
    <row r="1995" spans="1:36" x14ac:dyDescent="0.35">
      <c r="A1995" s="4" t="s">
        <v>268</v>
      </c>
      <c r="B1995" s="36" t="s">
        <v>264</v>
      </c>
      <c r="C1995" s="50" t="s">
        <v>267</v>
      </c>
      <c r="D1995" s="19">
        <v>12.269975000000001</v>
      </c>
      <c r="E1995" s="19">
        <v>55.984428000000001</v>
      </c>
      <c r="F1995" s="20">
        <v>4965</v>
      </c>
      <c r="G1995" s="20">
        <v>324</v>
      </c>
      <c r="H1995" s="21">
        <v>1.2974498019608138</v>
      </c>
      <c r="I1995" s="4" t="s">
        <v>31</v>
      </c>
      <c r="J1995" s="4" t="s">
        <v>51</v>
      </c>
      <c r="L1995" s="50">
        <f t="shared" si="217"/>
        <v>5.5E-2</v>
      </c>
      <c r="M1995" s="13">
        <f t="shared" si="218"/>
        <v>1.107754279959718E-5</v>
      </c>
      <c r="N1995" s="4" t="s">
        <v>269</v>
      </c>
      <c r="O1995" s="4" t="s">
        <v>272</v>
      </c>
      <c r="P1995" s="17">
        <v>2400</v>
      </c>
      <c r="Q1995" s="54">
        <v>43007.093854166669</v>
      </c>
      <c r="T1995" s="24">
        <f t="shared" si="219"/>
        <v>2.4305555555555556E-3</v>
      </c>
      <c r="AA1995" s="50">
        <v>0.36673650295545901</v>
      </c>
      <c r="AB1995" s="16">
        <v>1</v>
      </c>
      <c r="AE1995" s="57" t="s">
        <v>75</v>
      </c>
      <c r="AG1995" s="50">
        <v>0.68942129220805415</v>
      </c>
      <c r="AH1995" s="50">
        <v>0.68942129220805415</v>
      </c>
      <c r="AI1995" s="4" t="s">
        <v>270</v>
      </c>
      <c r="AJ1995" s="4" t="s">
        <v>271</v>
      </c>
    </row>
    <row r="1996" spans="1:36" x14ac:dyDescent="0.35">
      <c r="A1996" s="4" t="s">
        <v>268</v>
      </c>
      <c r="B1996" s="36" t="s">
        <v>264</v>
      </c>
      <c r="C1996" s="50" t="s">
        <v>267</v>
      </c>
      <c r="D1996" s="19">
        <v>12.269975000000001</v>
      </c>
      <c r="E1996" s="19">
        <v>55.984428000000001</v>
      </c>
      <c r="F1996" s="20">
        <v>4965</v>
      </c>
      <c r="G1996" s="20">
        <v>324</v>
      </c>
      <c r="H1996" s="21">
        <v>1.2974498019608138</v>
      </c>
      <c r="I1996" s="4" t="s">
        <v>31</v>
      </c>
      <c r="J1996" s="4" t="s">
        <v>51</v>
      </c>
      <c r="L1996" s="50">
        <f t="shared" si="217"/>
        <v>5.5E-2</v>
      </c>
      <c r="M1996" s="13">
        <f t="shared" si="218"/>
        <v>1.107754279959718E-5</v>
      </c>
      <c r="N1996" s="4" t="s">
        <v>269</v>
      </c>
      <c r="O1996" s="4" t="s">
        <v>272</v>
      </c>
      <c r="P1996" s="17">
        <v>2400</v>
      </c>
      <c r="Q1996" s="54">
        <v>43007.121631944443</v>
      </c>
      <c r="T1996" s="24">
        <f t="shared" si="219"/>
        <v>2.4305555555555556E-3</v>
      </c>
      <c r="AA1996" s="50">
        <v>6.8172640144669103E-2</v>
      </c>
      <c r="AB1996" s="16">
        <v>1</v>
      </c>
      <c r="AE1996" s="57" t="s">
        <v>75</v>
      </c>
      <c r="AG1996" s="50">
        <v>0.58644542974847091</v>
      </c>
      <c r="AH1996" s="50">
        <v>0.58644542974847091</v>
      </c>
      <c r="AI1996" s="4" t="s">
        <v>270</v>
      </c>
      <c r="AJ1996" s="4" t="s">
        <v>271</v>
      </c>
    </row>
    <row r="1997" spans="1:36" x14ac:dyDescent="0.35">
      <c r="A1997" s="4" t="s">
        <v>268</v>
      </c>
      <c r="B1997" s="36" t="s">
        <v>264</v>
      </c>
      <c r="C1997" s="50" t="s">
        <v>267</v>
      </c>
      <c r="D1997" s="19">
        <v>12.269975000000001</v>
      </c>
      <c r="E1997" s="19">
        <v>55.984428000000001</v>
      </c>
      <c r="F1997" s="20">
        <v>4965</v>
      </c>
      <c r="G1997" s="20">
        <v>324</v>
      </c>
      <c r="H1997" s="21">
        <v>1.2974498019608138</v>
      </c>
      <c r="I1997" s="4" t="s">
        <v>31</v>
      </c>
      <c r="J1997" s="4" t="s">
        <v>51</v>
      </c>
      <c r="L1997" s="50">
        <f t="shared" si="217"/>
        <v>5.5E-2</v>
      </c>
      <c r="M1997" s="13">
        <f t="shared" si="218"/>
        <v>1.107754279959718E-5</v>
      </c>
      <c r="N1997" s="4" t="s">
        <v>269</v>
      </c>
      <c r="O1997" s="4" t="s">
        <v>272</v>
      </c>
      <c r="P1997" s="17">
        <v>2400</v>
      </c>
      <c r="Q1997" s="54">
        <v>43007.149409722224</v>
      </c>
      <c r="T1997" s="24">
        <f t="shared" si="219"/>
        <v>2.4305555555555556E-3</v>
      </c>
      <c r="AA1997" s="50">
        <v>0.13861881445426899</v>
      </c>
      <c r="AB1997" s="16">
        <v>1</v>
      </c>
      <c r="AE1997" s="57" t="s">
        <v>75</v>
      </c>
      <c r="AG1997" s="50">
        <v>0.66284677863268748</v>
      </c>
      <c r="AH1997" s="50">
        <v>0.66284677863268748</v>
      </c>
      <c r="AI1997" s="4" t="s">
        <v>270</v>
      </c>
      <c r="AJ1997" s="4" t="s">
        <v>271</v>
      </c>
    </row>
    <row r="1998" spans="1:36" x14ac:dyDescent="0.35">
      <c r="A1998" s="4" t="s">
        <v>268</v>
      </c>
      <c r="B1998" s="36" t="s">
        <v>264</v>
      </c>
      <c r="C1998" s="50" t="s">
        <v>267</v>
      </c>
      <c r="D1998" s="19">
        <v>12.269975000000001</v>
      </c>
      <c r="E1998" s="19">
        <v>55.984428000000001</v>
      </c>
      <c r="F1998" s="20">
        <v>4965</v>
      </c>
      <c r="G1998" s="20">
        <v>324</v>
      </c>
      <c r="H1998" s="21">
        <v>1.2974498019608138</v>
      </c>
      <c r="I1998" s="4" t="s">
        <v>31</v>
      </c>
      <c r="J1998" s="4" t="s">
        <v>51</v>
      </c>
      <c r="L1998" s="50">
        <f t="shared" si="217"/>
        <v>5.5E-2</v>
      </c>
      <c r="M1998" s="13">
        <f t="shared" si="218"/>
        <v>1.107754279959718E-5</v>
      </c>
      <c r="N1998" s="4" t="s">
        <v>269</v>
      </c>
      <c r="O1998" s="4" t="s">
        <v>272</v>
      </c>
      <c r="P1998" s="17">
        <v>2400</v>
      </c>
      <c r="Q1998" s="54">
        <v>43007.170243055552</v>
      </c>
      <c r="T1998" s="24">
        <f t="shared" si="219"/>
        <v>2.4305555555555556E-3</v>
      </c>
      <c r="AA1998" s="50">
        <v>0.13861881445426899</v>
      </c>
      <c r="AB1998" s="16">
        <v>1</v>
      </c>
      <c r="AE1998" s="57" t="s">
        <v>75</v>
      </c>
      <c r="AG1998" s="50">
        <v>0.68371054543899168</v>
      </c>
      <c r="AH1998" s="50">
        <v>0.68371054543899168</v>
      </c>
      <c r="AI1998" s="4" t="s">
        <v>270</v>
      </c>
      <c r="AJ1998" s="4" t="s">
        <v>271</v>
      </c>
    </row>
    <row r="1999" spans="1:36" x14ac:dyDescent="0.35">
      <c r="A1999" s="4" t="s">
        <v>268</v>
      </c>
      <c r="B1999" s="36" t="s">
        <v>264</v>
      </c>
      <c r="C1999" s="50" t="s">
        <v>267</v>
      </c>
      <c r="D1999" s="19">
        <v>12.269975000000001</v>
      </c>
      <c r="E1999" s="19">
        <v>55.984428000000001</v>
      </c>
      <c r="F1999" s="20">
        <v>4965</v>
      </c>
      <c r="G1999" s="20">
        <v>324</v>
      </c>
      <c r="H1999" s="21">
        <v>1.2974498019608138</v>
      </c>
      <c r="I1999" s="4" t="s">
        <v>31</v>
      </c>
      <c r="J1999" s="4" t="s">
        <v>51</v>
      </c>
      <c r="L1999" s="50">
        <f t="shared" si="217"/>
        <v>5.5E-2</v>
      </c>
      <c r="M1999" s="13">
        <f t="shared" si="218"/>
        <v>1.107754279959718E-5</v>
      </c>
      <c r="N1999" s="4" t="s">
        <v>269</v>
      </c>
      <c r="O1999" s="4" t="s">
        <v>272</v>
      </c>
      <c r="P1999" s="17">
        <v>2400</v>
      </c>
      <c r="Q1999" s="54">
        <v>43007.198020833333</v>
      </c>
      <c r="T1999" s="24">
        <f t="shared" si="219"/>
        <v>2.4305555555555556E-3</v>
      </c>
      <c r="AA1999" s="50">
        <v>0.13861881445426899</v>
      </c>
      <c r="AB1999" s="16">
        <v>1</v>
      </c>
      <c r="AE1999" s="57" t="s">
        <v>75</v>
      </c>
      <c r="AG1999" s="50">
        <v>0.61778496216971657</v>
      </c>
      <c r="AH1999" s="50">
        <v>0.61778496216971657</v>
      </c>
      <c r="AI1999" s="4" t="s">
        <v>270</v>
      </c>
      <c r="AJ1999" s="4" t="s">
        <v>271</v>
      </c>
    </row>
    <row r="2000" spans="1:36" x14ac:dyDescent="0.35">
      <c r="A2000" s="4" t="s">
        <v>268</v>
      </c>
      <c r="B2000" s="36" t="s">
        <v>264</v>
      </c>
      <c r="C2000" s="50" t="s">
        <v>267</v>
      </c>
      <c r="D2000" s="19">
        <v>12.269975000000001</v>
      </c>
      <c r="E2000" s="19">
        <v>55.984428000000001</v>
      </c>
      <c r="F2000" s="20">
        <v>4965</v>
      </c>
      <c r="G2000" s="20">
        <v>324</v>
      </c>
      <c r="H2000" s="21">
        <v>1.2974498019608138</v>
      </c>
      <c r="I2000" s="4" t="s">
        <v>31</v>
      </c>
      <c r="J2000" s="4" t="s">
        <v>51</v>
      </c>
      <c r="L2000" s="50">
        <f t="shared" si="217"/>
        <v>5.5E-2</v>
      </c>
      <c r="M2000" s="13">
        <f t="shared" si="218"/>
        <v>1.107754279959718E-5</v>
      </c>
      <c r="N2000" s="4" t="s">
        <v>269</v>
      </c>
      <c r="O2000" s="4" t="s">
        <v>272</v>
      </c>
      <c r="P2000" s="17">
        <v>2400</v>
      </c>
      <c r="Q2000" s="54">
        <v>43007.225798611114</v>
      </c>
      <c r="T2000" s="24">
        <f t="shared" si="219"/>
        <v>2.4305555555555556E-3</v>
      </c>
      <c r="AA2000" s="50">
        <v>0.36673650295545901</v>
      </c>
      <c r="AB2000" s="16">
        <v>1</v>
      </c>
      <c r="AE2000" s="57" t="s">
        <v>75</v>
      </c>
      <c r="AG2000" s="50">
        <v>0.60551805988297913</v>
      </c>
      <c r="AH2000" s="50">
        <v>0.60551805988297913</v>
      </c>
      <c r="AI2000" s="4" t="s">
        <v>270</v>
      </c>
      <c r="AJ2000" s="4" t="s">
        <v>271</v>
      </c>
    </row>
    <row r="2001" spans="1:36" x14ac:dyDescent="0.35">
      <c r="A2001" s="4" t="s">
        <v>268</v>
      </c>
      <c r="B2001" s="36" t="s">
        <v>264</v>
      </c>
      <c r="C2001" s="50" t="s">
        <v>267</v>
      </c>
      <c r="D2001" s="19">
        <v>12.269975000000001</v>
      </c>
      <c r="E2001" s="19">
        <v>55.984428000000001</v>
      </c>
      <c r="F2001" s="20">
        <v>4965</v>
      </c>
      <c r="G2001" s="20">
        <v>324</v>
      </c>
      <c r="H2001" s="21">
        <v>1.2974498019608138</v>
      </c>
      <c r="I2001" s="4" t="s">
        <v>31</v>
      </c>
      <c r="J2001" s="4" t="s">
        <v>51</v>
      </c>
      <c r="L2001" s="50">
        <f t="shared" si="217"/>
        <v>5.5E-2</v>
      </c>
      <c r="M2001" s="13">
        <f t="shared" si="218"/>
        <v>1.107754279959718E-5</v>
      </c>
      <c r="N2001" s="4" t="s">
        <v>269</v>
      </c>
      <c r="O2001" s="4" t="s">
        <v>272</v>
      </c>
      <c r="P2001" s="17">
        <v>2400</v>
      </c>
      <c r="Q2001" s="54">
        <v>43007.253576388888</v>
      </c>
      <c r="T2001" s="24">
        <f t="shared" si="219"/>
        <v>2.4305555555555556E-3</v>
      </c>
      <c r="AA2001" s="50">
        <v>6.8172640144669103E-2</v>
      </c>
      <c r="AB2001" s="16">
        <v>1</v>
      </c>
      <c r="AE2001" s="57" t="s">
        <v>75</v>
      </c>
      <c r="AG2001" s="50">
        <v>0.60489042459350828</v>
      </c>
      <c r="AH2001" s="50">
        <v>0.60489042459350828</v>
      </c>
      <c r="AI2001" s="4" t="s">
        <v>270</v>
      </c>
      <c r="AJ2001" s="4" t="s">
        <v>271</v>
      </c>
    </row>
    <row r="2002" spans="1:36" x14ac:dyDescent="0.35">
      <c r="A2002" s="4" t="s">
        <v>268</v>
      </c>
      <c r="B2002" s="36" t="s">
        <v>264</v>
      </c>
      <c r="C2002" s="50" t="s">
        <v>266</v>
      </c>
      <c r="D2002" s="19">
        <v>12.27182</v>
      </c>
      <c r="E2002" s="19">
        <v>55.985858</v>
      </c>
      <c r="F2002" s="20">
        <v>6699</v>
      </c>
      <c r="G2002" s="20">
        <v>495</v>
      </c>
      <c r="H2002" s="21">
        <v>1.7064964546303165</v>
      </c>
      <c r="I2002" s="4" t="s">
        <v>31</v>
      </c>
      <c r="J2002" s="4" t="s">
        <v>51</v>
      </c>
      <c r="L2002" s="50">
        <f t="shared" si="217"/>
        <v>5.5E-2</v>
      </c>
      <c r="M2002" s="13">
        <f t="shared" si="218"/>
        <v>8.2101806239737274E-6</v>
      </c>
      <c r="N2002" s="4" t="s">
        <v>269</v>
      </c>
      <c r="O2002" s="4" t="s">
        <v>272</v>
      </c>
      <c r="P2002" s="17">
        <v>2600</v>
      </c>
      <c r="Q2002" s="54">
        <v>43021.452905092592</v>
      </c>
      <c r="T2002" s="24">
        <f t="shared" si="219"/>
        <v>2.4305555555555556E-3</v>
      </c>
      <c r="AA2002" s="50">
        <v>0.62830915812697996</v>
      </c>
      <c r="AB2002" s="16">
        <v>1</v>
      </c>
      <c r="AE2002" s="57" t="s">
        <v>75</v>
      </c>
      <c r="AG2002" s="50">
        <v>0.70246058196534167</v>
      </c>
      <c r="AH2002" s="50">
        <v>0.70246058196534167</v>
      </c>
      <c r="AI2002" s="4" t="s">
        <v>270</v>
      </c>
      <c r="AJ2002" s="4" t="s">
        <v>271</v>
      </c>
    </row>
    <row r="2003" spans="1:36" x14ac:dyDescent="0.35">
      <c r="A2003" s="4" t="s">
        <v>268</v>
      </c>
      <c r="B2003" s="36" t="s">
        <v>264</v>
      </c>
      <c r="C2003" s="50" t="s">
        <v>266</v>
      </c>
      <c r="D2003" s="19">
        <v>12.27182</v>
      </c>
      <c r="E2003" s="19">
        <v>55.985858</v>
      </c>
      <c r="F2003" s="20">
        <v>6699</v>
      </c>
      <c r="G2003" s="20">
        <v>495</v>
      </c>
      <c r="H2003" s="21">
        <v>1.7064964546303165</v>
      </c>
      <c r="I2003" s="4" t="s">
        <v>31</v>
      </c>
      <c r="J2003" s="4" t="s">
        <v>51</v>
      </c>
      <c r="L2003" s="50">
        <f t="shared" si="217"/>
        <v>5.5E-2</v>
      </c>
      <c r="M2003" s="13">
        <f t="shared" si="218"/>
        <v>8.2101806239737274E-6</v>
      </c>
      <c r="N2003" s="4" t="s">
        <v>269</v>
      </c>
      <c r="O2003" s="4" t="s">
        <v>272</v>
      </c>
      <c r="P2003" s="17">
        <v>2600</v>
      </c>
      <c r="Q2003" s="54">
        <v>43021.480682870373</v>
      </c>
      <c r="T2003" s="24">
        <f t="shared" si="219"/>
        <v>2.4305555555555556E-3</v>
      </c>
      <c r="AA2003" s="50">
        <v>0.62830915812697996</v>
      </c>
      <c r="AB2003" s="16">
        <v>1</v>
      </c>
      <c r="AE2003" s="57" t="s">
        <v>75</v>
      </c>
      <c r="AG2003" s="50">
        <v>0.90429366988045001</v>
      </c>
      <c r="AH2003" s="50">
        <v>0.90429366988045001</v>
      </c>
      <c r="AI2003" s="4" t="s">
        <v>270</v>
      </c>
      <c r="AJ2003" s="4" t="s">
        <v>271</v>
      </c>
    </row>
    <row r="2004" spans="1:36" x14ac:dyDescent="0.35">
      <c r="A2004" s="4" t="s">
        <v>268</v>
      </c>
      <c r="B2004" s="36" t="s">
        <v>264</v>
      </c>
      <c r="C2004" s="50" t="s">
        <v>266</v>
      </c>
      <c r="D2004" s="19">
        <v>12.27182</v>
      </c>
      <c r="E2004" s="19">
        <v>55.985858</v>
      </c>
      <c r="F2004" s="20">
        <v>6699</v>
      </c>
      <c r="G2004" s="20">
        <v>495</v>
      </c>
      <c r="H2004" s="21">
        <v>1.7064964546303165</v>
      </c>
      <c r="I2004" s="4" t="s">
        <v>31</v>
      </c>
      <c r="J2004" s="4" t="s">
        <v>51</v>
      </c>
      <c r="L2004" s="50">
        <f t="shared" si="217"/>
        <v>5.5E-2</v>
      </c>
      <c r="M2004" s="13">
        <f t="shared" si="218"/>
        <v>8.2101806239737274E-6</v>
      </c>
      <c r="N2004" s="4" t="s">
        <v>269</v>
      </c>
      <c r="O2004" s="4" t="s">
        <v>272</v>
      </c>
      <c r="P2004" s="17">
        <v>2600</v>
      </c>
      <c r="Q2004" s="54">
        <v>43021.508460648147</v>
      </c>
      <c r="T2004" s="24">
        <f t="shared" si="219"/>
        <v>2.4305555555555556E-3</v>
      </c>
      <c r="AA2004" s="50">
        <v>0.62830915812697996</v>
      </c>
      <c r="AB2004" s="16">
        <v>1</v>
      </c>
      <c r="AE2004" s="57" t="s">
        <v>75</v>
      </c>
      <c r="AG2004" s="50">
        <v>0.92135199489685404</v>
      </c>
      <c r="AH2004" s="50">
        <v>0.92135199489685404</v>
      </c>
      <c r="AI2004" s="4" t="s">
        <v>270</v>
      </c>
      <c r="AJ2004" s="4" t="s">
        <v>271</v>
      </c>
    </row>
    <row r="2005" spans="1:36" x14ac:dyDescent="0.35">
      <c r="A2005" s="4" t="s">
        <v>268</v>
      </c>
      <c r="B2005" s="36" t="s">
        <v>264</v>
      </c>
      <c r="C2005" s="50" t="s">
        <v>266</v>
      </c>
      <c r="D2005" s="19">
        <v>12.27182</v>
      </c>
      <c r="E2005" s="19">
        <v>55.985858</v>
      </c>
      <c r="F2005" s="20">
        <v>6699</v>
      </c>
      <c r="G2005" s="20">
        <v>495</v>
      </c>
      <c r="H2005" s="21">
        <v>1.7064964546303165</v>
      </c>
      <c r="I2005" s="4" t="s">
        <v>31</v>
      </c>
      <c r="J2005" s="4" t="s">
        <v>51</v>
      </c>
      <c r="L2005" s="50">
        <f t="shared" si="217"/>
        <v>5.5E-2</v>
      </c>
      <c r="M2005" s="13">
        <f t="shared" si="218"/>
        <v>8.2101806239737274E-6</v>
      </c>
      <c r="N2005" s="4" t="s">
        <v>269</v>
      </c>
      <c r="O2005" s="4" t="s">
        <v>272</v>
      </c>
      <c r="P2005" s="17">
        <v>2600</v>
      </c>
      <c r="Q2005" s="54">
        <v>43021.532766203702</v>
      </c>
      <c r="T2005" s="24">
        <f t="shared" si="219"/>
        <v>2.4305555555555556E-3</v>
      </c>
      <c r="AA2005" s="50">
        <v>0.62830915812697996</v>
      </c>
      <c r="AB2005" s="16">
        <v>1</v>
      </c>
      <c r="AE2005" s="57" t="s">
        <v>75</v>
      </c>
      <c r="AG2005" s="50">
        <v>0.98271029375245</v>
      </c>
      <c r="AH2005" s="50">
        <v>0.98271029375245</v>
      </c>
      <c r="AI2005" s="4" t="s">
        <v>270</v>
      </c>
      <c r="AJ2005" s="4" t="s">
        <v>271</v>
      </c>
    </row>
    <row r="2006" spans="1:36" x14ac:dyDescent="0.35">
      <c r="A2006" s="4" t="s">
        <v>268</v>
      </c>
      <c r="B2006" s="36" t="s">
        <v>264</v>
      </c>
      <c r="C2006" s="50" t="s">
        <v>266</v>
      </c>
      <c r="D2006" s="19">
        <v>12.27182</v>
      </c>
      <c r="E2006" s="19">
        <v>55.985858</v>
      </c>
      <c r="F2006" s="20">
        <v>6699</v>
      </c>
      <c r="G2006" s="20">
        <v>495</v>
      </c>
      <c r="H2006" s="21">
        <v>1.7064964546303165</v>
      </c>
      <c r="I2006" s="4" t="s">
        <v>31</v>
      </c>
      <c r="J2006" s="4" t="s">
        <v>51</v>
      </c>
      <c r="L2006" s="50">
        <f t="shared" si="217"/>
        <v>5.5E-2</v>
      </c>
      <c r="M2006" s="13">
        <f t="shared" si="218"/>
        <v>8.2101806239737274E-6</v>
      </c>
      <c r="N2006" s="4" t="s">
        <v>269</v>
      </c>
      <c r="O2006" s="4" t="s">
        <v>272</v>
      </c>
      <c r="P2006" s="17">
        <v>2600</v>
      </c>
      <c r="Q2006" s="54">
        <v>43021.560543981483</v>
      </c>
      <c r="T2006" s="24">
        <f t="shared" si="219"/>
        <v>2.4305555555555556E-3</v>
      </c>
      <c r="AA2006" s="50">
        <v>0.62830915812697996</v>
      </c>
      <c r="AB2006" s="16">
        <v>1</v>
      </c>
      <c r="AE2006" s="57" t="s">
        <v>75</v>
      </c>
      <c r="AG2006" s="50">
        <v>0.90788653775670836</v>
      </c>
      <c r="AH2006" s="50">
        <v>0.90788653775670836</v>
      </c>
      <c r="AI2006" s="4" t="s">
        <v>270</v>
      </c>
      <c r="AJ2006" s="4" t="s">
        <v>271</v>
      </c>
    </row>
    <row r="2007" spans="1:36" x14ac:dyDescent="0.35">
      <c r="A2007" s="4" t="s">
        <v>268</v>
      </c>
      <c r="B2007" s="36" t="s">
        <v>264</v>
      </c>
      <c r="C2007" s="50" t="s">
        <v>266</v>
      </c>
      <c r="D2007" s="19">
        <v>12.27182</v>
      </c>
      <c r="E2007" s="19">
        <v>55.985858</v>
      </c>
      <c r="F2007" s="20">
        <v>6699</v>
      </c>
      <c r="G2007" s="20">
        <v>495</v>
      </c>
      <c r="H2007" s="21">
        <v>1.7064964546303165</v>
      </c>
      <c r="I2007" s="4" t="s">
        <v>31</v>
      </c>
      <c r="J2007" s="4" t="s">
        <v>51</v>
      </c>
      <c r="L2007" s="50">
        <f t="shared" si="217"/>
        <v>5.5E-2</v>
      </c>
      <c r="M2007" s="13">
        <f t="shared" si="218"/>
        <v>8.2101806239737274E-6</v>
      </c>
      <c r="N2007" s="4" t="s">
        <v>269</v>
      </c>
      <c r="O2007" s="4" t="s">
        <v>272</v>
      </c>
      <c r="P2007" s="17">
        <v>2600</v>
      </c>
      <c r="Q2007" s="54">
        <v>43021.584849537037</v>
      </c>
      <c r="T2007" s="24">
        <f t="shared" si="219"/>
        <v>2.4305555555555556E-3</v>
      </c>
      <c r="AA2007" s="50">
        <v>1.2566183162539599</v>
      </c>
      <c r="AB2007" s="16">
        <v>1</v>
      </c>
      <c r="AE2007" s="57" t="s">
        <v>75</v>
      </c>
      <c r="AG2007" s="50">
        <v>0.83952011393934167</v>
      </c>
      <c r="AH2007" s="50">
        <v>0.83952011393934167</v>
      </c>
      <c r="AI2007" s="4" t="s">
        <v>270</v>
      </c>
      <c r="AJ2007" s="4" t="s">
        <v>271</v>
      </c>
    </row>
    <row r="2008" spans="1:36" x14ac:dyDescent="0.35">
      <c r="A2008" s="4" t="s">
        <v>268</v>
      </c>
      <c r="B2008" s="36" t="s">
        <v>264</v>
      </c>
      <c r="C2008" s="50" t="s">
        <v>266</v>
      </c>
      <c r="D2008" s="19">
        <v>12.27182</v>
      </c>
      <c r="E2008" s="19">
        <v>55.985858</v>
      </c>
      <c r="F2008" s="20">
        <v>6699</v>
      </c>
      <c r="G2008" s="20">
        <v>495</v>
      </c>
      <c r="H2008" s="21">
        <v>1.7064964546303165</v>
      </c>
      <c r="I2008" s="4" t="s">
        <v>31</v>
      </c>
      <c r="J2008" s="4" t="s">
        <v>51</v>
      </c>
      <c r="L2008" s="50">
        <f t="shared" si="217"/>
        <v>5.5E-2</v>
      </c>
      <c r="M2008" s="13">
        <f t="shared" si="218"/>
        <v>8.2101806239737274E-6</v>
      </c>
      <c r="N2008" s="4" t="s">
        <v>269</v>
      </c>
      <c r="O2008" s="4" t="s">
        <v>272</v>
      </c>
      <c r="P2008" s="17">
        <v>2600</v>
      </c>
      <c r="Q2008" s="54">
        <v>43021.612627314818</v>
      </c>
      <c r="T2008" s="24">
        <f t="shared" si="219"/>
        <v>2.4305555555555556E-3</v>
      </c>
      <c r="AA2008" s="50">
        <v>0</v>
      </c>
      <c r="AB2008" s="16">
        <v>1</v>
      </c>
      <c r="AE2008" s="57" t="s">
        <v>75</v>
      </c>
      <c r="AG2008" s="50">
        <v>0.48726750144296666</v>
      </c>
      <c r="AH2008" s="50">
        <v>0.48726750144296666</v>
      </c>
      <c r="AI2008" s="4" t="s">
        <v>270</v>
      </c>
      <c r="AJ2008" s="4" t="s">
        <v>271</v>
      </c>
    </row>
    <row r="2009" spans="1:36" x14ac:dyDescent="0.35">
      <c r="A2009" s="4" t="s">
        <v>268</v>
      </c>
      <c r="B2009" s="36" t="s">
        <v>264</v>
      </c>
      <c r="C2009" s="50" t="s">
        <v>266</v>
      </c>
      <c r="D2009" s="19">
        <v>12.27182</v>
      </c>
      <c r="E2009" s="19">
        <v>55.985858</v>
      </c>
      <c r="F2009" s="20">
        <v>6699</v>
      </c>
      <c r="G2009" s="20">
        <v>495</v>
      </c>
      <c r="H2009" s="21">
        <v>1.7064964546303165</v>
      </c>
      <c r="I2009" s="4" t="s">
        <v>31</v>
      </c>
      <c r="J2009" s="4" t="s">
        <v>51</v>
      </c>
      <c r="L2009" s="50">
        <f t="shared" si="217"/>
        <v>5.5E-2</v>
      </c>
      <c r="M2009" s="13">
        <f t="shared" si="218"/>
        <v>8.2101806239737274E-6</v>
      </c>
      <c r="N2009" s="4" t="s">
        <v>269</v>
      </c>
      <c r="O2009" s="4" t="s">
        <v>272</v>
      </c>
      <c r="P2009" s="17">
        <v>2600</v>
      </c>
      <c r="Q2009" s="54">
        <v>43021.640405092592</v>
      </c>
      <c r="T2009" s="24">
        <f t="shared" si="219"/>
        <v>2.4305555555555556E-3</v>
      </c>
      <c r="AA2009" s="50">
        <v>0</v>
      </c>
      <c r="AB2009" s="16">
        <v>1</v>
      </c>
      <c r="AE2009" s="57" t="s">
        <v>75</v>
      </c>
      <c r="AG2009" s="50">
        <v>0.39094175476127163</v>
      </c>
      <c r="AH2009" s="50">
        <v>0.39094175476127163</v>
      </c>
      <c r="AI2009" s="4" t="s">
        <v>270</v>
      </c>
      <c r="AJ2009" s="4" t="s">
        <v>271</v>
      </c>
    </row>
    <row r="2010" spans="1:36" x14ac:dyDescent="0.35">
      <c r="A2010" s="4" t="s">
        <v>268</v>
      </c>
      <c r="B2010" s="36" t="s">
        <v>264</v>
      </c>
      <c r="C2010" s="50" t="s">
        <v>266</v>
      </c>
      <c r="D2010" s="19">
        <v>12.27182</v>
      </c>
      <c r="E2010" s="19">
        <v>55.985858</v>
      </c>
      <c r="F2010" s="20">
        <v>6699</v>
      </c>
      <c r="G2010" s="20">
        <v>495</v>
      </c>
      <c r="H2010" s="21">
        <v>1.7064964546303165</v>
      </c>
      <c r="I2010" s="4" t="s">
        <v>31</v>
      </c>
      <c r="J2010" s="4" t="s">
        <v>51</v>
      </c>
      <c r="L2010" s="50">
        <f t="shared" si="217"/>
        <v>5.5E-2</v>
      </c>
      <c r="M2010" s="13">
        <f t="shared" si="218"/>
        <v>8.2101806239737274E-6</v>
      </c>
      <c r="N2010" s="4" t="s">
        <v>269</v>
      </c>
      <c r="O2010" s="4" t="s">
        <v>272</v>
      </c>
      <c r="P2010" s="17">
        <v>2600</v>
      </c>
      <c r="Q2010" s="54">
        <v>43021.661238425928</v>
      </c>
      <c r="T2010" s="24">
        <f t="shared" si="219"/>
        <v>2.4305555555555556E-3</v>
      </c>
      <c r="AA2010" s="50">
        <v>0</v>
      </c>
      <c r="AB2010" s="16">
        <v>1</v>
      </c>
      <c r="AE2010" s="57" t="s">
        <v>75</v>
      </c>
      <c r="AG2010" s="50">
        <v>0.36932594976574168</v>
      </c>
      <c r="AH2010" s="50">
        <v>0.36932594976574168</v>
      </c>
      <c r="AI2010" s="4" t="s">
        <v>270</v>
      </c>
      <c r="AJ2010" s="4" t="s">
        <v>271</v>
      </c>
    </row>
    <row r="2011" spans="1:36" x14ac:dyDescent="0.35">
      <c r="A2011" s="4" t="s">
        <v>268</v>
      </c>
      <c r="B2011" s="36" t="s">
        <v>264</v>
      </c>
      <c r="C2011" s="50" t="s">
        <v>266</v>
      </c>
      <c r="D2011" s="19">
        <v>12.27182</v>
      </c>
      <c r="E2011" s="19">
        <v>55.985858</v>
      </c>
      <c r="F2011" s="20">
        <v>6699</v>
      </c>
      <c r="G2011" s="20">
        <v>495</v>
      </c>
      <c r="H2011" s="21">
        <v>1.7064964546303165</v>
      </c>
      <c r="I2011" s="4" t="s">
        <v>31</v>
      </c>
      <c r="J2011" s="4" t="s">
        <v>51</v>
      </c>
      <c r="L2011" s="50">
        <f t="shared" si="217"/>
        <v>5.5E-2</v>
      </c>
      <c r="M2011" s="13">
        <f t="shared" si="218"/>
        <v>8.2101806239737274E-6</v>
      </c>
      <c r="N2011" s="4" t="s">
        <v>269</v>
      </c>
      <c r="O2011" s="4" t="s">
        <v>272</v>
      </c>
      <c r="P2011" s="17">
        <v>2600</v>
      </c>
      <c r="Q2011" s="54">
        <v>43021.689016203702</v>
      </c>
      <c r="T2011" s="24">
        <f t="shared" si="219"/>
        <v>2.4305555555555556E-3</v>
      </c>
      <c r="AA2011" s="50">
        <v>0</v>
      </c>
      <c r="AB2011" s="16">
        <v>1</v>
      </c>
      <c r="AE2011" s="57" t="s">
        <v>75</v>
      </c>
      <c r="AG2011" s="50">
        <v>0.51192164542477503</v>
      </c>
      <c r="AH2011" s="50">
        <v>0.51192164542477503</v>
      </c>
      <c r="AI2011" s="4" t="s">
        <v>270</v>
      </c>
      <c r="AJ2011" s="4" t="s">
        <v>271</v>
      </c>
    </row>
    <row r="2012" spans="1:36" x14ac:dyDescent="0.35">
      <c r="A2012" s="4" t="s">
        <v>268</v>
      </c>
      <c r="B2012" s="36" t="s">
        <v>264</v>
      </c>
      <c r="C2012" s="50" t="s">
        <v>266</v>
      </c>
      <c r="D2012" s="19">
        <v>12.27182</v>
      </c>
      <c r="E2012" s="19">
        <v>55.985858</v>
      </c>
      <c r="F2012" s="20">
        <v>6699</v>
      </c>
      <c r="G2012" s="20">
        <v>495</v>
      </c>
      <c r="H2012" s="21">
        <v>1.7064964546303165</v>
      </c>
      <c r="I2012" s="4" t="s">
        <v>31</v>
      </c>
      <c r="J2012" s="4" t="s">
        <v>51</v>
      </c>
      <c r="L2012" s="50">
        <f t="shared" si="217"/>
        <v>5.5E-2</v>
      </c>
      <c r="M2012" s="13">
        <f t="shared" si="218"/>
        <v>8.2101806239737274E-6</v>
      </c>
      <c r="N2012" s="4" t="s">
        <v>269</v>
      </c>
      <c r="O2012" s="4" t="s">
        <v>272</v>
      </c>
      <c r="P2012" s="17">
        <v>2600</v>
      </c>
      <c r="Q2012" s="54">
        <v>43021.713321759256</v>
      </c>
      <c r="T2012" s="24">
        <f t="shared" si="219"/>
        <v>2.4305555555555556E-3</v>
      </c>
      <c r="AA2012" s="50">
        <v>0</v>
      </c>
      <c r="AB2012" s="16">
        <v>1</v>
      </c>
      <c r="AE2012" s="57" t="s">
        <v>75</v>
      </c>
      <c r="AG2012" s="50">
        <v>0.62431207424575408</v>
      </c>
      <c r="AH2012" s="50">
        <v>0.62431207424575408</v>
      </c>
      <c r="AI2012" s="4" t="s">
        <v>270</v>
      </c>
      <c r="AJ2012" s="4" t="s">
        <v>271</v>
      </c>
    </row>
    <row r="2013" spans="1:36" x14ac:dyDescent="0.35">
      <c r="A2013" s="4" t="s">
        <v>268</v>
      </c>
      <c r="B2013" s="36" t="s">
        <v>264</v>
      </c>
      <c r="C2013" s="50" t="s">
        <v>266</v>
      </c>
      <c r="D2013" s="19">
        <v>12.27182</v>
      </c>
      <c r="E2013" s="19">
        <v>55.985858</v>
      </c>
      <c r="F2013" s="20">
        <v>6699</v>
      </c>
      <c r="G2013" s="20">
        <v>495</v>
      </c>
      <c r="H2013" s="21">
        <v>1.7064964546303165</v>
      </c>
      <c r="I2013" s="4" t="s">
        <v>31</v>
      </c>
      <c r="J2013" s="4" t="s">
        <v>51</v>
      </c>
      <c r="L2013" s="50">
        <f t="shared" si="217"/>
        <v>5.5E-2</v>
      </c>
      <c r="M2013" s="13">
        <f t="shared" si="218"/>
        <v>8.2101806239737274E-6</v>
      </c>
      <c r="N2013" s="4" t="s">
        <v>269</v>
      </c>
      <c r="O2013" s="4" t="s">
        <v>272</v>
      </c>
      <c r="P2013" s="17">
        <v>2600</v>
      </c>
      <c r="Q2013" s="54">
        <v>43021.741099537037</v>
      </c>
      <c r="T2013" s="24">
        <f t="shared" si="219"/>
        <v>2.4305555555555556E-3</v>
      </c>
      <c r="AA2013" s="50">
        <v>0</v>
      </c>
      <c r="AB2013" s="16">
        <v>1</v>
      </c>
      <c r="AE2013" s="57" t="s">
        <v>75</v>
      </c>
      <c r="AG2013" s="50">
        <v>0.58734712018152502</v>
      </c>
      <c r="AH2013" s="50">
        <v>0.58734712018152502</v>
      </c>
      <c r="AI2013" s="4" t="s">
        <v>270</v>
      </c>
      <c r="AJ2013" s="4" t="s">
        <v>271</v>
      </c>
    </row>
    <row r="2014" spans="1:36" x14ac:dyDescent="0.35">
      <c r="A2014" s="4" t="s">
        <v>268</v>
      </c>
      <c r="B2014" s="36" t="s">
        <v>264</v>
      </c>
      <c r="C2014" s="50" t="s">
        <v>266</v>
      </c>
      <c r="D2014" s="19">
        <v>12.27182</v>
      </c>
      <c r="E2014" s="19">
        <v>55.985858</v>
      </c>
      <c r="F2014" s="20">
        <v>6699</v>
      </c>
      <c r="G2014" s="20">
        <v>495</v>
      </c>
      <c r="H2014" s="21">
        <v>1.7064964546303165</v>
      </c>
      <c r="I2014" s="4" t="s">
        <v>31</v>
      </c>
      <c r="J2014" s="4" t="s">
        <v>51</v>
      </c>
      <c r="L2014" s="50">
        <f t="shared" si="217"/>
        <v>5.5E-2</v>
      </c>
      <c r="M2014" s="13">
        <f t="shared" si="218"/>
        <v>8.2101806239737274E-6</v>
      </c>
      <c r="N2014" s="4" t="s">
        <v>269</v>
      </c>
      <c r="O2014" s="4" t="s">
        <v>272</v>
      </c>
      <c r="P2014" s="17">
        <v>2600</v>
      </c>
      <c r="Q2014" s="54">
        <v>43021.765405092592</v>
      </c>
      <c r="T2014" s="24">
        <f t="shared" si="219"/>
        <v>2.4305555555555556E-3</v>
      </c>
      <c r="AA2014" s="50">
        <v>0</v>
      </c>
      <c r="AB2014" s="16">
        <v>1</v>
      </c>
      <c r="AE2014" s="57" t="s">
        <v>75</v>
      </c>
      <c r="AG2014" s="50">
        <v>0.52825924731978335</v>
      </c>
      <c r="AH2014" s="50">
        <v>0.52825924731978335</v>
      </c>
      <c r="AI2014" s="4" t="s">
        <v>270</v>
      </c>
      <c r="AJ2014" s="4" t="s">
        <v>271</v>
      </c>
    </row>
    <row r="2015" spans="1:36" x14ac:dyDescent="0.35">
      <c r="A2015" s="4" t="s">
        <v>268</v>
      </c>
      <c r="B2015" s="36" t="s">
        <v>264</v>
      </c>
      <c r="C2015" s="50" t="s">
        <v>266</v>
      </c>
      <c r="D2015" s="19">
        <v>12.27182</v>
      </c>
      <c r="E2015" s="19">
        <v>55.985858</v>
      </c>
      <c r="F2015" s="20">
        <v>6699</v>
      </c>
      <c r="G2015" s="20">
        <v>495</v>
      </c>
      <c r="H2015" s="21">
        <v>1.7064964546303165</v>
      </c>
      <c r="I2015" s="4" t="s">
        <v>31</v>
      </c>
      <c r="J2015" s="4" t="s">
        <v>51</v>
      </c>
      <c r="L2015" s="50">
        <f t="shared" si="217"/>
        <v>5.5E-2</v>
      </c>
      <c r="M2015" s="13">
        <f t="shared" si="218"/>
        <v>8.2101806239737274E-6</v>
      </c>
      <c r="N2015" s="4" t="s">
        <v>269</v>
      </c>
      <c r="O2015" s="4" t="s">
        <v>272</v>
      </c>
      <c r="P2015" s="17">
        <v>2600</v>
      </c>
      <c r="Q2015" s="54">
        <v>43021.793182870373</v>
      </c>
      <c r="T2015" s="24">
        <f t="shared" si="219"/>
        <v>2.4305555555555556E-3</v>
      </c>
      <c r="AA2015" s="50">
        <v>0.62830915812697996</v>
      </c>
      <c r="AB2015" s="16">
        <v>1</v>
      </c>
      <c r="AE2015" s="57" t="s">
        <v>75</v>
      </c>
      <c r="AG2015" s="50">
        <v>0.7589820709522459</v>
      </c>
      <c r="AH2015" s="50">
        <v>0.7589820709522459</v>
      </c>
      <c r="AI2015" s="4" t="s">
        <v>270</v>
      </c>
      <c r="AJ2015" s="4" t="s">
        <v>271</v>
      </c>
    </row>
    <row r="2016" spans="1:36" x14ac:dyDescent="0.35">
      <c r="A2016" s="4" t="s">
        <v>268</v>
      </c>
      <c r="B2016" s="36" t="s">
        <v>264</v>
      </c>
      <c r="C2016" s="50" t="s">
        <v>266</v>
      </c>
      <c r="D2016" s="19">
        <v>12.27182</v>
      </c>
      <c r="E2016" s="19">
        <v>55.985858</v>
      </c>
      <c r="F2016" s="20">
        <v>6699</v>
      </c>
      <c r="G2016" s="20">
        <v>495</v>
      </c>
      <c r="H2016" s="21">
        <v>1.7064964546303165</v>
      </c>
      <c r="I2016" s="4" t="s">
        <v>31</v>
      </c>
      <c r="J2016" s="4" t="s">
        <v>51</v>
      </c>
      <c r="L2016" s="50">
        <f t="shared" si="217"/>
        <v>5.5E-2</v>
      </c>
      <c r="M2016" s="13">
        <f t="shared" si="218"/>
        <v>8.2101806239737274E-6</v>
      </c>
      <c r="N2016" s="4" t="s">
        <v>269</v>
      </c>
      <c r="O2016" s="4" t="s">
        <v>272</v>
      </c>
      <c r="P2016" s="17">
        <v>2600</v>
      </c>
      <c r="Q2016" s="54">
        <v>43021.817488425928</v>
      </c>
      <c r="T2016" s="24">
        <f t="shared" si="219"/>
        <v>2.4305555555555556E-3</v>
      </c>
      <c r="AA2016" s="50">
        <v>0.62830915812697996</v>
      </c>
      <c r="AB2016" s="16">
        <v>1</v>
      </c>
      <c r="AE2016" s="57" t="s">
        <v>75</v>
      </c>
      <c r="AG2016" s="50">
        <v>0.57233868221485418</v>
      </c>
      <c r="AH2016" s="50">
        <v>0.57233868221485418</v>
      </c>
      <c r="AI2016" s="4" t="s">
        <v>270</v>
      </c>
      <c r="AJ2016" s="4" t="s">
        <v>271</v>
      </c>
    </row>
    <row r="2017" spans="1:36" x14ac:dyDescent="0.35">
      <c r="A2017" s="4" t="s">
        <v>268</v>
      </c>
      <c r="B2017" s="36" t="s">
        <v>264</v>
      </c>
      <c r="C2017" s="50" t="s">
        <v>266</v>
      </c>
      <c r="D2017" s="19">
        <v>12.27182</v>
      </c>
      <c r="E2017" s="19">
        <v>55.985858</v>
      </c>
      <c r="F2017" s="20">
        <v>6699</v>
      </c>
      <c r="G2017" s="20">
        <v>495</v>
      </c>
      <c r="H2017" s="21">
        <v>1.7064964546303165</v>
      </c>
      <c r="I2017" s="4" t="s">
        <v>31</v>
      </c>
      <c r="J2017" s="4" t="s">
        <v>51</v>
      </c>
      <c r="L2017" s="50">
        <f t="shared" si="217"/>
        <v>5.5E-2</v>
      </c>
      <c r="M2017" s="13">
        <f t="shared" si="218"/>
        <v>8.2101806239737274E-6</v>
      </c>
      <c r="N2017" s="4" t="s">
        <v>269</v>
      </c>
      <c r="O2017" s="4" t="s">
        <v>272</v>
      </c>
      <c r="P2017" s="17">
        <v>2600</v>
      </c>
      <c r="Q2017" s="54">
        <v>43021.845266203702</v>
      </c>
      <c r="T2017" s="24">
        <f t="shared" si="219"/>
        <v>2.4305555555555556E-3</v>
      </c>
      <c r="AA2017" s="50">
        <v>0.62830915812697996</v>
      </c>
      <c r="AB2017" s="16">
        <v>1</v>
      </c>
      <c r="AE2017" s="57" t="s">
        <v>75</v>
      </c>
      <c r="AG2017" s="50">
        <v>0.67307296050035836</v>
      </c>
      <c r="AH2017" s="50">
        <v>0.67307296050035836</v>
      </c>
      <c r="AI2017" s="4" t="s">
        <v>270</v>
      </c>
      <c r="AJ2017" s="4" t="s">
        <v>271</v>
      </c>
    </row>
    <row r="2018" spans="1:36" x14ac:dyDescent="0.35">
      <c r="A2018" s="4" t="s">
        <v>268</v>
      </c>
      <c r="B2018" s="36" t="s">
        <v>264</v>
      </c>
      <c r="C2018" s="50" t="s">
        <v>266</v>
      </c>
      <c r="D2018" s="19">
        <v>12.27182</v>
      </c>
      <c r="E2018" s="19">
        <v>55.985858</v>
      </c>
      <c r="F2018" s="20">
        <v>6699</v>
      </c>
      <c r="G2018" s="20">
        <v>495</v>
      </c>
      <c r="H2018" s="21">
        <v>1.7064964546303165</v>
      </c>
      <c r="I2018" s="4" t="s">
        <v>31</v>
      </c>
      <c r="J2018" s="4" t="s">
        <v>51</v>
      </c>
      <c r="L2018" s="50">
        <f t="shared" si="217"/>
        <v>5.5E-2</v>
      </c>
      <c r="M2018" s="13">
        <f t="shared" si="218"/>
        <v>8.2101806239737274E-6</v>
      </c>
      <c r="N2018" s="4" t="s">
        <v>269</v>
      </c>
      <c r="O2018" s="4" t="s">
        <v>272</v>
      </c>
      <c r="P2018" s="17">
        <v>2600</v>
      </c>
      <c r="Q2018" s="54">
        <v>43021.869571759256</v>
      </c>
      <c r="T2018" s="24">
        <f t="shared" si="219"/>
        <v>2.4305555555555556E-3</v>
      </c>
      <c r="AA2018" s="50">
        <v>0</v>
      </c>
      <c r="AB2018" s="16">
        <v>1</v>
      </c>
      <c r="AE2018" s="57" t="s">
        <v>75</v>
      </c>
      <c r="AG2018" s="50">
        <v>0.67216559312183755</v>
      </c>
      <c r="AH2018" s="50">
        <v>0.67216559312183755</v>
      </c>
      <c r="AI2018" s="4" t="s">
        <v>270</v>
      </c>
      <c r="AJ2018" s="4" t="s">
        <v>271</v>
      </c>
    </row>
    <row r="2019" spans="1:36" x14ac:dyDescent="0.35">
      <c r="A2019" s="4" t="s">
        <v>268</v>
      </c>
      <c r="B2019" s="36" t="s">
        <v>264</v>
      </c>
      <c r="C2019" s="50" t="s">
        <v>266</v>
      </c>
      <c r="D2019" s="19">
        <v>12.27182</v>
      </c>
      <c r="E2019" s="19">
        <v>55.985858</v>
      </c>
      <c r="F2019" s="20">
        <v>6699</v>
      </c>
      <c r="G2019" s="20">
        <v>495</v>
      </c>
      <c r="H2019" s="21">
        <v>1.7064964546303165</v>
      </c>
      <c r="I2019" s="4" t="s">
        <v>31</v>
      </c>
      <c r="J2019" s="4" t="s">
        <v>51</v>
      </c>
      <c r="L2019" s="50">
        <f t="shared" si="217"/>
        <v>5.5E-2</v>
      </c>
      <c r="M2019" s="13">
        <f t="shared" si="218"/>
        <v>8.2101806239737274E-6</v>
      </c>
      <c r="N2019" s="4" t="s">
        <v>269</v>
      </c>
      <c r="O2019" s="4" t="s">
        <v>272</v>
      </c>
      <c r="P2019" s="17">
        <v>2600</v>
      </c>
      <c r="Q2019" s="54">
        <v>43021.897349537037</v>
      </c>
      <c r="T2019" s="24">
        <f t="shared" si="219"/>
        <v>2.4305555555555556E-3</v>
      </c>
      <c r="AA2019" s="50">
        <v>0.62830915812697996</v>
      </c>
      <c r="AB2019" s="16">
        <v>1</v>
      </c>
      <c r="AE2019" s="57" t="s">
        <v>75</v>
      </c>
      <c r="AG2019" s="50">
        <v>0.68314205818412499</v>
      </c>
      <c r="AH2019" s="50">
        <v>0.68314205818412499</v>
      </c>
      <c r="AI2019" s="4" t="s">
        <v>270</v>
      </c>
      <c r="AJ2019" s="4" t="s">
        <v>271</v>
      </c>
    </row>
    <row r="2020" spans="1:36" x14ac:dyDescent="0.35">
      <c r="A2020" s="4" t="s">
        <v>268</v>
      </c>
      <c r="B2020" s="36" t="s">
        <v>264</v>
      </c>
      <c r="C2020" s="50" t="s">
        <v>266</v>
      </c>
      <c r="D2020" s="19">
        <v>12.27182</v>
      </c>
      <c r="E2020" s="19">
        <v>55.985858</v>
      </c>
      <c r="F2020" s="20">
        <v>6699</v>
      </c>
      <c r="G2020" s="20">
        <v>495</v>
      </c>
      <c r="H2020" s="21">
        <v>1.7064964546303165</v>
      </c>
      <c r="I2020" s="4" t="s">
        <v>31</v>
      </c>
      <c r="J2020" s="4" t="s">
        <v>51</v>
      </c>
      <c r="L2020" s="50">
        <f t="shared" si="217"/>
        <v>5.5E-2</v>
      </c>
      <c r="M2020" s="13">
        <f t="shared" si="218"/>
        <v>8.2101806239737274E-6</v>
      </c>
      <c r="N2020" s="4" t="s">
        <v>269</v>
      </c>
      <c r="O2020" s="4" t="s">
        <v>272</v>
      </c>
      <c r="P2020" s="17">
        <v>2600</v>
      </c>
      <c r="Q2020" s="54">
        <v>43021.921655092592</v>
      </c>
      <c r="T2020" s="24">
        <f t="shared" si="219"/>
        <v>2.4305555555555556E-3</v>
      </c>
      <c r="AA2020" s="50">
        <v>1.2566183162539599</v>
      </c>
      <c r="AB2020" s="16">
        <v>1</v>
      </c>
      <c r="AE2020" s="57" t="s">
        <v>75</v>
      </c>
      <c r="AG2020" s="50">
        <v>0.81539115948134999</v>
      </c>
      <c r="AH2020" s="50">
        <v>0.81539115948134999</v>
      </c>
      <c r="AI2020" s="4" t="s">
        <v>270</v>
      </c>
      <c r="AJ2020" s="4" t="s">
        <v>271</v>
      </c>
    </row>
    <row r="2021" spans="1:36" x14ac:dyDescent="0.35">
      <c r="A2021" s="4" t="s">
        <v>268</v>
      </c>
      <c r="B2021" s="36" t="s">
        <v>264</v>
      </c>
      <c r="C2021" s="50" t="s">
        <v>266</v>
      </c>
      <c r="D2021" s="19">
        <v>12.27182</v>
      </c>
      <c r="E2021" s="19">
        <v>55.985858</v>
      </c>
      <c r="F2021" s="20">
        <v>6699</v>
      </c>
      <c r="G2021" s="20">
        <v>495</v>
      </c>
      <c r="H2021" s="21">
        <v>1.7064964546303165</v>
      </c>
      <c r="I2021" s="4" t="s">
        <v>31</v>
      </c>
      <c r="J2021" s="4" t="s">
        <v>51</v>
      </c>
      <c r="L2021" s="50">
        <f t="shared" si="217"/>
        <v>5.5E-2</v>
      </c>
      <c r="M2021" s="13">
        <f t="shared" si="218"/>
        <v>8.2101806239737274E-6</v>
      </c>
      <c r="N2021" s="4" t="s">
        <v>269</v>
      </c>
      <c r="O2021" s="4" t="s">
        <v>272</v>
      </c>
      <c r="P2021" s="17">
        <v>2600</v>
      </c>
      <c r="Q2021" s="54">
        <v>43021.945960648147</v>
      </c>
      <c r="T2021" s="24">
        <f t="shared" si="219"/>
        <v>2.4305555555555556E-3</v>
      </c>
      <c r="AA2021" s="50">
        <v>1.2566183162539599</v>
      </c>
      <c r="AB2021" s="16">
        <v>1</v>
      </c>
      <c r="AE2021" s="57" t="s">
        <v>75</v>
      </c>
      <c r="AG2021" s="50">
        <v>0.77246104584508335</v>
      </c>
      <c r="AH2021" s="50">
        <v>0.77246104584508335</v>
      </c>
      <c r="AI2021" s="4" t="s">
        <v>270</v>
      </c>
      <c r="AJ2021" s="4" t="s">
        <v>271</v>
      </c>
    </row>
    <row r="2022" spans="1:36" x14ac:dyDescent="0.35">
      <c r="A2022" s="4" t="s">
        <v>268</v>
      </c>
      <c r="B2022" s="36" t="s">
        <v>264</v>
      </c>
      <c r="C2022" s="50" t="s">
        <v>266</v>
      </c>
      <c r="D2022" s="19">
        <v>12.27182</v>
      </c>
      <c r="E2022" s="19">
        <v>55.985858</v>
      </c>
      <c r="F2022" s="20">
        <v>6699</v>
      </c>
      <c r="G2022" s="20">
        <v>495</v>
      </c>
      <c r="H2022" s="21">
        <v>1.7064964546303165</v>
      </c>
      <c r="I2022" s="4" t="s">
        <v>31</v>
      </c>
      <c r="J2022" s="4" t="s">
        <v>51</v>
      </c>
      <c r="L2022" s="50">
        <f t="shared" si="217"/>
        <v>5.5E-2</v>
      </c>
      <c r="M2022" s="13">
        <f t="shared" si="218"/>
        <v>8.2101806239737274E-6</v>
      </c>
      <c r="N2022" s="4" t="s">
        <v>269</v>
      </c>
      <c r="O2022" s="4" t="s">
        <v>272</v>
      </c>
      <c r="P2022" s="17">
        <v>2600</v>
      </c>
      <c r="Q2022" s="54">
        <v>43021.973738425928</v>
      </c>
      <c r="T2022" s="24">
        <f t="shared" si="219"/>
        <v>2.4305555555555556E-3</v>
      </c>
      <c r="AA2022" s="50">
        <v>0</v>
      </c>
      <c r="AB2022" s="16">
        <v>1</v>
      </c>
      <c r="AE2022" s="57" t="s">
        <v>75</v>
      </c>
      <c r="AG2022" s="50">
        <v>0.73061020926904163</v>
      </c>
      <c r="AH2022" s="50">
        <v>0.73061020926904163</v>
      </c>
      <c r="AI2022" s="4" t="s">
        <v>270</v>
      </c>
      <c r="AJ2022" s="4" t="s">
        <v>271</v>
      </c>
    </row>
    <row r="2023" spans="1:36" x14ac:dyDescent="0.35">
      <c r="A2023" s="4" t="s">
        <v>268</v>
      </c>
      <c r="B2023" s="36" t="s">
        <v>264</v>
      </c>
      <c r="C2023" s="50" t="s">
        <v>266</v>
      </c>
      <c r="D2023" s="19">
        <v>12.27182</v>
      </c>
      <c r="E2023" s="19">
        <v>55.985858</v>
      </c>
      <c r="F2023" s="20">
        <v>6699</v>
      </c>
      <c r="G2023" s="20">
        <v>495</v>
      </c>
      <c r="H2023" s="21">
        <v>1.7064964546303165</v>
      </c>
      <c r="I2023" s="4" t="s">
        <v>31</v>
      </c>
      <c r="J2023" s="4" t="s">
        <v>51</v>
      </c>
      <c r="L2023" s="50">
        <f t="shared" si="217"/>
        <v>5.5E-2</v>
      </c>
      <c r="M2023" s="13">
        <f t="shared" si="218"/>
        <v>8.2101806239737274E-6</v>
      </c>
      <c r="N2023" s="4" t="s">
        <v>269</v>
      </c>
      <c r="O2023" s="4" t="s">
        <v>272</v>
      </c>
      <c r="P2023" s="17">
        <v>2600</v>
      </c>
      <c r="Q2023" s="54">
        <v>43022.001516203702</v>
      </c>
      <c r="T2023" s="24">
        <f t="shared" si="219"/>
        <v>2.4305555555555556E-3</v>
      </c>
      <c r="AA2023" s="50">
        <v>1.2566183162539599</v>
      </c>
      <c r="AB2023" s="16">
        <v>1</v>
      </c>
      <c r="AE2023" s="57" t="s">
        <v>75</v>
      </c>
      <c r="AG2023" s="50">
        <v>0.88624268382284166</v>
      </c>
      <c r="AH2023" s="50">
        <v>0.88624268382284166</v>
      </c>
      <c r="AI2023" s="4" t="s">
        <v>270</v>
      </c>
      <c r="AJ2023" s="4" t="s">
        <v>271</v>
      </c>
    </row>
    <row r="2024" spans="1:36" x14ac:dyDescent="0.35">
      <c r="A2024" s="4" t="s">
        <v>268</v>
      </c>
      <c r="B2024" s="36" t="s">
        <v>264</v>
      </c>
      <c r="C2024" s="50" t="s">
        <v>266</v>
      </c>
      <c r="D2024" s="19">
        <v>12.27182</v>
      </c>
      <c r="E2024" s="19">
        <v>55.985858</v>
      </c>
      <c r="F2024" s="20">
        <v>6699</v>
      </c>
      <c r="G2024" s="20">
        <v>495</v>
      </c>
      <c r="H2024" s="21">
        <v>1.7064964546303165</v>
      </c>
      <c r="I2024" s="4" t="s">
        <v>31</v>
      </c>
      <c r="J2024" s="4" t="s">
        <v>51</v>
      </c>
      <c r="L2024" s="50">
        <f t="shared" si="217"/>
        <v>5.5E-2</v>
      </c>
      <c r="M2024" s="13">
        <f t="shared" si="218"/>
        <v>8.2101806239737274E-6</v>
      </c>
      <c r="N2024" s="4" t="s">
        <v>269</v>
      </c>
      <c r="O2024" s="4" t="s">
        <v>272</v>
      </c>
      <c r="P2024" s="17">
        <v>2600</v>
      </c>
      <c r="Q2024" s="54">
        <v>43022.025821759256</v>
      </c>
      <c r="T2024" s="24">
        <f t="shared" si="219"/>
        <v>2.4305555555555556E-3</v>
      </c>
      <c r="AA2024" s="50">
        <v>0.62830915812697996</v>
      </c>
      <c r="AB2024" s="16">
        <v>1</v>
      </c>
      <c r="AE2024" s="57" t="s">
        <v>75</v>
      </c>
      <c r="AG2024" s="50">
        <v>0.9923993273759667</v>
      </c>
      <c r="AH2024" s="50">
        <v>0.9923993273759667</v>
      </c>
      <c r="AI2024" s="4" t="s">
        <v>270</v>
      </c>
      <c r="AJ2024" s="4" t="s">
        <v>271</v>
      </c>
    </row>
    <row r="2025" spans="1:36" x14ac:dyDescent="0.35">
      <c r="A2025" s="4" t="s">
        <v>268</v>
      </c>
      <c r="B2025" s="36" t="s">
        <v>264</v>
      </c>
      <c r="C2025" s="50" t="s">
        <v>266</v>
      </c>
      <c r="D2025" s="19">
        <v>12.27182</v>
      </c>
      <c r="E2025" s="19">
        <v>55.985858</v>
      </c>
      <c r="F2025" s="20">
        <v>6699</v>
      </c>
      <c r="G2025" s="20">
        <v>495</v>
      </c>
      <c r="H2025" s="21">
        <v>1.7064964546303165</v>
      </c>
      <c r="I2025" s="4" t="s">
        <v>31</v>
      </c>
      <c r="J2025" s="4" t="s">
        <v>51</v>
      </c>
      <c r="L2025" s="50">
        <f t="shared" si="217"/>
        <v>5.5E-2</v>
      </c>
      <c r="M2025" s="13">
        <f t="shared" si="218"/>
        <v>8.2101806239737274E-6</v>
      </c>
      <c r="N2025" s="4" t="s">
        <v>269</v>
      </c>
      <c r="O2025" s="4" t="s">
        <v>272</v>
      </c>
      <c r="P2025" s="17">
        <v>2600</v>
      </c>
      <c r="Q2025" s="54">
        <v>43022.053599537037</v>
      </c>
      <c r="T2025" s="24">
        <f t="shared" si="219"/>
        <v>2.4305555555555556E-3</v>
      </c>
      <c r="AA2025" s="50">
        <v>0.62830915812697996</v>
      </c>
      <c r="AB2025" s="16">
        <v>1</v>
      </c>
      <c r="AE2025" s="57" t="s">
        <v>75</v>
      </c>
      <c r="AG2025" s="50">
        <v>0.5483364061003333</v>
      </c>
      <c r="AH2025" s="50">
        <v>0.5483364061003333</v>
      </c>
      <c r="AI2025" s="4" t="s">
        <v>270</v>
      </c>
      <c r="AJ2025" s="4" t="s">
        <v>271</v>
      </c>
    </row>
    <row r="2026" spans="1:36" x14ac:dyDescent="0.35">
      <c r="A2026" s="4" t="s">
        <v>268</v>
      </c>
      <c r="B2026" s="36" t="s">
        <v>264</v>
      </c>
      <c r="C2026" s="50" t="s">
        <v>266</v>
      </c>
      <c r="D2026" s="19">
        <v>12.27182</v>
      </c>
      <c r="E2026" s="19">
        <v>55.985858</v>
      </c>
      <c r="F2026" s="20">
        <v>6699</v>
      </c>
      <c r="G2026" s="20">
        <v>495</v>
      </c>
      <c r="H2026" s="21">
        <v>1.7064964546303165</v>
      </c>
      <c r="I2026" s="4" t="s">
        <v>31</v>
      </c>
      <c r="J2026" s="4" t="s">
        <v>51</v>
      </c>
      <c r="L2026" s="50">
        <f t="shared" si="217"/>
        <v>5.5E-2</v>
      </c>
      <c r="M2026" s="13">
        <f t="shared" si="218"/>
        <v>8.2101806239737274E-6</v>
      </c>
      <c r="N2026" s="4" t="s">
        <v>269</v>
      </c>
      <c r="O2026" s="4" t="s">
        <v>272</v>
      </c>
      <c r="P2026" s="17">
        <v>2600</v>
      </c>
      <c r="Q2026" s="54">
        <v>43022.077905092592</v>
      </c>
      <c r="T2026" s="24">
        <f t="shared" si="219"/>
        <v>2.4305555555555556E-3</v>
      </c>
      <c r="AA2026" s="50">
        <v>1.2566183162539599</v>
      </c>
      <c r="AB2026" s="16">
        <v>1</v>
      </c>
      <c r="AE2026" s="57" t="s">
        <v>75</v>
      </c>
      <c r="AG2026" s="50">
        <v>0.81624047292209578</v>
      </c>
      <c r="AH2026" s="50">
        <v>0.81624047292209578</v>
      </c>
      <c r="AI2026" s="4" t="s">
        <v>270</v>
      </c>
      <c r="AJ2026" s="4" t="s">
        <v>271</v>
      </c>
    </row>
    <row r="2027" spans="1:36" x14ac:dyDescent="0.35">
      <c r="A2027" s="4" t="s">
        <v>268</v>
      </c>
      <c r="B2027" s="36" t="s">
        <v>264</v>
      </c>
      <c r="C2027" s="50" t="s">
        <v>266</v>
      </c>
      <c r="D2027" s="19">
        <v>12.27182</v>
      </c>
      <c r="E2027" s="19">
        <v>55.985858</v>
      </c>
      <c r="F2027" s="20">
        <v>6699</v>
      </c>
      <c r="G2027" s="20">
        <v>495</v>
      </c>
      <c r="H2027" s="21">
        <v>1.7064964546303165</v>
      </c>
      <c r="I2027" s="4" t="s">
        <v>31</v>
      </c>
      <c r="J2027" s="4" t="s">
        <v>51</v>
      </c>
      <c r="L2027" s="50">
        <f t="shared" si="217"/>
        <v>5.5E-2</v>
      </c>
      <c r="M2027" s="13">
        <f t="shared" si="218"/>
        <v>8.2101806239737274E-6</v>
      </c>
      <c r="N2027" s="4" t="s">
        <v>269</v>
      </c>
      <c r="O2027" s="4" t="s">
        <v>272</v>
      </c>
      <c r="P2027" s="17">
        <v>2600</v>
      </c>
      <c r="Q2027" s="54">
        <v>43022.105682870373</v>
      </c>
      <c r="T2027" s="24">
        <f t="shared" si="219"/>
        <v>2.4305555555555556E-3</v>
      </c>
      <c r="AA2027" s="50">
        <v>0.62830915812697996</v>
      </c>
      <c r="AB2027" s="16">
        <v>1</v>
      </c>
      <c r="AE2027" s="57" t="s">
        <v>75</v>
      </c>
      <c r="AG2027" s="50">
        <v>0.71915065134813749</v>
      </c>
      <c r="AH2027" s="50">
        <v>0.71915065134813749</v>
      </c>
      <c r="AI2027" s="4" t="s">
        <v>270</v>
      </c>
      <c r="AJ2027" s="4" t="s">
        <v>271</v>
      </c>
    </row>
    <row r="2028" spans="1:36" x14ac:dyDescent="0.35">
      <c r="A2028" s="4" t="s">
        <v>268</v>
      </c>
      <c r="B2028" s="36" t="s">
        <v>264</v>
      </c>
      <c r="C2028" s="50" t="s">
        <v>266</v>
      </c>
      <c r="D2028" s="19">
        <v>12.27182</v>
      </c>
      <c r="E2028" s="19">
        <v>55.985858</v>
      </c>
      <c r="F2028" s="20">
        <v>6699</v>
      </c>
      <c r="G2028" s="20">
        <v>495</v>
      </c>
      <c r="H2028" s="21">
        <v>1.7064964546303165</v>
      </c>
      <c r="I2028" s="4" t="s">
        <v>31</v>
      </c>
      <c r="J2028" s="4" t="s">
        <v>51</v>
      </c>
      <c r="L2028" s="50">
        <f t="shared" si="217"/>
        <v>5.5E-2</v>
      </c>
      <c r="M2028" s="13">
        <f t="shared" si="218"/>
        <v>8.2101806239737274E-6</v>
      </c>
      <c r="N2028" s="4" t="s">
        <v>269</v>
      </c>
      <c r="O2028" s="4" t="s">
        <v>272</v>
      </c>
      <c r="P2028" s="17">
        <v>2600</v>
      </c>
      <c r="Q2028" s="54">
        <v>43022.129988425928</v>
      </c>
      <c r="T2028" s="24">
        <f t="shared" si="219"/>
        <v>2.4305555555555556E-3</v>
      </c>
      <c r="AA2028" s="50">
        <v>1.2566183162539599</v>
      </c>
      <c r="AB2028" s="16">
        <v>1</v>
      </c>
      <c r="AE2028" s="57" t="s">
        <v>75</v>
      </c>
      <c r="AG2028" s="50">
        <v>1.1374504941732251</v>
      </c>
      <c r="AH2028" s="50">
        <v>1.1374504941732251</v>
      </c>
      <c r="AI2028" s="4" t="s">
        <v>270</v>
      </c>
      <c r="AJ2028" s="4" t="s">
        <v>271</v>
      </c>
    </row>
    <row r="2029" spans="1:36" x14ac:dyDescent="0.35">
      <c r="A2029" s="4" t="s">
        <v>268</v>
      </c>
      <c r="B2029" s="36" t="s">
        <v>264</v>
      </c>
      <c r="C2029" s="50" t="s">
        <v>266</v>
      </c>
      <c r="D2029" s="19">
        <v>12.27182</v>
      </c>
      <c r="E2029" s="19">
        <v>55.985858</v>
      </c>
      <c r="F2029" s="20">
        <v>6699</v>
      </c>
      <c r="G2029" s="20">
        <v>495</v>
      </c>
      <c r="H2029" s="21">
        <v>1.7064964546303165</v>
      </c>
      <c r="I2029" s="4" t="s">
        <v>31</v>
      </c>
      <c r="J2029" s="4" t="s">
        <v>51</v>
      </c>
      <c r="L2029" s="50">
        <f t="shared" si="217"/>
        <v>5.5E-2</v>
      </c>
      <c r="M2029" s="13">
        <f t="shared" si="218"/>
        <v>8.2101806239737274E-6</v>
      </c>
      <c r="N2029" s="4" t="s">
        <v>269</v>
      </c>
      <c r="O2029" s="4" t="s">
        <v>272</v>
      </c>
      <c r="P2029" s="17">
        <v>2600</v>
      </c>
      <c r="Q2029" s="54">
        <v>43022.157766203702</v>
      </c>
      <c r="T2029" s="24">
        <f t="shared" si="219"/>
        <v>2.4305555555555556E-3</v>
      </c>
      <c r="AA2029" s="50">
        <v>1.2566183162539599</v>
      </c>
      <c r="AB2029" s="16">
        <v>1</v>
      </c>
      <c r="AE2029" s="57" t="s">
        <v>75</v>
      </c>
      <c r="AG2029" s="50">
        <v>0.74660495817517913</v>
      </c>
      <c r="AH2029" s="50">
        <v>0.74660495817517913</v>
      </c>
      <c r="AI2029" s="4" t="s">
        <v>270</v>
      </c>
      <c r="AJ2029" s="4" t="s">
        <v>271</v>
      </c>
    </row>
    <row r="2030" spans="1:36" x14ac:dyDescent="0.35">
      <c r="A2030" s="4" t="s">
        <v>268</v>
      </c>
      <c r="B2030" s="36" t="s">
        <v>264</v>
      </c>
      <c r="C2030" s="50" t="s">
        <v>266</v>
      </c>
      <c r="D2030" s="19">
        <v>12.27182</v>
      </c>
      <c r="E2030" s="19">
        <v>55.985858</v>
      </c>
      <c r="F2030" s="20">
        <v>6699</v>
      </c>
      <c r="G2030" s="20">
        <v>495</v>
      </c>
      <c r="H2030" s="21">
        <v>1.7064964546303165</v>
      </c>
      <c r="I2030" s="4" t="s">
        <v>31</v>
      </c>
      <c r="J2030" s="4" t="s">
        <v>51</v>
      </c>
      <c r="L2030" s="50">
        <f t="shared" si="217"/>
        <v>5.5E-2</v>
      </c>
      <c r="M2030" s="13">
        <f t="shared" si="218"/>
        <v>8.2101806239737274E-6</v>
      </c>
      <c r="N2030" s="4" t="s">
        <v>269</v>
      </c>
      <c r="O2030" s="4" t="s">
        <v>272</v>
      </c>
      <c r="P2030" s="17">
        <v>2600</v>
      </c>
      <c r="Q2030" s="54">
        <v>43022.185543981483</v>
      </c>
      <c r="T2030" s="24">
        <f t="shared" si="219"/>
        <v>2.4305555555555556E-3</v>
      </c>
      <c r="AA2030" s="50">
        <v>1.2566183162539599</v>
      </c>
      <c r="AB2030" s="16">
        <v>1</v>
      </c>
      <c r="AE2030" s="57" t="s">
        <v>75</v>
      </c>
      <c r="AG2030" s="50">
        <v>1.0119904272444917</v>
      </c>
      <c r="AH2030" s="50">
        <v>1.0119904272444917</v>
      </c>
      <c r="AI2030" s="4" t="s">
        <v>270</v>
      </c>
      <c r="AJ2030" s="4" t="s">
        <v>271</v>
      </c>
    </row>
    <row r="2031" spans="1:36" x14ac:dyDescent="0.35">
      <c r="A2031" s="4" t="s">
        <v>268</v>
      </c>
      <c r="B2031" s="36" t="s">
        <v>264</v>
      </c>
      <c r="C2031" s="50" t="s">
        <v>266</v>
      </c>
      <c r="D2031" s="19">
        <v>12.27182</v>
      </c>
      <c r="E2031" s="19">
        <v>55.985858</v>
      </c>
      <c r="F2031" s="20">
        <v>6699</v>
      </c>
      <c r="G2031" s="20">
        <v>495</v>
      </c>
      <c r="H2031" s="21">
        <v>1.7064964546303165</v>
      </c>
      <c r="I2031" s="4" t="s">
        <v>31</v>
      </c>
      <c r="J2031" s="4" t="s">
        <v>51</v>
      </c>
      <c r="L2031" s="50">
        <f t="shared" si="217"/>
        <v>5.5E-2</v>
      </c>
      <c r="M2031" s="13">
        <f t="shared" si="218"/>
        <v>8.2101806239737274E-6</v>
      </c>
      <c r="N2031" s="4" t="s">
        <v>269</v>
      </c>
      <c r="O2031" s="4" t="s">
        <v>272</v>
      </c>
      <c r="P2031" s="17">
        <v>2600</v>
      </c>
      <c r="Q2031" s="54">
        <v>43022.206377314818</v>
      </c>
      <c r="T2031" s="24">
        <f t="shared" si="219"/>
        <v>2.4305555555555556E-3</v>
      </c>
      <c r="AA2031" s="50">
        <v>1.2566183162539599</v>
      </c>
      <c r="AB2031" s="16">
        <v>1</v>
      </c>
      <c r="AE2031" s="57" t="s">
        <v>75</v>
      </c>
      <c r="AG2031" s="50">
        <v>0.79190178074527906</v>
      </c>
      <c r="AH2031" s="50">
        <v>0.79190178074527906</v>
      </c>
      <c r="AI2031" s="4" t="s">
        <v>270</v>
      </c>
      <c r="AJ2031" s="4" t="s">
        <v>271</v>
      </c>
    </row>
    <row r="2032" spans="1:36" x14ac:dyDescent="0.35">
      <c r="A2032" s="4" t="s">
        <v>268</v>
      </c>
      <c r="B2032" s="36" t="s">
        <v>264</v>
      </c>
      <c r="C2032" s="50" t="s">
        <v>266</v>
      </c>
      <c r="D2032" s="19">
        <v>12.27182</v>
      </c>
      <c r="E2032" s="19">
        <v>55.985858</v>
      </c>
      <c r="F2032" s="20">
        <v>6699</v>
      </c>
      <c r="G2032" s="20">
        <v>495</v>
      </c>
      <c r="H2032" s="21">
        <v>1.7064964546303165</v>
      </c>
      <c r="I2032" s="4" t="s">
        <v>31</v>
      </c>
      <c r="J2032" s="4" t="s">
        <v>51</v>
      </c>
      <c r="L2032" s="50">
        <f t="shared" si="217"/>
        <v>5.5E-2</v>
      </c>
      <c r="M2032" s="13">
        <f t="shared" si="218"/>
        <v>8.2101806239737274E-6</v>
      </c>
      <c r="N2032" s="4" t="s">
        <v>269</v>
      </c>
      <c r="O2032" s="4" t="s">
        <v>272</v>
      </c>
      <c r="P2032" s="17">
        <v>2600</v>
      </c>
      <c r="Q2032" s="54">
        <v>43022.234155092592</v>
      </c>
      <c r="T2032" s="24">
        <f t="shared" si="219"/>
        <v>2.4305555555555556E-3</v>
      </c>
      <c r="AA2032" s="50">
        <v>1.8849274743809401</v>
      </c>
      <c r="AB2032" s="16">
        <v>1</v>
      </c>
      <c r="AE2032" s="57" t="s">
        <v>75</v>
      </c>
      <c r="AG2032" s="50">
        <v>0.83486093544192075</v>
      </c>
      <c r="AH2032" s="50">
        <v>0.83486093544192075</v>
      </c>
      <c r="AI2032" s="4" t="s">
        <v>270</v>
      </c>
      <c r="AJ2032" s="4" t="s">
        <v>271</v>
      </c>
    </row>
    <row r="2033" spans="1:36" x14ac:dyDescent="0.35">
      <c r="A2033" s="4" t="s">
        <v>268</v>
      </c>
      <c r="B2033" s="36" t="s">
        <v>264</v>
      </c>
      <c r="C2033" s="50" t="s">
        <v>266</v>
      </c>
      <c r="D2033" s="19">
        <v>12.27182</v>
      </c>
      <c r="E2033" s="19">
        <v>55.985858</v>
      </c>
      <c r="F2033" s="20">
        <v>6699</v>
      </c>
      <c r="G2033" s="20">
        <v>495</v>
      </c>
      <c r="H2033" s="21">
        <v>1.7064964546303165</v>
      </c>
      <c r="I2033" s="4" t="s">
        <v>31</v>
      </c>
      <c r="J2033" s="4" t="s">
        <v>51</v>
      </c>
      <c r="L2033" s="50">
        <f t="shared" si="217"/>
        <v>5.5E-2</v>
      </c>
      <c r="M2033" s="13">
        <f t="shared" si="218"/>
        <v>8.2101806239737274E-6</v>
      </c>
      <c r="N2033" s="4" t="s">
        <v>269</v>
      </c>
      <c r="O2033" s="4" t="s">
        <v>272</v>
      </c>
      <c r="P2033" s="17">
        <v>2600</v>
      </c>
      <c r="Q2033" s="54">
        <v>43022.261932870373</v>
      </c>
      <c r="T2033" s="24">
        <f t="shared" si="219"/>
        <v>2.4305555555555556E-3</v>
      </c>
      <c r="AA2033" s="50">
        <v>0.62830915812697996</v>
      </c>
      <c r="AB2033" s="16">
        <v>1</v>
      </c>
      <c r="AE2033" s="57" t="s">
        <v>75</v>
      </c>
      <c r="AG2033" s="50">
        <v>0.70147971813626664</v>
      </c>
      <c r="AH2033" s="50">
        <v>0.70147971813626664</v>
      </c>
      <c r="AI2033" s="4" t="s">
        <v>270</v>
      </c>
      <c r="AJ2033" s="4" t="s">
        <v>271</v>
      </c>
    </row>
    <row r="2034" spans="1:36" x14ac:dyDescent="0.35">
      <c r="A2034" s="4" t="s">
        <v>268</v>
      </c>
      <c r="B2034" s="36" t="s">
        <v>264</v>
      </c>
      <c r="C2034" s="50" t="s">
        <v>266</v>
      </c>
      <c r="D2034" s="19">
        <v>12.27182</v>
      </c>
      <c r="E2034" s="19">
        <v>55.985858</v>
      </c>
      <c r="F2034" s="20">
        <v>6699</v>
      </c>
      <c r="G2034" s="20">
        <v>495</v>
      </c>
      <c r="H2034" s="21">
        <v>1.7064964546303165</v>
      </c>
      <c r="I2034" s="4" t="s">
        <v>31</v>
      </c>
      <c r="J2034" s="4" t="s">
        <v>51</v>
      </c>
      <c r="L2034" s="50">
        <f t="shared" si="217"/>
        <v>5.5E-2</v>
      </c>
      <c r="M2034" s="13">
        <f t="shared" si="218"/>
        <v>8.2101806239737274E-6</v>
      </c>
      <c r="N2034" s="4" t="s">
        <v>269</v>
      </c>
      <c r="O2034" s="4" t="s">
        <v>272</v>
      </c>
      <c r="P2034" s="17">
        <v>2600</v>
      </c>
      <c r="Q2034" s="54">
        <v>43022.282766203702</v>
      </c>
      <c r="T2034" s="24">
        <f t="shared" si="219"/>
        <v>2.4305555555555556E-3</v>
      </c>
      <c r="AA2034" s="50">
        <v>1.8849274743809401</v>
      </c>
      <c r="AB2034" s="16">
        <v>1</v>
      </c>
      <c r="AE2034" s="57" t="s">
        <v>75</v>
      </c>
      <c r="AG2034" s="50">
        <v>0.90531446309073338</v>
      </c>
      <c r="AH2034" s="50">
        <v>0.90531446309073338</v>
      </c>
      <c r="AI2034" s="4" t="s">
        <v>270</v>
      </c>
      <c r="AJ2034" s="4" t="s">
        <v>271</v>
      </c>
    </row>
    <row r="2035" spans="1:36" x14ac:dyDescent="0.35">
      <c r="A2035" s="4" t="s">
        <v>268</v>
      </c>
      <c r="B2035" s="36" t="s">
        <v>264</v>
      </c>
      <c r="C2035" s="50" t="s">
        <v>266</v>
      </c>
      <c r="D2035" s="19">
        <v>12.27182</v>
      </c>
      <c r="E2035" s="19">
        <v>55.985858</v>
      </c>
      <c r="F2035" s="20">
        <v>6699</v>
      </c>
      <c r="G2035" s="20">
        <v>495</v>
      </c>
      <c r="H2035" s="21">
        <v>1.7064964546303165</v>
      </c>
      <c r="I2035" s="4" t="s">
        <v>31</v>
      </c>
      <c r="J2035" s="4" t="s">
        <v>51</v>
      </c>
      <c r="L2035" s="50">
        <f t="shared" si="217"/>
        <v>5.5E-2</v>
      </c>
      <c r="M2035" s="13">
        <f t="shared" si="218"/>
        <v>8.2101806239737274E-6</v>
      </c>
      <c r="N2035" s="4" t="s">
        <v>269</v>
      </c>
      <c r="O2035" s="4" t="s">
        <v>272</v>
      </c>
      <c r="P2035" s="17">
        <v>2600</v>
      </c>
      <c r="Q2035" s="54">
        <v>43022.314016203702</v>
      </c>
      <c r="T2035" s="24">
        <f t="shared" si="219"/>
        <v>2.4305555555555556E-3</v>
      </c>
      <c r="AA2035" s="50">
        <v>1.2566183162539599</v>
      </c>
      <c r="AB2035" s="16">
        <v>1</v>
      </c>
      <c r="AE2035" s="57" t="s">
        <v>75</v>
      </c>
      <c r="AG2035" s="50">
        <v>1.1734383602418292</v>
      </c>
      <c r="AH2035" s="50">
        <v>1.1734383602418292</v>
      </c>
      <c r="AI2035" s="4" t="s">
        <v>270</v>
      </c>
      <c r="AJ2035" s="4" t="s">
        <v>271</v>
      </c>
    </row>
    <row r="2036" spans="1:36" x14ac:dyDescent="0.35">
      <c r="A2036" s="4" t="s">
        <v>268</v>
      </c>
      <c r="B2036" s="36" t="s">
        <v>264</v>
      </c>
      <c r="C2036" s="50" t="s">
        <v>266</v>
      </c>
      <c r="D2036" s="19">
        <v>12.27182</v>
      </c>
      <c r="E2036" s="19">
        <v>55.985858</v>
      </c>
      <c r="F2036" s="20">
        <v>6699</v>
      </c>
      <c r="G2036" s="20">
        <v>495</v>
      </c>
      <c r="H2036" s="21">
        <v>1.7064964546303165</v>
      </c>
      <c r="I2036" s="4" t="s">
        <v>31</v>
      </c>
      <c r="J2036" s="4" t="s">
        <v>51</v>
      </c>
      <c r="L2036" s="50">
        <f t="shared" si="217"/>
        <v>5.5E-2</v>
      </c>
      <c r="M2036" s="13">
        <f t="shared" si="218"/>
        <v>8.2101806239737274E-6</v>
      </c>
      <c r="N2036" s="4" t="s">
        <v>269</v>
      </c>
      <c r="O2036" s="4" t="s">
        <v>272</v>
      </c>
      <c r="P2036" s="17">
        <v>2600</v>
      </c>
      <c r="Q2036" s="54">
        <v>43022.338321759256</v>
      </c>
      <c r="T2036" s="24">
        <f t="shared" si="219"/>
        <v>2.4305555555555556E-3</v>
      </c>
      <c r="AA2036" s="50">
        <v>1.2566183162539599</v>
      </c>
      <c r="AB2036" s="16">
        <v>1</v>
      </c>
      <c r="AE2036" s="57" t="s">
        <v>75</v>
      </c>
      <c r="AG2036" s="50">
        <v>1.0706852917107414</v>
      </c>
      <c r="AH2036" s="50">
        <v>1.0706852917107414</v>
      </c>
      <c r="AI2036" s="4" t="s">
        <v>270</v>
      </c>
      <c r="AJ2036" s="4" t="s">
        <v>271</v>
      </c>
    </row>
    <row r="2037" spans="1:36" x14ac:dyDescent="0.35">
      <c r="A2037" s="4" t="s">
        <v>268</v>
      </c>
      <c r="B2037" s="36" t="s">
        <v>264</v>
      </c>
      <c r="C2037" s="50" t="s">
        <v>266</v>
      </c>
      <c r="D2037" s="19">
        <v>12.27182</v>
      </c>
      <c r="E2037" s="19">
        <v>55.985858</v>
      </c>
      <c r="F2037" s="20">
        <v>6699</v>
      </c>
      <c r="G2037" s="20">
        <v>495</v>
      </c>
      <c r="H2037" s="21">
        <v>1.7064964546303165</v>
      </c>
      <c r="I2037" s="4" t="s">
        <v>31</v>
      </c>
      <c r="J2037" s="4" t="s">
        <v>51</v>
      </c>
      <c r="L2037" s="50">
        <f t="shared" si="217"/>
        <v>5.5E-2</v>
      </c>
      <c r="M2037" s="13">
        <f t="shared" si="218"/>
        <v>8.2101806239737274E-6</v>
      </c>
      <c r="N2037" s="4" t="s">
        <v>269</v>
      </c>
      <c r="O2037" s="4" t="s">
        <v>272</v>
      </c>
      <c r="P2037" s="17">
        <v>2600</v>
      </c>
      <c r="Q2037" s="54">
        <v>43022.362627314818</v>
      </c>
      <c r="T2037" s="24">
        <f t="shared" si="219"/>
        <v>2.4305555555555556E-3</v>
      </c>
      <c r="AA2037" s="50">
        <v>2.5132366325079198</v>
      </c>
      <c r="AB2037" s="16">
        <v>1</v>
      </c>
      <c r="AE2037" s="57" t="s">
        <v>75</v>
      </c>
      <c r="AG2037" s="50">
        <v>1.1056937094114374</v>
      </c>
      <c r="AH2037" s="50">
        <v>1.1056937094114374</v>
      </c>
      <c r="AI2037" s="4" t="s">
        <v>270</v>
      </c>
      <c r="AJ2037" s="4" t="s">
        <v>271</v>
      </c>
    </row>
    <row r="2038" spans="1:36" x14ac:dyDescent="0.35">
      <c r="A2038" s="4" t="s">
        <v>268</v>
      </c>
      <c r="B2038" s="36" t="s">
        <v>264</v>
      </c>
      <c r="C2038" s="50" t="s">
        <v>266</v>
      </c>
      <c r="D2038" s="19">
        <v>12.27182</v>
      </c>
      <c r="E2038" s="19">
        <v>55.985858</v>
      </c>
      <c r="F2038" s="20">
        <v>6699</v>
      </c>
      <c r="G2038" s="20">
        <v>495</v>
      </c>
      <c r="H2038" s="21">
        <v>1.7064964546303165</v>
      </c>
      <c r="I2038" s="4" t="s">
        <v>31</v>
      </c>
      <c r="J2038" s="4" t="s">
        <v>51</v>
      </c>
      <c r="L2038" s="50">
        <f t="shared" si="217"/>
        <v>5.5E-2</v>
      </c>
      <c r="M2038" s="13">
        <f t="shared" si="218"/>
        <v>8.2101806239737274E-6</v>
      </c>
      <c r="N2038" s="4" t="s">
        <v>269</v>
      </c>
      <c r="O2038" s="4" t="s">
        <v>272</v>
      </c>
      <c r="P2038" s="17">
        <v>2600</v>
      </c>
      <c r="Q2038" s="54">
        <v>43022.390405092592</v>
      </c>
      <c r="T2038" s="24">
        <f t="shared" si="219"/>
        <v>2.4305555555555556E-3</v>
      </c>
      <c r="AA2038" s="50">
        <v>2.5132366325079198</v>
      </c>
      <c r="AB2038" s="16">
        <v>1</v>
      </c>
      <c r="AE2038" s="57" t="s">
        <v>75</v>
      </c>
      <c r="AG2038" s="50">
        <v>1.3988568255560667</v>
      </c>
      <c r="AH2038" s="50">
        <v>1.3988568255560667</v>
      </c>
      <c r="AI2038" s="4" t="s">
        <v>270</v>
      </c>
      <c r="AJ2038" s="4" t="s">
        <v>271</v>
      </c>
    </row>
    <row r="2039" spans="1:36" x14ac:dyDescent="0.35">
      <c r="A2039" s="4" t="s">
        <v>268</v>
      </c>
      <c r="B2039" s="36" t="s">
        <v>264</v>
      </c>
      <c r="C2039" s="50" t="s">
        <v>266</v>
      </c>
      <c r="D2039" s="19">
        <v>12.27182</v>
      </c>
      <c r="E2039" s="19">
        <v>55.985858</v>
      </c>
      <c r="F2039" s="20">
        <v>6699</v>
      </c>
      <c r="G2039" s="20">
        <v>495</v>
      </c>
      <c r="H2039" s="21">
        <v>1.7064964546303165</v>
      </c>
      <c r="I2039" s="4" t="s">
        <v>31</v>
      </c>
      <c r="J2039" s="4" t="s">
        <v>51</v>
      </c>
      <c r="L2039" s="50">
        <f t="shared" si="217"/>
        <v>5.5E-2</v>
      </c>
      <c r="M2039" s="13">
        <f t="shared" si="218"/>
        <v>8.2101806239737274E-6</v>
      </c>
      <c r="N2039" s="4" t="s">
        <v>269</v>
      </c>
      <c r="O2039" s="4" t="s">
        <v>272</v>
      </c>
      <c r="P2039" s="17">
        <v>2600</v>
      </c>
      <c r="Q2039" s="54">
        <v>43022.414710648147</v>
      </c>
      <c r="T2039" s="24">
        <f t="shared" si="219"/>
        <v>2.4305555555555556E-3</v>
      </c>
      <c r="AA2039" s="50">
        <v>2.5132366325079198</v>
      </c>
      <c r="AB2039" s="16">
        <v>1</v>
      </c>
      <c r="AE2039" s="57" t="s">
        <v>75</v>
      </c>
      <c r="AG2039" s="50">
        <v>1.1637201928389498</v>
      </c>
      <c r="AH2039" s="50">
        <v>1.1637201928389498</v>
      </c>
      <c r="AI2039" s="4" t="s">
        <v>270</v>
      </c>
      <c r="AJ2039" s="4" t="s">
        <v>271</v>
      </c>
    </row>
    <row r="2040" spans="1:36" x14ac:dyDescent="0.35">
      <c r="A2040" s="4" t="s">
        <v>268</v>
      </c>
      <c r="B2040" s="36" t="s">
        <v>264</v>
      </c>
      <c r="C2040" s="50" t="s">
        <v>266</v>
      </c>
      <c r="D2040" s="19">
        <v>12.27182</v>
      </c>
      <c r="E2040" s="19">
        <v>55.985858</v>
      </c>
      <c r="F2040" s="20">
        <v>6699</v>
      </c>
      <c r="G2040" s="20">
        <v>495</v>
      </c>
      <c r="H2040" s="21">
        <v>1.7064964546303165</v>
      </c>
      <c r="I2040" s="4" t="s">
        <v>31</v>
      </c>
      <c r="J2040" s="4" t="s">
        <v>51</v>
      </c>
      <c r="L2040" s="50">
        <f t="shared" si="217"/>
        <v>5.5E-2</v>
      </c>
      <c r="M2040" s="13">
        <f t="shared" si="218"/>
        <v>8.2101806239737274E-6</v>
      </c>
      <c r="N2040" s="4" t="s">
        <v>269</v>
      </c>
      <c r="O2040" s="4" t="s">
        <v>272</v>
      </c>
      <c r="P2040" s="17">
        <v>2600</v>
      </c>
      <c r="Q2040" s="54">
        <v>43022.439016203702</v>
      </c>
      <c r="T2040" s="24">
        <f t="shared" si="219"/>
        <v>2.4305555555555556E-3</v>
      </c>
      <c r="AA2040" s="50">
        <v>2.5132366325079198</v>
      </c>
      <c r="AB2040" s="16">
        <v>1</v>
      </c>
      <c r="AE2040" s="57" t="s">
        <v>75</v>
      </c>
      <c r="AG2040" s="50">
        <v>1.1467023011874209</v>
      </c>
      <c r="AH2040" s="50">
        <v>1.1467023011874209</v>
      </c>
      <c r="AI2040" s="4" t="s">
        <v>270</v>
      </c>
      <c r="AJ2040" s="4" t="s">
        <v>271</v>
      </c>
    </row>
    <row r="2041" spans="1:36" x14ac:dyDescent="0.35">
      <c r="A2041" s="4" t="s">
        <v>268</v>
      </c>
      <c r="B2041" s="36" t="s">
        <v>264</v>
      </c>
      <c r="C2041" s="50" t="s">
        <v>266</v>
      </c>
      <c r="D2041" s="19">
        <v>12.27182</v>
      </c>
      <c r="E2041" s="19">
        <v>55.985858</v>
      </c>
      <c r="F2041" s="20">
        <v>6699</v>
      </c>
      <c r="G2041" s="20">
        <v>495</v>
      </c>
      <c r="H2041" s="21">
        <v>1.7064964546303165</v>
      </c>
      <c r="I2041" s="4" t="s">
        <v>31</v>
      </c>
      <c r="J2041" s="4" t="s">
        <v>51</v>
      </c>
      <c r="L2041" s="50">
        <f t="shared" si="217"/>
        <v>5.5E-2</v>
      </c>
      <c r="M2041" s="13">
        <f t="shared" si="218"/>
        <v>8.2101806239737274E-6</v>
      </c>
      <c r="N2041" s="4" t="s">
        <v>269</v>
      </c>
      <c r="O2041" s="4" t="s">
        <v>272</v>
      </c>
      <c r="P2041" s="17">
        <v>2600</v>
      </c>
      <c r="Q2041" s="54">
        <v>43022.466793981483</v>
      </c>
      <c r="T2041" s="24">
        <f t="shared" si="219"/>
        <v>2.4305555555555556E-3</v>
      </c>
      <c r="AA2041" s="50">
        <v>2.5132366325079198</v>
      </c>
      <c r="AB2041" s="16">
        <v>1</v>
      </c>
      <c r="AE2041" s="57" t="s">
        <v>75</v>
      </c>
      <c r="AG2041" s="50">
        <v>0.82999220284414588</v>
      </c>
      <c r="AH2041" s="50">
        <v>0.82999220284414588</v>
      </c>
      <c r="AI2041" s="4" t="s">
        <v>270</v>
      </c>
      <c r="AJ2041" s="4" t="s">
        <v>271</v>
      </c>
    </row>
    <row r="2042" spans="1:36" x14ac:dyDescent="0.35">
      <c r="A2042" s="4" t="s">
        <v>268</v>
      </c>
      <c r="B2042" s="36" t="s">
        <v>264</v>
      </c>
      <c r="C2042" s="50" t="s">
        <v>266</v>
      </c>
      <c r="D2042" s="19">
        <v>12.27182</v>
      </c>
      <c r="E2042" s="19">
        <v>55.985858</v>
      </c>
      <c r="F2042" s="20">
        <v>6699</v>
      </c>
      <c r="G2042" s="20">
        <v>495</v>
      </c>
      <c r="H2042" s="21">
        <v>1.7064964546303165</v>
      </c>
      <c r="I2042" s="4" t="s">
        <v>31</v>
      </c>
      <c r="J2042" s="4" t="s">
        <v>51</v>
      </c>
      <c r="L2042" s="50">
        <f t="shared" si="217"/>
        <v>5.5E-2</v>
      </c>
      <c r="M2042" s="13">
        <f t="shared" si="218"/>
        <v>8.2101806239737274E-6</v>
      </c>
      <c r="N2042" s="4" t="s">
        <v>269</v>
      </c>
      <c r="O2042" s="4" t="s">
        <v>272</v>
      </c>
      <c r="P2042" s="17">
        <v>2600</v>
      </c>
      <c r="Q2042" s="54">
        <v>43022.491099537037</v>
      </c>
      <c r="T2042" s="24">
        <f t="shared" si="219"/>
        <v>2.4305555555555556E-3</v>
      </c>
      <c r="AA2042" s="50">
        <v>2.5132366325079198</v>
      </c>
      <c r="AB2042" s="16">
        <v>1</v>
      </c>
      <c r="AE2042" s="57" t="s">
        <v>75</v>
      </c>
      <c r="AG2042" s="50">
        <v>1.0422900275435207</v>
      </c>
      <c r="AH2042" s="50">
        <v>1.0422900275435207</v>
      </c>
      <c r="AI2042" s="4" t="s">
        <v>270</v>
      </c>
      <c r="AJ2042" s="4" t="s">
        <v>271</v>
      </c>
    </row>
    <row r="2043" spans="1:36" x14ac:dyDescent="0.35">
      <c r="A2043" s="4" t="s">
        <v>268</v>
      </c>
      <c r="B2043" s="36" t="s">
        <v>264</v>
      </c>
      <c r="C2043" s="50" t="s">
        <v>266</v>
      </c>
      <c r="D2043" s="19">
        <v>12.27182</v>
      </c>
      <c r="E2043" s="19">
        <v>55.985858</v>
      </c>
      <c r="F2043" s="20">
        <v>6699</v>
      </c>
      <c r="G2043" s="20">
        <v>495</v>
      </c>
      <c r="H2043" s="21">
        <v>1.7064964546303165</v>
      </c>
      <c r="I2043" s="4" t="s">
        <v>31</v>
      </c>
      <c r="J2043" s="4" t="s">
        <v>51</v>
      </c>
      <c r="L2043" s="50">
        <f t="shared" si="217"/>
        <v>5.5E-2</v>
      </c>
      <c r="M2043" s="13">
        <f t="shared" si="218"/>
        <v>8.2101806239737274E-6</v>
      </c>
      <c r="N2043" s="4" t="s">
        <v>269</v>
      </c>
      <c r="O2043" s="4" t="s">
        <v>272</v>
      </c>
      <c r="P2043" s="17">
        <v>2600</v>
      </c>
      <c r="Q2043" s="54">
        <v>43022.518877314818</v>
      </c>
      <c r="T2043" s="24">
        <f t="shared" si="219"/>
        <v>2.4305555555555556E-3</v>
      </c>
      <c r="AA2043" s="50">
        <v>2.5132366325079198</v>
      </c>
      <c r="AB2043" s="16">
        <v>1</v>
      </c>
      <c r="AE2043" s="57" t="s">
        <v>75</v>
      </c>
      <c r="AG2043" s="50">
        <v>0.9594379883745584</v>
      </c>
      <c r="AH2043" s="50">
        <v>0.9594379883745584</v>
      </c>
      <c r="AI2043" s="4" t="s">
        <v>270</v>
      </c>
      <c r="AJ2043" s="4" t="s">
        <v>271</v>
      </c>
    </row>
    <row r="2044" spans="1:36" x14ac:dyDescent="0.35">
      <c r="A2044" s="4" t="s">
        <v>268</v>
      </c>
      <c r="B2044" s="36" t="s">
        <v>264</v>
      </c>
      <c r="C2044" s="50" t="s">
        <v>266</v>
      </c>
      <c r="D2044" s="19">
        <v>12.27182</v>
      </c>
      <c r="E2044" s="19">
        <v>55.985858</v>
      </c>
      <c r="F2044" s="20">
        <v>6699</v>
      </c>
      <c r="G2044" s="20">
        <v>495</v>
      </c>
      <c r="H2044" s="21">
        <v>1.7064964546303165</v>
      </c>
      <c r="I2044" s="4" t="s">
        <v>31</v>
      </c>
      <c r="J2044" s="4" t="s">
        <v>51</v>
      </c>
      <c r="L2044" s="50">
        <f t="shared" si="217"/>
        <v>5.5E-2</v>
      </c>
      <c r="M2044" s="13">
        <f t="shared" si="218"/>
        <v>8.2101806239737274E-6</v>
      </c>
      <c r="N2044" s="4" t="s">
        <v>269</v>
      </c>
      <c r="O2044" s="4" t="s">
        <v>272</v>
      </c>
      <c r="P2044" s="17">
        <v>2600</v>
      </c>
      <c r="Q2044" s="54">
        <v>43022.546655092592</v>
      </c>
      <c r="T2044" s="24">
        <f t="shared" si="219"/>
        <v>2.4305555555555556E-3</v>
      </c>
      <c r="AA2044" s="50">
        <v>1.8849274743809401</v>
      </c>
      <c r="AB2044" s="16">
        <v>1</v>
      </c>
      <c r="AE2044" s="57" t="s">
        <v>75</v>
      </c>
      <c r="AG2044" s="50">
        <v>0.85578054757154165</v>
      </c>
      <c r="AH2044" s="50">
        <v>0.85578054757154165</v>
      </c>
      <c r="AI2044" s="4" t="s">
        <v>270</v>
      </c>
      <c r="AJ2044" s="4" t="s">
        <v>271</v>
      </c>
    </row>
    <row r="2045" spans="1:36" x14ac:dyDescent="0.35">
      <c r="A2045" s="4" t="s">
        <v>268</v>
      </c>
      <c r="B2045" s="36" t="s">
        <v>264</v>
      </c>
      <c r="C2045" s="50" t="s">
        <v>266</v>
      </c>
      <c r="D2045" s="19">
        <v>12.27182</v>
      </c>
      <c r="E2045" s="19">
        <v>55.985858</v>
      </c>
      <c r="F2045" s="20">
        <v>6699</v>
      </c>
      <c r="G2045" s="20">
        <v>495</v>
      </c>
      <c r="H2045" s="21">
        <v>1.7064964546303165</v>
      </c>
      <c r="I2045" s="4" t="s">
        <v>31</v>
      </c>
      <c r="J2045" s="4" t="s">
        <v>51</v>
      </c>
      <c r="L2045" s="50">
        <f t="shared" si="217"/>
        <v>5.5E-2</v>
      </c>
      <c r="M2045" s="13">
        <f t="shared" si="218"/>
        <v>8.2101806239737274E-6</v>
      </c>
      <c r="N2045" s="4" t="s">
        <v>269</v>
      </c>
      <c r="O2045" s="4" t="s">
        <v>272</v>
      </c>
      <c r="P2045" s="17">
        <v>2600</v>
      </c>
      <c r="Q2045" s="54">
        <v>43022.574432870373</v>
      </c>
      <c r="T2045" s="24">
        <f t="shared" si="219"/>
        <v>2.4305555555555556E-3</v>
      </c>
      <c r="AA2045" s="50">
        <v>0.62830915812697996</v>
      </c>
      <c r="AB2045" s="16">
        <v>1</v>
      </c>
      <c r="AE2045" s="57" t="s">
        <v>75</v>
      </c>
      <c r="AG2045" s="50">
        <v>0.58921228211712084</v>
      </c>
      <c r="AH2045" s="50">
        <v>0.58921228211712084</v>
      </c>
      <c r="AI2045" s="4" t="s">
        <v>270</v>
      </c>
      <c r="AJ2045" s="4" t="s">
        <v>271</v>
      </c>
    </row>
    <row r="2046" spans="1:36" x14ac:dyDescent="0.35">
      <c r="A2046" s="4" t="s">
        <v>268</v>
      </c>
      <c r="B2046" s="36" t="s">
        <v>264</v>
      </c>
      <c r="C2046" s="50" t="s">
        <v>266</v>
      </c>
      <c r="D2046" s="19">
        <v>12.27182</v>
      </c>
      <c r="E2046" s="19">
        <v>55.985858</v>
      </c>
      <c r="F2046" s="20">
        <v>6699</v>
      </c>
      <c r="G2046" s="20">
        <v>495</v>
      </c>
      <c r="H2046" s="21">
        <v>1.7064964546303165</v>
      </c>
      <c r="I2046" s="4" t="s">
        <v>31</v>
      </c>
      <c r="J2046" s="4" t="s">
        <v>51</v>
      </c>
      <c r="L2046" s="50">
        <f t="shared" si="217"/>
        <v>5.5E-2</v>
      </c>
      <c r="M2046" s="13">
        <f t="shared" si="218"/>
        <v>8.2101806239737274E-6</v>
      </c>
      <c r="N2046" s="4" t="s">
        <v>269</v>
      </c>
      <c r="O2046" s="4" t="s">
        <v>272</v>
      </c>
      <c r="P2046" s="17">
        <v>2600</v>
      </c>
      <c r="Q2046" s="54">
        <v>43022.598738425928</v>
      </c>
      <c r="T2046" s="24">
        <f t="shared" si="219"/>
        <v>2.4305555555555556E-3</v>
      </c>
      <c r="AA2046" s="50">
        <v>1.2566183162539599</v>
      </c>
      <c r="AB2046" s="16">
        <v>1</v>
      </c>
      <c r="AE2046" s="57" t="s">
        <v>75</v>
      </c>
      <c r="AG2046" s="50">
        <v>0.63379198143898752</v>
      </c>
      <c r="AH2046" s="50">
        <v>0.63379198143898752</v>
      </c>
      <c r="AI2046" s="4" t="s">
        <v>270</v>
      </c>
      <c r="AJ2046" s="4" t="s">
        <v>271</v>
      </c>
    </row>
    <row r="2047" spans="1:36" x14ac:dyDescent="0.35">
      <c r="A2047" s="4" t="s">
        <v>268</v>
      </c>
      <c r="B2047" s="36" t="s">
        <v>264</v>
      </c>
      <c r="C2047" s="50" t="s">
        <v>266</v>
      </c>
      <c r="D2047" s="19">
        <v>12.27182</v>
      </c>
      <c r="E2047" s="19">
        <v>55.985858</v>
      </c>
      <c r="F2047" s="20">
        <v>6699</v>
      </c>
      <c r="G2047" s="20">
        <v>495</v>
      </c>
      <c r="H2047" s="21">
        <v>1.7064964546303165</v>
      </c>
      <c r="I2047" s="4" t="s">
        <v>31</v>
      </c>
      <c r="J2047" s="4" t="s">
        <v>51</v>
      </c>
      <c r="L2047" s="50">
        <f t="shared" si="217"/>
        <v>5.5E-2</v>
      </c>
      <c r="M2047" s="13">
        <f t="shared" si="218"/>
        <v>8.2101806239737274E-6</v>
      </c>
      <c r="N2047" s="4" t="s">
        <v>269</v>
      </c>
      <c r="O2047" s="4" t="s">
        <v>272</v>
      </c>
      <c r="P2047" s="17">
        <v>2600</v>
      </c>
      <c r="Q2047" s="54">
        <v>43022.623043981483</v>
      </c>
      <c r="T2047" s="24">
        <f t="shared" si="219"/>
        <v>2.4305555555555556E-3</v>
      </c>
      <c r="AA2047" s="50">
        <v>1.2566183162539599</v>
      </c>
      <c r="AB2047" s="16">
        <v>1</v>
      </c>
      <c r="AE2047" s="57" t="s">
        <v>75</v>
      </c>
      <c r="AG2047" s="50">
        <v>0.71904228713268326</v>
      </c>
      <c r="AH2047" s="50">
        <v>0.71904228713268326</v>
      </c>
      <c r="AI2047" s="4" t="s">
        <v>270</v>
      </c>
      <c r="AJ2047" s="4" t="s">
        <v>271</v>
      </c>
    </row>
    <row r="2048" spans="1:36" x14ac:dyDescent="0.35">
      <c r="A2048" s="4" t="s">
        <v>268</v>
      </c>
      <c r="B2048" s="36" t="s">
        <v>264</v>
      </c>
      <c r="C2048" s="50" t="s">
        <v>266</v>
      </c>
      <c r="D2048" s="19">
        <v>12.27182</v>
      </c>
      <c r="E2048" s="19">
        <v>55.985858</v>
      </c>
      <c r="F2048" s="20">
        <v>6699</v>
      </c>
      <c r="G2048" s="20">
        <v>495</v>
      </c>
      <c r="H2048" s="21">
        <v>1.7064964546303165</v>
      </c>
      <c r="I2048" s="4" t="s">
        <v>31</v>
      </c>
      <c r="J2048" s="4" t="s">
        <v>51</v>
      </c>
      <c r="L2048" s="50">
        <f t="shared" si="217"/>
        <v>5.5E-2</v>
      </c>
      <c r="M2048" s="13">
        <f t="shared" si="218"/>
        <v>8.2101806239737274E-6</v>
      </c>
      <c r="N2048" s="4" t="s">
        <v>269</v>
      </c>
      <c r="O2048" s="4" t="s">
        <v>272</v>
      </c>
      <c r="P2048" s="17">
        <v>2600</v>
      </c>
      <c r="Q2048" s="54">
        <v>43022.650821759256</v>
      </c>
      <c r="T2048" s="24">
        <f t="shared" si="219"/>
        <v>2.4305555555555556E-3</v>
      </c>
      <c r="AA2048" s="50">
        <v>0.62830915812697996</v>
      </c>
      <c r="AB2048" s="16">
        <v>1</v>
      </c>
      <c r="AE2048" s="57" t="s">
        <v>75</v>
      </c>
      <c r="AG2048" s="50">
        <v>0.63771976828080834</v>
      </c>
      <c r="AH2048" s="50">
        <v>0.63771976828080834</v>
      </c>
      <c r="AI2048" s="4" t="s">
        <v>270</v>
      </c>
      <c r="AJ2048" s="4" t="s">
        <v>271</v>
      </c>
    </row>
    <row r="2049" spans="1:36" x14ac:dyDescent="0.35">
      <c r="A2049" s="4" t="s">
        <v>268</v>
      </c>
      <c r="B2049" s="36" t="s">
        <v>264</v>
      </c>
      <c r="C2049" s="50" t="s">
        <v>266</v>
      </c>
      <c r="D2049" s="19">
        <v>12.27182</v>
      </c>
      <c r="E2049" s="19">
        <v>55.985858</v>
      </c>
      <c r="F2049" s="20">
        <v>6699</v>
      </c>
      <c r="G2049" s="20">
        <v>495</v>
      </c>
      <c r="H2049" s="21">
        <v>1.7064964546303165</v>
      </c>
      <c r="I2049" s="4" t="s">
        <v>31</v>
      </c>
      <c r="J2049" s="4" t="s">
        <v>51</v>
      </c>
      <c r="L2049" s="50">
        <f t="shared" si="217"/>
        <v>5.5E-2</v>
      </c>
      <c r="M2049" s="13">
        <f t="shared" si="218"/>
        <v>8.2101806239737274E-6</v>
      </c>
      <c r="N2049" s="4" t="s">
        <v>269</v>
      </c>
      <c r="O2049" s="4" t="s">
        <v>272</v>
      </c>
      <c r="P2049" s="17">
        <v>2600</v>
      </c>
      <c r="Q2049" s="54">
        <v>43022.675127314818</v>
      </c>
      <c r="T2049" s="24">
        <f t="shared" si="219"/>
        <v>2.4305555555555556E-3</v>
      </c>
      <c r="AA2049" s="50">
        <v>1.2566183162539599</v>
      </c>
      <c r="AB2049" s="16">
        <v>1</v>
      </c>
      <c r="AE2049" s="57" t="s">
        <v>75</v>
      </c>
      <c r="AG2049" s="50">
        <v>0.76080998210809581</v>
      </c>
      <c r="AH2049" s="50">
        <v>0.76080998210809581</v>
      </c>
      <c r="AI2049" s="4" t="s">
        <v>270</v>
      </c>
      <c r="AJ2049" s="4" t="s">
        <v>271</v>
      </c>
    </row>
    <row r="2050" spans="1:36" x14ac:dyDescent="0.35">
      <c r="A2050" s="4" t="s">
        <v>268</v>
      </c>
      <c r="B2050" s="36" t="s">
        <v>264</v>
      </c>
      <c r="C2050" s="50" t="s">
        <v>266</v>
      </c>
      <c r="D2050" s="19">
        <v>12.27182</v>
      </c>
      <c r="E2050" s="19">
        <v>55.985858</v>
      </c>
      <c r="F2050" s="20">
        <v>6699</v>
      </c>
      <c r="G2050" s="20">
        <v>495</v>
      </c>
      <c r="H2050" s="21">
        <v>1.7064964546303165</v>
      </c>
      <c r="I2050" s="4" t="s">
        <v>31</v>
      </c>
      <c r="J2050" s="4" t="s">
        <v>51</v>
      </c>
      <c r="L2050" s="50">
        <f t="shared" si="217"/>
        <v>5.5E-2</v>
      </c>
      <c r="M2050" s="13">
        <f t="shared" si="218"/>
        <v>8.2101806239737274E-6</v>
      </c>
      <c r="N2050" s="4" t="s">
        <v>269</v>
      </c>
      <c r="O2050" s="4" t="s">
        <v>272</v>
      </c>
      <c r="P2050" s="17">
        <v>2600</v>
      </c>
      <c r="Q2050" s="54">
        <v>43022.702905092592</v>
      </c>
      <c r="T2050" s="24">
        <f t="shared" si="219"/>
        <v>2.4305555555555556E-3</v>
      </c>
      <c r="AA2050" s="50">
        <v>1.2566183162539599</v>
      </c>
      <c r="AB2050" s="16">
        <v>1</v>
      </c>
      <c r="AE2050" s="57" t="s">
        <v>75</v>
      </c>
      <c r="AG2050" s="50">
        <v>1.0900521582136333</v>
      </c>
      <c r="AH2050" s="50">
        <v>1.0900521582136333</v>
      </c>
      <c r="AI2050" s="4" t="s">
        <v>270</v>
      </c>
      <c r="AJ2050" s="4" t="s">
        <v>271</v>
      </c>
    </row>
    <row r="2051" spans="1:36" x14ac:dyDescent="0.35">
      <c r="A2051" s="4" t="s">
        <v>268</v>
      </c>
      <c r="B2051" s="36" t="s">
        <v>264</v>
      </c>
      <c r="C2051" s="50" t="s">
        <v>266</v>
      </c>
      <c r="D2051" s="19">
        <v>12.27182</v>
      </c>
      <c r="E2051" s="19">
        <v>55.985858</v>
      </c>
      <c r="F2051" s="20">
        <v>6699</v>
      </c>
      <c r="G2051" s="20">
        <v>495</v>
      </c>
      <c r="H2051" s="21">
        <v>1.7064964546303165</v>
      </c>
      <c r="I2051" s="4" t="s">
        <v>31</v>
      </c>
      <c r="J2051" s="4" t="s">
        <v>51</v>
      </c>
      <c r="L2051" s="50">
        <f t="shared" si="217"/>
        <v>5.5E-2</v>
      </c>
      <c r="M2051" s="13">
        <f t="shared" si="218"/>
        <v>8.2101806239737274E-6</v>
      </c>
      <c r="N2051" s="4" t="s">
        <v>269</v>
      </c>
      <c r="O2051" s="4" t="s">
        <v>272</v>
      </c>
      <c r="P2051" s="17">
        <v>2600</v>
      </c>
      <c r="Q2051" s="54">
        <v>43022.730682870373</v>
      </c>
      <c r="T2051" s="24">
        <f t="shared" si="219"/>
        <v>2.4305555555555556E-3</v>
      </c>
      <c r="AA2051" s="50">
        <v>1.2566183162539599</v>
      </c>
      <c r="AB2051" s="16">
        <v>1</v>
      </c>
      <c r="AE2051" s="57" t="s">
        <v>75</v>
      </c>
      <c r="AG2051" s="50">
        <v>0.67328627739065006</v>
      </c>
      <c r="AH2051" s="50">
        <v>0.67328627739065006</v>
      </c>
      <c r="AI2051" s="4" t="s">
        <v>270</v>
      </c>
      <c r="AJ2051" s="4" t="s">
        <v>271</v>
      </c>
    </row>
    <row r="2052" spans="1:36" x14ac:dyDescent="0.35">
      <c r="A2052" s="4" t="s">
        <v>268</v>
      </c>
      <c r="B2052" s="36" t="s">
        <v>264</v>
      </c>
      <c r="C2052" s="50" t="s">
        <v>266</v>
      </c>
      <c r="D2052" s="19">
        <v>12.27182</v>
      </c>
      <c r="E2052" s="19">
        <v>55.985858</v>
      </c>
      <c r="F2052" s="20">
        <v>6699</v>
      </c>
      <c r="G2052" s="20">
        <v>495</v>
      </c>
      <c r="H2052" s="21">
        <v>1.7064964546303165</v>
      </c>
      <c r="I2052" s="4" t="s">
        <v>31</v>
      </c>
      <c r="J2052" s="4" t="s">
        <v>51</v>
      </c>
      <c r="L2052" s="50">
        <f t="shared" si="217"/>
        <v>5.5E-2</v>
      </c>
      <c r="M2052" s="13">
        <f t="shared" si="218"/>
        <v>8.2101806239737274E-6</v>
      </c>
      <c r="N2052" s="4" t="s">
        <v>269</v>
      </c>
      <c r="O2052" s="4" t="s">
        <v>272</v>
      </c>
      <c r="P2052" s="17">
        <v>2600</v>
      </c>
      <c r="Q2052" s="54">
        <v>43022.754988425928</v>
      </c>
      <c r="T2052" s="24">
        <f t="shared" si="219"/>
        <v>2.4305555555555556E-3</v>
      </c>
      <c r="AA2052" s="50">
        <v>0.62830915812697996</v>
      </c>
      <c r="AB2052" s="16">
        <v>1</v>
      </c>
      <c r="AE2052" s="57" t="s">
        <v>75</v>
      </c>
      <c r="AG2052" s="50">
        <v>0.63924530364006671</v>
      </c>
      <c r="AH2052" s="50">
        <v>0.63924530364006671</v>
      </c>
      <c r="AI2052" s="4" t="s">
        <v>270</v>
      </c>
      <c r="AJ2052" s="4" t="s">
        <v>271</v>
      </c>
    </row>
    <row r="2053" spans="1:36" x14ac:dyDescent="0.35">
      <c r="A2053" s="4" t="s">
        <v>268</v>
      </c>
      <c r="B2053" s="36" t="s">
        <v>264</v>
      </c>
      <c r="C2053" s="50" t="s">
        <v>266</v>
      </c>
      <c r="D2053" s="19">
        <v>12.27182</v>
      </c>
      <c r="E2053" s="19">
        <v>55.985858</v>
      </c>
      <c r="F2053" s="20">
        <v>6699</v>
      </c>
      <c r="G2053" s="20">
        <v>495</v>
      </c>
      <c r="H2053" s="21">
        <v>1.7064964546303165</v>
      </c>
      <c r="I2053" s="4" t="s">
        <v>31</v>
      </c>
      <c r="J2053" s="4" t="s">
        <v>51</v>
      </c>
      <c r="L2053" s="50">
        <f t="shared" si="217"/>
        <v>5.5E-2</v>
      </c>
      <c r="M2053" s="13">
        <f t="shared" si="218"/>
        <v>8.2101806239737274E-6</v>
      </c>
      <c r="N2053" s="4" t="s">
        <v>269</v>
      </c>
      <c r="O2053" s="4" t="s">
        <v>272</v>
      </c>
      <c r="P2053" s="17">
        <v>2600</v>
      </c>
      <c r="Q2053" s="54">
        <v>43022.782766203702</v>
      </c>
      <c r="T2053" s="24">
        <f t="shared" si="219"/>
        <v>2.4305555555555556E-3</v>
      </c>
      <c r="AA2053" s="50">
        <v>1.2566183162539599</v>
      </c>
      <c r="AB2053" s="16">
        <v>1</v>
      </c>
      <c r="AE2053" s="57" t="s">
        <v>75</v>
      </c>
      <c r="AG2053" s="50">
        <v>0.63594040451541667</v>
      </c>
      <c r="AH2053" s="50">
        <v>0.63594040451541667</v>
      </c>
      <c r="AI2053" s="4" t="s">
        <v>270</v>
      </c>
      <c r="AJ2053" s="4" t="s">
        <v>271</v>
      </c>
    </row>
    <row r="2054" spans="1:36" x14ac:dyDescent="0.35">
      <c r="A2054" s="4" t="s">
        <v>268</v>
      </c>
      <c r="B2054" s="36" t="s">
        <v>264</v>
      </c>
      <c r="C2054" s="50" t="s">
        <v>266</v>
      </c>
      <c r="D2054" s="19">
        <v>12.27182</v>
      </c>
      <c r="E2054" s="19">
        <v>55.985858</v>
      </c>
      <c r="F2054" s="20">
        <v>6699</v>
      </c>
      <c r="G2054" s="20">
        <v>495</v>
      </c>
      <c r="H2054" s="21">
        <v>1.7064964546303165</v>
      </c>
      <c r="I2054" s="4" t="s">
        <v>31</v>
      </c>
      <c r="J2054" s="4" t="s">
        <v>51</v>
      </c>
      <c r="L2054" s="50">
        <f t="shared" si="217"/>
        <v>5.5E-2</v>
      </c>
      <c r="M2054" s="13">
        <f t="shared" si="218"/>
        <v>8.2101806239737274E-6</v>
      </c>
      <c r="N2054" s="4" t="s">
        <v>269</v>
      </c>
      <c r="O2054" s="4" t="s">
        <v>272</v>
      </c>
      <c r="P2054" s="17">
        <v>2600</v>
      </c>
      <c r="Q2054" s="54">
        <v>43022.807071759256</v>
      </c>
      <c r="T2054" s="24">
        <f t="shared" si="219"/>
        <v>2.4305555555555556E-3</v>
      </c>
      <c r="AA2054" s="50">
        <v>0.62830915812697996</v>
      </c>
      <c r="AB2054" s="16">
        <v>1</v>
      </c>
      <c r="AE2054" s="57" t="s">
        <v>75</v>
      </c>
      <c r="AG2054" s="50">
        <v>0.6725949477641584</v>
      </c>
      <c r="AH2054" s="50">
        <v>0.6725949477641584</v>
      </c>
      <c r="AI2054" s="4" t="s">
        <v>270</v>
      </c>
      <c r="AJ2054" s="4" t="s">
        <v>271</v>
      </c>
    </row>
    <row r="2055" spans="1:36" x14ac:dyDescent="0.35">
      <c r="A2055" s="4" t="s">
        <v>268</v>
      </c>
      <c r="B2055" s="36" t="s">
        <v>264</v>
      </c>
      <c r="C2055" s="50" t="s">
        <v>266</v>
      </c>
      <c r="D2055" s="19">
        <v>12.27182</v>
      </c>
      <c r="E2055" s="19">
        <v>55.985858</v>
      </c>
      <c r="F2055" s="20">
        <v>6699</v>
      </c>
      <c r="G2055" s="20">
        <v>495</v>
      </c>
      <c r="H2055" s="21">
        <v>1.7064964546303165</v>
      </c>
      <c r="I2055" s="4" t="s">
        <v>31</v>
      </c>
      <c r="J2055" s="4" t="s">
        <v>51</v>
      </c>
      <c r="L2055" s="50">
        <f t="shared" si="217"/>
        <v>5.5E-2</v>
      </c>
      <c r="M2055" s="13">
        <f t="shared" si="218"/>
        <v>8.2101806239737274E-6</v>
      </c>
      <c r="N2055" s="4" t="s">
        <v>269</v>
      </c>
      <c r="O2055" s="4" t="s">
        <v>272</v>
      </c>
      <c r="P2055" s="17">
        <v>2600</v>
      </c>
      <c r="Q2055" s="54">
        <v>43022.831377314818</v>
      </c>
      <c r="T2055" s="24">
        <f t="shared" si="219"/>
        <v>2.4305555555555556E-3</v>
      </c>
      <c r="AA2055" s="50">
        <v>1.2566183162539599</v>
      </c>
      <c r="AB2055" s="16">
        <v>1</v>
      </c>
      <c r="AE2055" s="57" t="s">
        <v>75</v>
      </c>
      <c r="AG2055" s="50">
        <v>0.67011326507449587</v>
      </c>
      <c r="AH2055" s="50">
        <v>0.67011326507449587</v>
      </c>
      <c r="AI2055" s="4" t="s">
        <v>270</v>
      </c>
      <c r="AJ2055" s="4" t="s">
        <v>271</v>
      </c>
    </row>
    <row r="2056" spans="1:36" x14ac:dyDescent="0.35">
      <c r="A2056" s="4" t="s">
        <v>268</v>
      </c>
      <c r="B2056" s="36" t="s">
        <v>264</v>
      </c>
      <c r="C2056" s="50" t="s">
        <v>266</v>
      </c>
      <c r="D2056" s="19">
        <v>12.27182</v>
      </c>
      <c r="E2056" s="19">
        <v>55.985858</v>
      </c>
      <c r="F2056" s="20">
        <v>6699</v>
      </c>
      <c r="G2056" s="20">
        <v>495</v>
      </c>
      <c r="H2056" s="21">
        <v>1.7064964546303165</v>
      </c>
      <c r="I2056" s="4" t="s">
        <v>31</v>
      </c>
      <c r="J2056" s="4" t="s">
        <v>51</v>
      </c>
      <c r="L2056" s="50">
        <f t="shared" ref="L2056:L2119" si="220">AVERAGE(0.03,0.08)</f>
        <v>5.5E-2</v>
      </c>
      <c r="M2056" s="13">
        <f t="shared" ref="M2056:M2119" si="221">L2056/F2056</f>
        <v>8.2101806239737274E-6</v>
      </c>
      <c r="N2056" s="4" t="s">
        <v>269</v>
      </c>
      <c r="O2056" s="4" t="s">
        <v>272</v>
      </c>
      <c r="P2056" s="17">
        <v>2600</v>
      </c>
      <c r="Q2056" s="54">
        <v>43022.859155092592</v>
      </c>
      <c r="T2056" s="24">
        <f t="shared" ref="T2056:T2119" si="222">AVERAGE(2,5)/60/24</f>
        <v>2.4305555555555556E-3</v>
      </c>
      <c r="AA2056" s="50">
        <v>1.2566183162539599</v>
      </c>
      <c r="AB2056" s="16">
        <v>1</v>
      </c>
      <c r="AE2056" s="57" t="s">
        <v>75</v>
      </c>
      <c r="AG2056" s="50">
        <v>0.87269448410589567</v>
      </c>
      <c r="AH2056" s="50">
        <v>0.87269448410589567</v>
      </c>
      <c r="AI2056" s="4" t="s">
        <v>270</v>
      </c>
      <c r="AJ2056" s="4" t="s">
        <v>271</v>
      </c>
    </row>
    <row r="2057" spans="1:36" x14ac:dyDescent="0.35">
      <c r="A2057" s="4" t="s">
        <v>268</v>
      </c>
      <c r="B2057" s="36" t="s">
        <v>264</v>
      </c>
      <c r="C2057" s="50" t="s">
        <v>266</v>
      </c>
      <c r="D2057" s="19">
        <v>12.27182</v>
      </c>
      <c r="E2057" s="19">
        <v>55.985858</v>
      </c>
      <c r="F2057" s="20">
        <v>6699</v>
      </c>
      <c r="G2057" s="20">
        <v>495</v>
      </c>
      <c r="H2057" s="21">
        <v>1.7064964546303165</v>
      </c>
      <c r="I2057" s="4" t="s">
        <v>31</v>
      </c>
      <c r="J2057" s="4" t="s">
        <v>51</v>
      </c>
      <c r="L2057" s="50">
        <f t="shared" si="220"/>
        <v>5.5E-2</v>
      </c>
      <c r="M2057" s="13">
        <f t="shared" si="221"/>
        <v>8.2101806239737274E-6</v>
      </c>
      <c r="N2057" s="4" t="s">
        <v>269</v>
      </c>
      <c r="O2057" s="4" t="s">
        <v>272</v>
      </c>
      <c r="P2057" s="17">
        <v>2600</v>
      </c>
      <c r="Q2057" s="54">
        <v>43022.886932870373</v>
      </c>
      <c r="T2057" s="24">
        <f t="shared" si="222"/>
        <v>2.4305555555555556E-3</v>
      </c>
      <c r="AA2057" s="50">
        <v>1.8849274743809401</v>
      </c>
      <c r="AB2057" s="16">
        <v>1</v>
      </c>
      <c r="AE2057" s="57" t="s">
        <v>75</v>
      </c>
      <c r="AG2057" s="50">
        <v>0.73487103715783741</v>
      </c>
      <c r="AH2057" s="50">
        <v>0.73487103715783741</v>
      </c>
      <c r="AI2057" s="4" t="s">
        <v>270</v>
      </c>
      <c r="AJ2057" s="4" t="s">
        <v>271</v>
      </c>
    </row>
    <row r="2058" spans="1:36" x14ac:dyDescent="0.35">
      <c r="A2058" s="4" t="s">
        <v>268</v>
      </c>
      <c r="B2058" s="36" t="s">
        <v>264</v>
      </c>
      <c r="C2058" s="50" t="s">
        <v>266</v>
      </c>
      <c r="D2058" s="19">
        <v>12.27182</v>
      </c>
      <c r="E2058" s="19">
        <v>55.985858</v>
      </c>
      <c r="F2058" s="20">
        <v>6699</v>
      </c>
      <c r="G2058" s="20">
        <v>495</v>
      </c>
      <c r="H2058" s="21">
        <v>1.7064964546303165</v>
      </c>
      <c r="I2058" s="4" t="s">
        <v>31</v>
      </c>
      <c r="J2058" s="4" t="s">
        <v>51</v>
      </c>
      <c r="L2058" s="50">
        <f t="shared" si="220"/>
        <v>5.5E-2</v>
      </c>
      <c r="M2058" s="13">
        <f t="shared" si="221"/>
        <v>8.2101806239737274E-6</v>
      </c>
      <c r="N2058" s="4" t="s">
        <v>269</v>
      </c>
      <c r="O2058" s="4" t="s">
        <v>272</v>
      </c>
      <c r="P2058" s="17">
        <v>2600</v>
      </c>
      <c r="Q2058" s="54">
        <v>43022.911238425928</v>
      </c>
      <c r="T2058" s="24">
        <f t="shared" si="222"/>
        <v>2.4305555555555556E-3</v>
      </c>
      <c r="AA2058" s="50">
        <v>1.8849274743809401</v>
      </c>
      <c r="AB2058" s="16">
        <v>1</v>
      </c>
      <c r="AE2058" s="57" t="s">
        <v>75</v>
      </c>
      <c r="AG2058" s="50">
        <v>0.81530254898704158</v>
      </c>
      <c r="AH2058" s="50">
        <v>0.81530254898704158</v>
      </c>
      <c r="AI2058" s="4" t="s">
        <v>270</v>
      </c>
      <c r="AJ2058" s="4" t="s">
        <v>271</v>
      </c>
    </row>
    <row r="2059" spans="1:36" x14ac:dyDescent="0.35">
      <c r="A2059" s="4" t="s">
        <v>268</v>
      </c>
      <c r="B2059" s="36" t="s">
        <v>264</v>
      </c>
      <c r="C2059" s="50" t="s">
        <v>266</v>
      </c>
      <c r="D2059" s="19">
        <v>12.27182</v>
      </c>
      <c r="E2059" s="19">
        <v>55.985858</v>
      </c>
      <c r="F2059" s="20">
        <v>6699</v>
      </c>
      <c r="G2059" s="20">
        <v>495</v>
      </c>
      <c r="H2059" s="21">
        <v>1.7064964546303165</v>
      </c>
      <c r="I2059" s="4" t="s">
        <v>31</v>
      </c>
      <c r="J2059" s="4" t="s">
        <v>51</v>
      </c>
      <c r="L2059" s="50">
        <f t="shared" si="220"/>
        <v>5.5E-2</v>
      </c>
      <c r="M2059" s="13">
        <f t="shared" si="221"/>
        <v>8.2101806239737274E-6</v>
      </c>
      <c r="N2059" s="4" t="s">
        <v>269</v>
      </c>
      <c r="O2059" s="4" t="s">
        <v>272</v>
      </c>
      <c r="P2059" s="17">
        <v>2600</v>
      </c>
      <c r="Q2059" s="54">
        <v>43022.935543981483</v>
      </c>
      <c r="T2059" s="24">
        <f t="shared" si="222"/>
        <v>2.4305555555555556E-3</v>
      </c>
      <c r="AA2059" s="50">
        <v>2.5132366325079198</v>
      </c>
      <c r="AB2059" s="16">
        <v>1</v>
      </c>
      <c r="AE2059" s="57" t="s">
        <v>75</v>
      </c>
      <c r="AG2059" s="50">
        <v>1.1389561568639626</v>
      </c>
      <c r="AH2059" s="50">
        <v>1.1389561568639626</v>
      </c>
      <c r="AI2059" s="4" t="s">
        <v>270</v>
      </c>
      <c r="AJ2059" s="4" t="s">
        <v>271</v>
      </c>
    </row>
    <row r="2060" spans="1:36" x14ac:dyDescent="0.35">
      <c r="A2060" s="4" t="s">
        <v>268</v>
      </c>
      <c r="B2060" s="36" t="s">
        <v>264</v>
      </c>
      <c r="C2060" s="50" t="s">
        <v>266</v>
      </c>
      <c r="D2060" s="19">
        <v>12.27182</v>
      </c>
      <c r="E2060" s="19">
        <v>55.985858</v>
      </c>
      <c r="F2060" s="20">
        <v>6699</v>
      </c>
      <c r="G2060" s="20">
        <v>495</v>
      </c>
      <c r="H2060" s="21">
        <v>1.7064964546303165</v>
      </c>
      <c r="I2060" s="4" t="s">
        <v>31</v>
      </c>
      <c r="J2060" s="4" t="s">
        <v>51</v>
      </c>
      <c r="L2060" s="50">
        <f t="shared" si="220"/>
        <v>5.5E-2</v>
      </c>
      <c r="M2060" s="13">
        <f t="shared" si="221"/>
        <v>8.2101806239737274E-6</v>
      </c>
      <c r="N2060" s="4" t="s">
        <v>269</v>
      </c>
      <c r="O2060" s="4" t="s">
        <v>272</v>
      </c>
      <c r="P2060" s="17">
        <v>2600</v>
      </c>
      <c r="Q2060" s="54">
        <v>43022.959849537037</v>
      </c>
      <c r="T2060" s="24">
        <f t="shared" si="222"/>
        <v>2.4305555555555556E-3</v>
      </c>
      <c r="AA2060" s="50">
        <v>2.5132366325079198</v>
      </c>
      <c r="AB2060" s="16">
        <v>1</v>
      </c>
      <c r="AE2060" s="57" t="s">
        <v>75</v>
      </c>
      <c r="AG2060" s="50">
        <v>0.80642914288425827</v>
      </c>
      <c r="AH2060" s="50">
        <v>0.80642914288425827</v>
      </c>
      <c r="AI2060" s="4" t="s">
        <v>270</v>
      </c>
      <c r="AJ2060" s="4" t="s">
        <v>271</v>
      </c>
    </row>
    <row r="2061" spans="1:36" x14ac:dyDescent="0.35">
      <c r="A2061" s="4" t="s">
        <v>268</v>
      </c>
      <c r="B2061" s="36" t="s">
        <v>264</v>
      </c>
      <c r="C2061" s="50" t="s">
        <v>266</v>
      </c>
      <c r="D2061" s="19">
        <v>12.27182</v>
      </c>
      <c r="E2061" s="19">
        <v>55.985858</v>
      </c>
      <c r="F2061" s="20">
        <v>6699</v>
      </c>
      <c r="G2061" s="20">
        <v>495</v>
      </c>
      <c r="H2061" s="21">
        <v>1.7064964546303165</v>
      </c>
      <c r="I2061" s="4" t="s">
        <v>31</v>
      </c>
      <c r="J2061" s="4" t="s">
        <v>51</v>
      </c>
      <c r="L2061" s="50">
        <f t="shared" si="220"/>
        <v>5.5E-2</v>
      </c>
      <c r="M2061" s="13">
        <f t="shared" si="221"/>
        <v>8.2101806239737274E-6</v>
      </c>
      <c r="N2061" s="4" t="s">
        <v>269</v>
      </c>
      <c r="O2061" s="4" t="s">
        <v>272</v>
      </c>
      <c r="P2061" s="17">
        <v>2600</v>
      </c>
      <c r="Q2061" s="54">
        <v>43022.991099537037</v>
      </c>
      <c r="T2061" s="24">
        <f t="shared" si="222"/>
        <v>2.4305555555555556E-3</v>
      </c>
      <c r="AA2061" s="50">
        <v>0.62830915812697996</v>
      </c>
      <c r="AB2061" s="16">
        <v>1</v>
      </c>
      <c r="AE2061" s="57" t="s">
        <v>75</v>
      </c>
      <c r="AG2061" s="50">
        <v>0.80703748709620415</v>
      </c>
      <c r="AH2061" s="50">
        <v>0.80703748709620415</v>
      </c>
      <c r="AI2061" s="4" t="s">
        <v>270</v>
      </c>
      <c r="AJ2061" s="4" t="s">
        <v>271</v>
      </c>
    </row>
    <row r="2062" spans="1:36" x14ac:dyDescent="0.35">
      <c r="A2062" s="4" t="s">
        <v>268</v>
      </c>
      <c r="B2062" s="36" t="s">
        <v>264</v>
      </c>
      <c r="C2062" s="50" t="s">
        <v>266</v>
      </c>
      <c r="D2062" s="19">
        <v>12.27182</v>
      </c>
      <c r="E2062" s="19">
        <v>55.985858</v>
      </c>
      <c r="F2062" s="20">
        <v>6699</v>
      </c>
      <c r="G2062" s="20">
        <v>495</v>
      </c>
      <c r="H2062" s="21">
        <v>1.7064964546303165</v>
      </c>
      <c r="I2062" s="4" t="s">
        <v>31</v>
      </c>
      <c r="J2062" s="4" t="s">
        <v>51</v>
      </c>
      <c r="L2062" s="50">
        <f t="shared" si="220"/>
        <v>5.5E-2</v>
      </c>
      <c r="M2062" s="13">
        <f t="shared" si="221"/>
        <v>8.2101806239737274E-6</v>
      </c>
      <c r="N2062" s="4" t="s">
        <v>269</v>
      </c>
      <c r="O2062" s="4" t="s">
        <v>272</v>
      </c>
      <c r="P2062" s="17">
        <v>2600</v>
      </c>
      <c r="Q2062" s="54">
        <v>43023.015405092592</v>
      </c>
      <c r="T2062" s="24">
        <f t="shared" si="222"/>
        <v>2.4305555555555556E-3</v>
      </c>
      <c r="AA2062" s="50">
        <v>0.62830915812697996</v>
      </c>
      <c r="AB2062" s="16">
        <v>1</v>
      </c>
      <c r="AE2062" s="57" t="s">
        <v>75</v>
      </c>
      <c r="AG2062" s="50">
        <v>0.50972418895385418</v>
      </c>
      <c r="AH2062" s="50">
        <v>0.50972418895385418</v>
      </c>
      <c r="AI2062" s="4" t="s">
        <v>270</v>
      </c>
      <c r="AJ2062" s="4" t="s">
        <v>271</v>
      </c>
    </row>
    <row r="2063" spans="1:36" x14ac:dyDescent="0.35">
      <c r="A2063" s="4" t="s">
        <v>268</v>
      </c>
      <c r="B2063" s="36" t="s">
        <v>264</v>
      </c>
      <c r="C2063" s="50" t="s">
        <v>266</v>
      </c>
      <c r="D2063" s="19">
        <v>12.27182</v>
      </c>
      <c r="E2063" s="19">
        <v>55.985858</v>
      </c>
      <c r="F2063" s="20">
        <v>6699</v>
      </c>
      <c r="G2063" s="20">
        <v>495</v>
      </c>
      <c r="H2063" s="21">
        <v>1.7064964546303165</v>
      </c>
      <c r="I2063" s="4" t="s">
        <v>31</v>
      </c>
      <c r="J2063" s="4" t="s">
        <v>51</v>
      </c>
      <c r="L2063" s="50">
        <f t="shared" si="220"/>
        <v>5.5E-2</v>
      </c>
      <c r="M2063" s="13">
        <f t="shared" si="221"/>
        <v>8.2101806239737274E-6</v>
      </c>
      <c r="N2063" s="4" t="s">
        <v>269</v>
      </c>
      <c r="O2063" s="4" t="s">
        <v>272</v>
      </c>
      <c r="P2063" s="17">
        <v>2600</v>
      </c>
      <c r="Q2063" s="54">
        <v>43023.039710648147</v>
      </c>
      <c r="T2063" s="24">
        <f t="shared" si="222"/>
        <v>2.4305555555555556E-3</v>
      </c>
      <c r="AA2063" s="50">
        <v>0.62830915812697996</v>
      </c>
      <c r="AB2063" s="16">
        <v>1</v>
      </c>
      <c r="AE2063" s="57" t="s">
        <v>75</v>
      </c>
      <c r="AG2063" s="50">
        <v>0.59171862942487508</v>
      </c>
      <c r="AH2063" s="50">
        <v>0.59171862942487508</v>
      </c>
      <c r="AI2063" s="4" t="s">
        <v>270</v>
      </c>
      <c r="AJ2063" s="4" t="s">
        <v>271</v>
      </c>
    </row>
    <row r="2064" spans="1:36" x14ac:dyDescent="0.35">
      <c r="A2064" s="4" t="s">
        <v>268</v>
      </c>
      <c r="B2064" s="36" t="s">
        <v>264</v>
      </c>
      <c r="C2064" s="50" t="s">
        <v>266</v>
      </c>
      <c r="D2064" s="19">
        <v>12.27182</v>
      </c>
      <c r="E2064" s="19">
        <v>55.985858</v>
      </c>
      <c r="F2064" s="20">
        <v>6699</v>
      </c>
      <c r="G2064" s="20">
        <v>495</v>
      </c>
      <c r="H2064" s="21">
        <v>1.7064964546303165</v>
      </c>
      <c r="I2064" s="4" t="s">
        <v>31</v>
      </c>
      <c r="J2064" s="4" t="s">
        <v>51</v>
      </c>
      <c r="L2064" s="50">
        <f t="shared" si="220"/>
        <v>5.5E-2</v>
      </c>
      <c r="M2064" s="13">
        <f t="shared" si="221"/>
        <v>8.2101806239737274E-6</v>
      </c>
      <c r="N2064" s="4" t="s">
        <v>269</v>
      </c>
      <c r="O2064" s="4" t="s">
        <v>272</v>
      </c>
      <c r="P2064" s="17">
        <v>2600</v>
      </c>
      <c r="Q2064" s="54">
        <v>43023.067488425928</v>
      </c>
      <c r="T2064" s="24">
        <f t="shared" si="222"/>
        <v>2.4305555555555556E-3</v>
      </c>
      <c r="AA2064" s="50">
        <v>0</v>
      </c>
      <c r="AB2064" s="16">
        <v>1</v>
      </c>
      <c r="AE2064" s="57" t="s">
        <v>75</v>
      </c>
      <c r="AG2064" s="50">
        <v>0.50629789445266249</v>
      </c>
      <c r="AH2064" s="50">
        <v>0.50629789445266249</v>
      </c>
      <c r="AI2064" s="4" t="s">
        <v>270</v>
      </c>
      <c r="AJ2064" s="4" t="s">
        <v>271</v>
      </c>
    </row>
    <row r="2065" spans="1:36" x14ac:dyDescent="0.35">
      <c r="A2065" s="4" t="s">
        <v>268</v>
      </c>
      <c r="B2065" s="36" t="s">
        <v>264</v>
      </c>
      <c r="C2065" s="50" t="s">
        <v>266</v>
      </c>
      <c r="D2065" s="19">
        <v>12.27182</v>
      </c>
      <c r="E2065" s="19">
        <v>55.985858</v>
      </c>
      <c r="F2065" s="20">
        <v>6699</v>
      </c>
      <c r="G2065" s="20">
        <v>495</v>
      </c>
      <c r="H2065" s="21">
        <v>1.7064964546303165</v>
      </c>
      <c r="I2065" s="4" t="s">
        <v>31</v>
      </c>
      <c r="J2065" s="4" t="s">
        <v>51</v>
      </c>
      <c r="L2065" s="50">
        <f t="shared" si="220"/>
        <v>5.5E-2</v>
      </c>
      <c r="M2065" s="13">
        <f t="shared" si="221"/>
        <v>8.2101806239737274E-6</v>
      </c>
      <c r="N2065" s="4" t="s">
        <v>269</v>
      </c>
      <c r="O2065" s="4" t="s">
        <v>272</v>
      </c>
      <c r="P2065" s="17">
        <v>2600</v>
      </c>
      <c r="Q2065" s="54">
        <v>43023.095266203702</v>
      </c>
      <c r="T2065" s="24">
        <f t="shared" si="222"/>
        <v>2.4305555555555556E-3</v>
      </c>
      <c r="AA2065" s="50">
        <v>0.62830915812697996</v>
      </c>
      <c r="AB2065" s="16">
        <v>1</v>
      </c>
      <c r="AE2065" s="57" t="s">
        <v>75</v>
      </c>
      <c r="AG2065" s="50">
        <v>0.68971348576594593</v>
      </c>
      <c r="AH2065" s="50">
        <v>0.68971348576594593</v>
      </c>
      <c r="AI2065" s="4" t="s">
        <v>270</v>
      </c>
      <c r="AJ2065" s="4" t="s">
        <v>271</v>
      </c>
    </row>
    <row r="2066" spans="1:36" x14ac:dyDescent="0.35">
      <c r="A2066" s="4" t="s">
        <v>268</v>
      </c>
      <c r="B2066" s="36" t="s">
        <v>264</v>
      </c>
      <c r="C2066" s="50" t="s">
        <v>266</v>
      </c>
      <c r="D2066" s="19">
        <v>12.27182</v>
      </c>
      <c r="E2066" s="19">
        <v>55.985858</v>
      </c>
      <c r="F2066" s="20">
        <v>6699</v>
      </c>
      <c r="G2066" s="20">
        <v>495</v>
      </c>
      <c r="H2066" s="21">
        <v>1.7064964546303165</v>
      </c>
      <c r="I2066" s="4" t="s">
        <v>31</v>
      </c>
      <c r="J2066" s="4" t="s">
        <v>51</v>
      </c>
      <c r="L2066" s="50">
        <f t="shared" si="220"/>
        <v>5.5E-2</v>
      </c>
      <c r="M2066" s="13">
        <f t="shared" si="221"/>
        <v>8.2101806239737274E-6</v>
      </c>
      <c r="N2066" s="4" t="s">
        <v>269</v>
      </c>
      <c r="O2066" s="4" t="s">
        <v>272</v>
      </c>
      <c r="P2066" s="17">
        <v>2600</v>
      </c>
      <c r="Q2066" s="54">
        <v>43023.119571759256</v>
      </c>
      <c r="T2066" s="24">
        <f t="shared" si="222"/>
        <v>2.4305555555555556E-3</v>
      </c>
      <c r="AA2066" s="50">
        <v>0.62830915812697996</v>
      </c>
      <c r="AB2066" s="16">
        <v>1</v>
      </c>
      <c r="AE2066" s="57" t="s">
        <v>75</v>
      </c>
      <c r="AG2066" s="50">
        <v>0.67044119822905002</v>
      </c>
      <c r="AH2066" s="50">
        <v>0.67044119822905002</v>
      </c>
      <c r="AI2066" s="4" t="s">
        <v>270</v>
      </c>
      <c r="AJ2066" s="4" t="s">
        <v>271</v>
      </c>
    </row>
    <row r="2067" spans="1:36" x14ac:dyDescent="0.35">
      <c r="A2067" s="4" t="s">
        <v>268</v>
      </c>
      <c r="B2067" s="36" t="s">
        <v>264</v>
      </c>
      <c r="C2067" s="50" t="s">
        <v>266</v>
      </c>
      <c r="D2067" s="19">
        <v>12.27182</v>
      </c>
      <c r="E2067" s="19">
        <v>55.985858</v>
      </c>
      <c r="F2067" s="20">
        <v>6699</v>
      </c>
      <c r="G2067" s="20">
        <v>495</v>
      </c>
      <c r="H2067" s="21">
        <v>1.7064964546303165</v>
      </c>
      <c r="I2067" s="4" t="s">
        <v>31</v>
      </c>
      <c r="J2067" s="4" t="s">
        <v>51</v>
      </c>
      <c r="L2067" s="50">
        <f t="shared" si="220"/>
        <v>5.5E-2</v>
      </c>
      <c r="M2067" s="13">
        <f t="shared" si="221"/>
        <v>8.2101806239737274E-6</v>
      </c>
      <c r="N2067" s="4" t="s">
        <v>269</v>
      </c>
      <c r="O2067" s="4" t="s">
        <v>272</v>
      </c>
      <c r="P2067" s="17">
        <v>2600</v>
      </c>
      <c r="Q2067" s="54">
        <v>43023.143877314818</v>
      </c>
      <c r="T2067" s="24">
        <f t="shared" si="222"/>
        <v>2.4305555555555556E-3</v>
      </c>
      <c r="AA2067" s="50">
        <v>0</v>
      </c>
      <c r="AB2067" s="16">
        <v>1</v>
      </c>
      <c r="AE2067" s="57" t="s">
        <v>75</v>
      </c>
      <c r="AG2067" s="50">
        <v>0.57579895736370001</v>
      </c>
      <c r="AH2067" s="50">
        <v>0.57579895736370001</v>
      </c>
      <c r="AI2067" s="4" t="s">
        <v>270</v>
      </c>
      <c r="AJ2067" s="4" t="s">
        <v>271</v>
      </c>
    </row>
    <row r="2068" spans="1:36" x14ac:dyDescent="0.35">
      <c r="A2068" s="4" t="s">
        <v>268</v>
      </c>
      <c r="B2068" s="36" t="s">
        <v>264</v>
      </c>
      <c r="C2068" s="50" t="s">
        <v>266</v>
      </c>
      <c r="D2068" s="19">
        <v>12.27182</v>
      </c>
      <c r="E2068" s="19">
        <v>55.985858</v>
      </c>
      <c r="F2068" s="20">
        <v>6699</v>
      </c>
      <c r="G2068" s="20">
        <v>495</v>
      </c>
      <c r="H2068" s="21">
        <v>1.7064964546303165</v>
      </c>
      <c r="I2068" s="4" t="s">
        <v>31</v>
      </c>
      <c r="J2068" s="4" t="s">
        <v>51</v>
      </c>
      <c r="L2068" s="50">
        <f t="shared" si="220"/>
        <v>5.5E-2</v>
      </c>
      <c r="M2068" s="13">
        <f t="shared" si="221"/>
        <v>8.2101806239737274E-6</v>
      </c>
      <c r="N2068" s="4" t="s">
        <v>269</v>
      </c>
      <c r="O2068" s="4" t="s">
        <v>272</v>
      </c>
      <c r="P2068" s="17">
        <v>2600</v>
      </c>
      <c r="Q2068" s="54">
        <v>43023.171655092592</v>
      </c>
      <c r="T2068" s="24">
        <f t="shared" si="222"/>
        <v>2.4305555555555556E-3</v>
      </c>
      <c r="AA2068" s="50">
        <v>0</v>
      </c>
      <c r="AB2068" s="16">
        <v>1</v>
      </c>
      <c r="AE2068" s="57" t="s">
        <v>75</v>
      </c>
      <c r="AG2068" s="50">
        <v>0.56668006463952081</v>
      </c>
      <c r="AH2068" s="50">
        <v>0.56668006463952081</v>
      </c>
      <c r="AI2068" s="4" t="s">
        <v>270</v>
      </c>
      <c r="AJ2068" s="4" t="s">
        <v>271</v>
      </c>
    </row>
    <row r="2069" spans="1:36" x14ac:dyDescent="0.35">
      <c r="A2069" s="4" t="s">
        <v>268</v>
      </c>
      <c r="B2069" s="36" t="s">
        <v>264</v>
      </c>
      <c r="C2069" s="50" t="s">
        <v>266</v>
      </c>
      <c r="D2069" s="19">
        <v>12.27182</v>
      </c>
      <c r="E2069" s="19">
        <v>55.985858</v>
      </c>
      <c r="F2069" s="20">
        <v>6699</v>
      </c>
      <c r="G2069" s="20">
        <v>495</v>
      </c>
      <c r="H2069" s="21">
        <v>1.7064964546303165</v>
      </c>
      <c r="I2069" s="4" t="s">
        <v>31</v>
      </c>
      <c r="J2069" s="4" t="s">
        <v>51</v>
      </c>
      <c r="L2069" s="50">
        <f t="shared" si="220"/>
        <v>5.5E-2</v>
      </c>
      <c r="M2069" s="13">
        <f t="shared" si="221"/>
        <v>8.2101806239737274E-6</v>
      </c>
      <c r="N2069" s="4" t="s">
        <v>269</v>
      </c>
      <c r="O2069" s="4" t="s">
        <v>272</v>
      </c>
      <c r="P2069" s="17">
        <v>2600</v>
      </c>
      <c r="Q2069" s="54">
        <v>43023.199432870373</v>
      </c>
      <c r="T2069" s="24">
        <f t="shared" si="222"/>
        <v>2.4305555555555556E-3</v>
      </c>
      <c r="AA2069" s="50">
        <v>0</v>
      </c>
      <c r="AB2069" s="16">
        <v>1</v>
      </c>
      <c r="AE2069" s="57" t="s">
        <v>75</v>
      </c>
      <c r="AG2069" s="50">
        <v>0.37402869048606957</v>
      </c>
      <c r="AH2069" s="50">
        <v>0.37402869048606957</v>
      </c>
      <c r="AI2069" s="4" t="s">
        <v>270</v>
      </c>
      <c r="AJ2069" s="4" t="s">
        <v>271</v>
      </c>
    </row>
    <row r="2070" spans="1:36" x14ac:dyDescent="0.35">
      <c r="A2070" s="4" t="s">
        <v>268</v>
      </c>
      <c r="B2070" s="36" t="s">
        <v>264</v>
      </c>
      <c r="C2070" s="50" t="s">
        <v>266</v>
      </c>
      <c r="D2070" s="19">
        <v>12.27182</v>
      </c>
      <c r="E2070" s="19">
        <v>55.985858</v>
      </c>
      <c r="F2070" s="20">
        <v>6699</v>
      </c>
      <c r="G2070" s="20">
        <v>495</v>
      </c>
      <c r="H2070" s="21">
        <v>1.7064964546303165</v>
      </c>
      <c r="I2070" s="4" t="s">
        <v>31</v>
      </c>
      <c r="J2070" s="4" t="s">
        <v>51</v>
      </c>
      <c r="L2070" s="50">
        <f t="shared" si="220"/>
        <v>5.5E-2</v>
      </c>
      <c r="M2070" s="13">
        <f t="shared" si="221"/>
        <v>8.2101806239737274E-6</v>
      </c>
      <c r="N2070" s="4" t="s">
        <v>269</v>
      </c>
      <c r="O2070" s="4" t="s">
        <v>272</v>
      </c>
      <c r="P2070" s="17">
        <v>2600</v>
      </c>
      <c r="Q2070" s="54">
        <v>43023.248043981483</v>
      </c>
      <c r="T2070" s="24">
        <f t="shared" si="222"/>
        <v>2.4305555555555556E-3</v>
      </c>
      <c r="AA2070" s="50">
        <v>0</v>
      </c>
      <c r="AB2070" s="16">
        <v>1</v>
      </c>
      <c r="AE2070" s="57" t="s">
        <v>75</v>
      </c>
      <c r="AG2070" s="50">
        <v>0.39275916885764001</v>
      </c>
      <c r="AH2070" s="50">
        <v>0.39275916885764001</v>
      </c>
      <c r="AI2070" s="4" t="s">
        <v>270</v>
      </c>
      <c r="AJ2070" s="4" t="s">
        <v>271</v>
      </c>
    </row>
    <row r="2071" spans="1:36" x14ac:dyDescent="0.35">
      <c r="A2071" s="4" t="s">
        <v>268</v>
      </c>
      <c r="B2071" s="36" t="s">
        <v>264</v>
      </c>
      <c r="C2071" s="50" t="s">
        <v>266</v>
      </c>
      <c r="D2071" s="19">
        <v>12.27182</v>
      </c>
      <c r="E2071" s="19">
        <v>55.985858</v>
      </c>
      <c r="F2071" s="20">
        <v>6699</v>
      </c>
      <c r="G2071" s="20">
        <v>495</v>
      </c>
      <c r="H2071" s="21">
        <v>1.7064964546303165</v>
      </c>
      <c r="I2071" s="4" t="s">
        <v>31</v>
      </c>
      <c r="J2071" s="4" t="s">
        <v>51</v>
      </c>
      <c r="L2071" s="50">
        <f t="shared" si="220"/>
        <v>5.5E-2</v>
      </c>
      <c r="M2071" s="13">
        <f t="shared" si="221"/>
        <v>8.2101806239737274E-6</v>
      </c>
      <c r="N2071" s="4" t="s">
        <v>269</v>
      </c>
      <c r="O2071" s="4" t="s">
        <v>272</v>
      </c>
      <c r="P2071" s="17">
        <v>2600</v>
      </c>
      <c r="Q2071" s="54">
        <v>43023.272349537037</v>
      </c>
      <c r="T2071" s="24">
        <f t="shared" si="222"/>
        <v>2.4305555555555556E-3</v>
      </c>
      <c r="AA2071" s="50">
        <v>0</v>
      </c>
      <c r="AB2071" s="16">
        <v>1</v>
      </c>
      <c r="AE2071" s="57" t="s">
        <v>75</v>
      </c>
      <c r="AG2071" s="50">
        <v>0.37370339341902414</v>
      </c>
      <c r="AH2071" s="50">
        <v>0.37370339341902414</v>
      </c>
      <c r="AI2071" s="4" t="s">
        <v>270</v>
      </c>
      <c r="AJ2071" s="4" t="s">
        <v>271</v>
      </c>
    </row>
    <row r="2072" spans="1:36" x14ac:dyDescent="0.35">
      <c r="A2072" s="4" t="s">
        <v>268</v>
      </c>
      <c r="B2072" s="36" t="s">
        <v>264</v>
      </c>
      <c r="C2072" s="50" t="s">
        <v>266</v>
      </c>
      <c r="D2072" s="19">
        <v>12.27182</v>
      </c>
      <c r="E2072" s="19">
        <v>55.985858</v>
      </c>
      <c r="F2072" s="20">
        <v>6699</v>
      </c>
      <c r="G2072" s="20">
        <v>495</v>
      </c>
      <c r="H2072" s="21">
        <v>1.7064964546303165</v>
      </c>
      <c r="I2072" s="4" t="s">
        <v>31</v>
      </c>
      <c r="J2072" s="4" t="s">
        <v>51</v>
      </c>
      <c r="L2072" s="50">
        <f t="shared" si="220"/>
        <v>5.5E-2</v>
      </c>
      <c r="M2072" s="13">
        <f t="shared" si="221"/>
        <v>8.2101806239737274E-6</v>
      </c>
      <c r="N2072" s="4" t="s">
        <v>269</v>
      </c>
      <c r="O2072" s="4" t="s">
        <v>272</v>
      </c>
      <c r="P2072" s="17">
        <v>2600</v>
      </c>
      <c r="Q2072" s="54">
        <v>43023.296655092592</v>
      </c>
      <c r="T2072" s="24">
        <f t="shared" si="222"/>
        <v>2.4305555555555556E-3</v>
      </c>
      <c r="AA2072" s="50">
        <v>0</v>
      </c>
      <c r="AB2072" s="16">
        <v>1</v>
      </c>
      <c r="AE2072" s="57" t="s">
        <v>75</v>
      </c>
      <c r="AG2072" s="50">
        <v>0.42282102179320002</v>
      </c>
      <c r="AH2072" s="50">
        <v>0.42282102179320002</v>
      </c>
      <c r="AI2072" s="4" t="s">
        <v>270</v>
      </c>
      <c r="AJ2072" s="4" t="s">
        <v>271</v>
      </c>
    </row>
    <row r="2073" spans="1:36" x14ac:dyDescent="0.35">
      <c r="A2073" s="4" t="s">
        <v>268</v>
      </c>
      <c r="B2073" s="36" t="s">
        <v>264</v>
      </c>
      <c r="C2073" s="50" t="s">
        <v>266</v>
      </c>
      <c r="D2073" s="19">
        <v>12.27182</v>
      </c>
      <c r="E2073" s="19">
        <v>55.985858</v>
      </c>
      <c r="F2073" s="20">
        <v>6699</v>
      </c>
      <c r="G2073" s="20">
        <v>495</v>
      </c>
      <c r="H2073" s="21">
        <v>1.7064964546303165</v>
      </c>
      <c r="I2073" s="4" t="s">
        <v>31</v>
      </c>
      <c r="J2073" s="4" t="s">
        <v>51</v>
      </c>
      <c r="L2073" s="50">
        <f t="shared" si="220"/>
        <v>5.5E-2</v>
      </c>
      <c r="M2073" s="13">
        <f t="shared" si="221"/>
        <v>8.2101806239737274E-6</v>
      </c>
      <c r="N2073" s="4" t="s">
        <v>269</v>
      </c>
      <c r="O2073" s="4" t="s">
        <v>272</v>
      </c>
      <c r="P2073" s="17">
        <v>2600</v>
      </c>
      <c r="Q2073" s="54">
        <v>43023.331377314818</v>
      </c>
      <c r="T2073" s="24">
        <f t="shared" si="222"/>
        <v>2.4305555555555556E-3</v>
      </c>
      <c r="AA2073" s="50">
        <v>0</v>
      </c>
      <c r="AB2073" s="16">
        <v>1</v>
      </c>
      <c r="AE2073" s="57" t="s">
        <v>75</v>
      </c>
      <c r="AG2073" s="50">
        <v>0.30291452182406581</v>
      </c>
      <c r="AH2073" s="50">
        <v>0.30291452182406581</v>
      </c>
      <c r="AI2073" s="4" t="s">
        <v>270</v>
      </c>
      <c r="AJ2073" s="4" t="s">
        <v>271</v>
      </c>
    </row>
    <row r="2074" spans="1:36" x14ac:dyDescent="0.35">
      <c r="A2074" s="4" t="s">
        <v>268</v>
      </c>
      <c r="B2074" s="36" t="s">
        <v>264</v>
      </c>
      <c r="C2074" s="50" t="s">
        <v>266</v>
      </c>
      <c r="D2074" s="19">
        <v>12.27182</v>
      </c>
      <c r="E2074" s="19">
        <v>55.985858</v>
      </c>
      <c r="F2074" s="20">
        <v>6699</v>
      </c>
      <c r="G2074" s="20">
        <v>495</v>
      </c>
      <c r="H2074" s="21">
        <v>1.7064964546303165</v>
      </c>
      <c r="I2074" s="4" t="s">
        <v>31</v>
      </c>
      <c r="J2074" s="4" t="s">
        <v>51</v>
      </c>
      <c r="L2074" s="50">
        <f t="shared" si="220"/>
        <v>5.5E-2</v>
      </c>
      <c r="M2074" s="13">
        <f t="shared" si="221"/>
        <v>8.2101806239737274E-6</v>
      </c>
      <c r="N2074" s="4" t="s">
        <v>269</v>
      </c>
      <c r="O2074" s="4" t="s">
        <v>272</v>
      </c>
      <c r="P2074" s="17">
        <v>2600</v>
      </c>
      <c r="Q2074" s="54">
        <v>43023.355682870373</v>
      </c>
      <c r="T2074" s="24">
        <f t="shared" si="222"/>
        <v>2.4305555555555556E-3</v>
      </c>
      <c r="AA2074" s="50">
        <v>0</v>
      </c>
      <c r="AB2074" s="16">
        <v>1</v>
      </c>
      <c r="AE2074" s="57" t="s">
        <v>75</v>
      </c>
      <c r="AG2074" s="50">
        <v>0.42034140522649993</v>
      </c>
      <c r="AH2074" s="50">
        <v>0.42034140522649993</v>
      </c>
      <c r="AI2074" s="4" t="s">
        <v>270</v>
      </c>
      <c r="AJ2074" s="4" t="s">
        <v>271</v>
      </c>
    </row>
    <row r="2075" spans="1:36" x14ac:dyDescent="0.35">
      <c r="A2075" s="4" t="s">
        <v>268</v>
      </c>
      <c r="B2075" s="36" t="s">
        <v>264</v>
      </c>
      <c r="C2075" s="50" t="s">
        <v>266</v>
      </c>
      <c r="D2075" s="19">
        <v>12.27182</v>
      </c>
      <c r="E2075" s="19">
        <v>55.985858</v>
      </c>
      <c r="F2075" s="20">
        <v>6699</v>
      </c>
      <c r="G2075" s="20">
        <v>495</v>
      </c>
      <c r="H2075" s="21">
        <v>1.7064964546303165</v>
      </c>
      <c r="I2075" s="4" t="s">
        <v>31</v>
      </c>
      <c r="J2075" s="4" t="s">
        <v>51</v>
      </c>
      <c r="L2075" s="50">
        <f t="shared" si="220"/>
        <v>5.5E-2</v>
      </c>
      <c r="M2075" s="13">
        <f t="shared" si="221"/>
        <v>8.2101806239737274E-6</v>
      </c>
      <c r="N2075" s="4" t="s">
        <v>269</v>
      </c>
      <c r="O2075" s="4" t="s">
        <v>272</v>
      </c>
      <c r="P2075" s="17">
        <v>2600</v>
      </c>
      <c r="Q2075" s="54">
        <v>43023.383460648147</v>
      </c>
      <c r="T2075" s="24">
        <f t="shared" si="222"/>
        <v>2.4305555555555556E-3</v>
      </c>
      <c r="AA2075" s="50">
        <v>0</v>
      </c>
      <c r="AB2075" s="16">
        <v>1</v>
      </c>
      <c r="AE2075" s="57" t="s">
        <v>75</v>
      </c>
      <c r="AG2075" s="50">
        <v>0.31470081325773291</v>
      </c>
      <c r="AH2075" s="50">
        <v>0.31470081325773291</v>
      </c>
      <c r="AI2075" s="4" t="s">
        <v>270</v>
      </c>
      <c r="AJ2075" s="4" t="s">
        <v>271</v>
      </c>
    </row>
    <row r="2076" spans="1:36" x14ac:dyDescent="0.35">
      <c r="A2076" s="4" t="s">
        <v>268</v>
      </c>
      <c r="B2076" s="36" t="s">
        <v>264</v>
      </c>
      <c r="C2076" s="50" t="s">
        <v>266</v>
      </c>
      <c r="D2076" s="19">
        <v>12.27182</v>
      </c>
      <c r="E2076" s="19">
        <v>55.985858</v>
      </c>
      <c r="F2076" s="20">
        <v>6699</v>
      </c>
      <c r="G2076" s="20">
        <v>495</v>
      </c>
      <c r="H2076" s="21">
        <v>1.7064964546303165</v>
      </c>
      <c r="I2076" s="4" t="s">
        <v>31</v>
      </c>
      <c r="J2076" s="4" t="s">
        <v>51</v>
      </c>
      <c r="L2076" s="50">
        <f t="shared" si="220"/>
        <v>5.5E-2</v>
      </c>
      <c r="M2076" s="13">
        <f t="shared" si="221"/>
        <v>8.2101806239737274E-6</v>
      </c>
      <c r="N2076" s="4" t="s">
        <v>269</v>
      </c>
      <c r="O2076" s="4" t="s">
        <v>272</v>
      </c>
      <c r="P2076" s="17">
        <v>2600</v>
      </c>
      <c r="Q2076" s="54">
        <v>43023.407766203702</v>
      </c>
      <c r="T2076" s="24">
        <f t="shared" si="222"/>
        <v>2.4305555555555556E-3</v>
      </c>
      <c r="AA2076" s="50">
        <v>0</v>
      </c>
      <c r="AB2076" s="16">
        <v>1</v>
      </c>
      <c r="AE2076" s="57" t="s">
        <v>75</v>
      </c>
      <c r="AG2076" s="50">
        <v>0.31287173806869795</v>
      </c>
      <c r="AH2076" s="50">
        <v>0.31287173806869795</v>
      </c>
      <c r="AI2076" s="4" t="s">
        <v>270</v>
      </c>
      <c r="AJ2076" s="4" t="s">
        <v>271</v>
      </c>
    </row>
    <row r="2077" spans="1:36" x14ac:dyDescent="0.35">
      <c r="A2077" s="4" t="s">
        <v>268</v>
      </c>
      <c r="B2077" s="36" t="s">
        <v>264</v>
      </c>
      <c r="C2077" s="50" t="s">
        <v>266</v>
      </c>
      <c r="D2077" s="19">
        <v>12.27182</v>
      </c>
      <c r="E2077" s="19">
        <v>55.985858</v>
      </c>
      <c r="F2077" s="20">
        <v>6699</v>
      </c>
      <c r="G2077" s="20">
        <v>495</v>
      </c>
      <c r="H2077" s="21">
        <v>1.7064964546303165</v>
      </c>
      <c r="I2077" s="4" t="s">
        <v>31</v>
      </c>
      <c r="J2077" s="4" t="s">
        <v>51</v>
      </c>
      <c r="L2077" s="50">
        <f t="shared" si="220"/>
        <v>5.5E-2</v>
      </c>
      <c r="M2077" s="13">
        <f t="shared" si="221"/>
        <v>8.2101806239737274E-6</v>
      </c>
      <c r="N2077" s="4" t="s">
        <v>269</v>
      </c>
      <c r="O2077" s="4" t="s">
        <v>272</v>
      </c>
      <c r="P2077" s="17">
        <v>2600</v>
      </c>
      <c r="Q2077" s="54">
        <v>43023.435543981483</v>
      </c>
      <c r="T2077" s="24">
        <f t="shared" si="222"/>
        <v>2.4305555555555556E-3</v>
      </c>
      <c r="AA2077" s="50">
        <v>0</v>
      </c>
      <c r="AB2077" s="16">
        <v>1</v>
      </c>
      <c r="AE2077" s="57" t="s">
        <v>75</v>
      </c>
      <c r="AG2077" s="50">
        <v>0.46191874480945416</v>
      </c>
      <c r="AH2077" s="50">
        <v>0.46191874480945416</v>
      </c>
      <c r="AI2077" s="4" t="s">
        <v>270</v>
      </c>
      <c r="AJ2077" s="4" t="s">
        <v>271</v>
      </c>
    </row>
    <row r="2078" spans="1:36" x14ac:dyDescent="0.35">
      <c r="A2078" s="4" t="s">
        <v>268</v>
      </c>
      <c r="B2078" s="36" t="s">
        <v>264</v>
      </c>
      <c r="C2078" s="50" t="s">
        <v>266</v>
      </c>
      <c r="D2078" s="19">
        <v>12.27182</v>
      </c>
      <c r="E2078" s="19">
        <v>55.985858</v>
      </c>
      <c r="F2078" s="20">
        <v>6699</v>
      </c>
      <c r="G2078" s="20">
        <v>495</v>
      </c>
      <c r="H2078" s="21">
        <v>1.7064964546303165</v>
      </c>
      <c r="I2078" s="4" t="s">
        <v>31</v>
      </c>
      <c r="J2078" s="4" t="s">
        <v>51</v>
      </c>
      <c r="L2078" s="50">
        <f t="shared" si="220"/>
        <v>5.5E-2</v>
      </c>
      <c r="M2078" s="13">
        <f t="shared" si="221"/>
        <v>8.2101806239737274E-6</v>
      </c>
      <c r="N2078" s="4" t="s">
        <v>269</v>
      </c>
      <c r="O2078" s="4" t="s">
        <v>272</v>
      </c>
      <c r="P2078" s="17">
        <v>2600</v>
      </c>
      <c r="Q2078" s="54">
        <v>43023.459849537037</v>
      </c>
      <c r="T2078" s="24">
        <f t="shared" si="222"/>
        <v>2.4305555555555556E-3</v>
      </c>
      <c r="AA2078" s="50">
        <v>0</v>
      </c>
      <c r="AB2078" s="16">
        <v>1</v>
      </c>
      <c r="AE2078" s="57" t="s">
        <v>75</v>
      </c>
      <c r="AG2078" s="50">
        <v>0.35208398155005333</v>
      </c>
      <c r="AH2078" s="50">
        <v>0.35208398155005333</v>
      </c>
      <c r="AI2078" s="4" t="s">
        <v>270</v>
      </c>
      <c r="AJ2078" s="4" t="s">
        <v>271</v>
      </c>
    </row>
    <row r="2079" spans="1:36" x14ac:dyDescent="0.35">
      <c r="A2079" s="4" t="s">
        <v>268</v>
      </c>
      <c r="B2079" s="36" t="s">
        <v>264</v>
      </c>
      <c r="C2079" s="50" t="s">
        <v>266</v>
      </c>
      <c r="D2079" s="19">
        <v>12.27182</v>
      </c>
      <c r="E2079" s="19">
        <v>55.985858</v>
      </c>
      <c r="F2079" s="20">
        <v>6699</v>
      </c>
      <c r="G2079" s="20">
        <v>495</v>
      </c>
      <c r="H2079" s="21">
        <v>1.7064964546303165</v>
      </c>
      <c r="I2079" s="4" t="s">
        <v>31</v>
      </c>
      <c r="J2079" s="4" t="s">
        <v>51</v>
      </c>
      <c r="L2079" s="50">
        <f t="shared" si="220"/>
        <v>5.5E-2</v>
      </c>
      <c r="M2079" s="13">
        <f t="shared" si="221"/>
        <v>8.2101806239737274E-6</v>
      </c>
      <c r="N2079" s="4" t="s">
        <v>269</v>
      </c>
      <c r="O2079" s="4" t="s">
        <v>272</v>
      </c>
      <c r="P2079" s="17">
        <v>2600</v>
      </c>
      <c r="Q2079" s="54">
        <v>43023.484155092592</v>
      </c>
      <c r="T2079" s="24">
        <f t="shared" si="222"/>
        <v>2.4305555555555556E-3</v>
      </c>
      <c r="AA2079" s="50">
        <v>0</v>
      </c>
      <c r="AB2079" s="16">
        <v>1</v>
      </c>
      <c r="AE2079" s="57" t="s">
        <v>75</v>
      </c>
      <c r="AG2079" s="50">
        <v>0.41793081151845413</v>
      </c>
      <c r="AH2079" s="50">
        <v>0.41793081151845413</v>
      </c>
      <c r="AI2079" s="4" t="s">
        <v>270</v>
      </c>
      <c r="AJ2079" s="4" t="s">
        <v>271</v>
      </c>
    </row>
    <row r="2080" spans="1:36" x14ac:dyDescent="0.35">
      <c r="A2080" s="4" t="s">
        <v>268</v>
      </c>
      <c r="B2080" s="36" t="s">
        <v>264</v>
      </c>
      <c r="C2080" s="50" t="s">
        <v>266</v>
      </c>
      <c r="D2080" s="19">
        <v>12.27182</v>
      </c>
      <c r="E2080" s="19">
        <v>55.985858</v>
      </c>
      <c r="F2080" s="20">
        <v>6699</v>
      </c>
      <c r="G2080" s="20">
        <v>495</v>
      </c>
      <c r="H2080" s="21">
        <v>1.7064964546303165</v>
      </c>
      <c r="I2080" s="4" t="s">
        <v>31</v>
      </c>
      <c r="J2080" s="4" t="s">
        <v>51</v>
      </c>
      <c r="L2080" s="50">
        <f t="shared" si="220"/>
        <v>5.5E-2</v>
      </c>
      <c r="M2080" s="13">
        <f t="shared" si="221"/>
        <v>8.2101806239737274E-6</v>
      </c>
      <c r="N2080" s="4" t="s">
        <v>269</v>
      </c>
      <c r="O2080" s="4" t="s">
        <v>272</v>
      </c>
      <c r="P2080" s="17">
        <v>2600</v>
      </c>
      <c r="Q2080" s="54">
        <v>43023.508460648147</v>
      </c>
      <c r="T2080" s="24">
        <f t="shared" si="222"/>
        <v>2.4305555555555556E-3</v>
      </c>
      <c r="AA2080" s="50">
        <v>0</v>
      </c>
      <c r="AB2080" s="16">
        <v>1</v>
      </c>
      <c r="AE2080" s="57" t="s">
        <v>75</v>
      </c>
      <c r="AG2080" s="50">
        <v>0.59788310195046246</v>
      </c>
      <c r="AH2080" s="50">
        <v>0.59788310195046246</v>
      </c>
      <c r="AI2080" s="4" t="s">
        <v>270</v>
      </c>
      <c r="AJ2080" s="4" t="s">
        <v>271</v>
      </c>
    </row>
    <row r="2081" spans="1:36" x14ac:dyDescent="0.35">
      <c r="A2081" s="4" t="s">
        <v>268</v>
      </c>
      <c r="B2081" s="36" t="s">
        <v>264</v>
      </c>
      <c r="C2081" s="50" t="s">
        <v>266</v>
      </c>
      <c r="D2081" s="19">
        <v>12.27182</v>
      </c>
      <c r="E2081" s="19">
        <v>55.985858</v>
      </c>
      <c r="F2081" s="20">
        <v>6699</v>
      </c>
      <c r="G2081" s="20">
        <v>495</v>
      </c>
      <c r="H2081" s="21">
        <v>1.7064964546303165</v>
      </c>
      <c r="I2081" s="4" t="s">
        <v>31</v>
      </c>
      <c r="J2081" s="4" t="s">
        <v>51</v>
      </c>
      <c r="L2081" s="50">
        <f t="shared" si="220"/>
        <v>5.5E-2</v>
      </c>
      <c r="M2081" s="13">
        <f t="shared" si="221"/>
        <v>8.2101806239737274E-6</v>
      </c>
      <c r="N2081" s="4" t="s">
        <v>269</v>
      </c>
      <c r="O2081" s="4" t="s">
        <v>272</v>
      </c>
      <c r="P2081" s="17">
        <v>2600</v>
      </c>
      <c r="Q2081" s="54">
        <v>43023.536238425928</v>
      </c>
      <c r="T2081" s="24">
        <f t="shared" si="222"/>
        <v>2.4305555555555556E-3</v>
      </c>
      <c r="AA2081" s="50">
        <v>0.62830915812697996</v>
      </c>
      <c r="AB2081" s="16">
        <v>1</v>
      </c>
      <c r="AE2081" s="57" t="s">
        <v>75</v>
      </c>
      <c r="AG2081" s="50">
        <v>0.54447688974043329</v>
      </c>
      <c r="AH2081" s="50">
        <v>0.54447688974043329</v>
      </c>
      <c r="AI2081" s="4" t="s">
        <v>270</v>
      </c>
      <c r="AJ2081" s="4" t="s">
        <v>271</v>
      </c>
    </row>
    <row r="2082" spans="1:36" x14ac:dyDescent="0.35">
      <c r="A2082" s="4" t="s">
        <v>268</v>
      </c>
      <c r="B2082" s="36" t="s">
        <v>264</v>
      </c>
      <c r="C2082" s="50" t="s">
        <v>266</v>
      </c>
      <c r="D2082" s="19">
        <v>12.27182</v>
      </c>
      <c r="E2082" s="19">
        <v>55.985858</v>
      </c>
      <c r="F2082" s="20">
        <v>6699</v>
      </c>
      <c r="G2082" s="20">
        <v>495</v>
      </c>
      <c r="H2082" s="21">
        <v>1.7064964546303165</v>
      </c>
      <c r="I2082" s="4" t="s">
        <v>31</v>
      </c>
      <c r="J2082" s="4" t="s">
        <v>51</v>
      </c>
      <c r="L2082" s="50">
        <f t="shared" si="220"/>
        <v>5.5E-2</v>
      </c>
      <c r="M2082" s="13">
        <f t="shared" si="221"/>
        <v>8.2101806239737274E-6</v>
      </c>
      <c r="N2082" s="4" t="s">
        <v>269</v>
      </c>
      <c r="O2082" s="4" t="s">
        <v>272</v>
      </c>
      <c r="P2082" s="17">
        <v>2600</v>
      </c>
      <c r="Q2082" s="54">
        <v>43023.560543981483</v>
      </c>
      <c r="T2082" s="24">
        <f t="shared" si="222"/>
        <v>2.4305555555555556E-3</v>
      </c>
      <c r="AA2082" s="50">
        <v>0.62830915812697996</v>
      </c>
      <c r="AB2082" s="16">
        <v>1</v>
      </c>
      <c r="AE2082" s="57" t="s">
        <v>75</v>
      </c>
      <c r="AG2082" s="50">
        <v>0.63298983196735004</v>
      </c>
      <c r="AH2082" s="50">
        <v>0.63298983196735004</v>
      </c>
      <c r="AI2082" s="4" t="s">
        <v>270</v>
      </c>
      <c r="AJ2082" s="4" t="s">
        <v>271</v>
      </c>
    </row>
    <row r="2083" spans="1:36" x14ac:dyDescent="0.35">
      <c r="A2083" s="4" t="s">
        <v>268</v>
      </c>
      <c r="B2083" s="36" t="s">
        <v>264</v>
      </c>
      <c r="C2083" s="50" t="s">
        <v>266</v>
      </c>
      <c r="D2083" s="19">
        <v>12.27182</v>
      </c>
      <c r="E2083" s="19">
        <v>55.985858</v>
      </c>
      <c r="F2083" s="20">
        <v>6699</v>
      </c>
      <c r="G2083" s="20">
        <v>495</v>
      </c>
      <c r="H2083" s="21">
        <v>1.7064964546303165</v>
      </c>
      <c r="I2083" s="4" t="s">
        <v>31</v>
      </c>
      <c r="J2083" s="4" t="s">
        <v>51</v>
      </c>
      <c r="L2083" s="50">
        <f t="shared" si="220"/>
        <v>5.5E-2</v>
      </c>
      <c r="M2083" s="13">
        <f t="shared" si="221"/>
        <v>8.2101806239737274E-6</v>
      </c>
      <c r="N2083" s="4" t="s">
        <v>269</v>
      </c>
      <c r="O2083" s="4" t="s">
        <v>272</v>
      </c>
      <c r="P2083" s="17">
        <v>2600</v>
      </c>
      <c r="Q2083" s="54">
        <v>43023.584849537037</v>
      </c>
      <c r="T2083" s="24">
        <f t="shared" si="222"/>
        <v>2.4305555555555556E-3</v>
      </c>
      <c r="AA2083" s="50">
        <v>0.62830915812697996</v>
      </c>
      <c r="AB2083" s="16">
        <v>1</v>
      </c>
      <c r="AE2083" s="57" t="s">
        <v>75</v>
      </c>
      <c r="AG2083" s="50">
        <v>0.58763443957345007</v>
      </c>
      <c r="AH2083" s="50">
        <v>0.58763443957345007</v>
      </c>
      <c r="AI2083" s="4" t="s">
        <v>270</v>
      </c>
      <c r="AJ2083" s="4" t="s">
        <v>271</v>
      </c>
    </row>
    <row r="2084" spans="1:36" x14ac:dyDescent="0.35">
      <c r="A2084" s="4" t="s">
        <v>268</v>
      </c>
      <c r="B2084" s="36" t="s">
        <v>264</v>
      </c>
      <c r="C2084" s="50" t="s">
        <v>266</v>
      </c>
      <c r="D2084" s="19">
        <v>12.27182</v>
      </c>
      <c r="E2084" s="19">
        <v>55.985858</v>
      </c>
      <c r="F2084" s="20">
        <v>6699</v>
      </c>
      <c r="G2084" s="20">
        <v>495</v>
      </c>
      <c r="H2084" s="21">
        <v>1.7064964546303165</v>
      </c>
      <c r="I2084" s="4" t="s">
        <v>31</v>
      </c>
      <c r="J2084" s="4" t="s">
        <v>51</v>
      </c>
      <c r="L2084" s="50">
        <f t="shared" si="220"/>
        <v>5.5E-2</v>
      </c>
      <c r="M2084" s="13">
        <f t="shared" si="221"/>
        <v>8.2101806239737274E-6</v>
      </c>
      <c r="N2084" s="4" t="s">
        <v>269</v>
      </c>
      <c r="O2084" s="4" t="s">
        <v>272</v>
      </c>
      <c r="P2084" s="17">
        <v>2600</v>
      </c>
      <c r="Q2084" s="54">
        <v>43023.609155092592</v>
      </c>
      <c r="T2084" s="24">
        <f t="shared" si="222"/>
        <v>2.4305555555555556E-3</v>
      </c>
      <c r="AA2084" s="50">
        <v>1.2566183162539599</v>
      </c>
      <c r="AB2084" s="16">
        <v>1</v>
      </c>
      <c r="AE2084" s="57" t="s">
        <v>75</v>
      </c>
      <c r="AG2084" s="50">
        <v>0.63939610718820006</v>
      </c>
      <c r="AH2084" s="50">
        <v>0.63939610718820006</v>
      </c>
      <c r="AI2084" s="4" t="s">
        <v>270</v>
      </c>
      <c r="AJ2084" s="4" t="s">
        <v>271</v>
      </c>
    </row>
    <row r="2085" spans="1:36" x14ac:dyDescent="0.35">
      <c r="A2085" s="4" t="s">
        <v>268</v>
      </c>
      <c r="B2085" s="36" t="s">
        <v>264</v>
      </c>
      <c r="C2085" s="50" t="s">
        <v>266</v>
      </c>
      <c r="D2085" s="19">
        <v>12.27182</v>
      </c>
      <c r="E2085" s="19">
        <v>55.985858</v>
      </c>
      <c r="F2085" s="20">
        <v>6699</v>
      </c>
      <c r="G2085" s="20">
        <v>495</v>
      </c>
      <c r="H2085" s="21">
        <v>1.7064964546303165</v>
      </c>
      <c r="I2085" s="4" t="s">
        <v>31</v>
      </c>
      <c r="J2085" s="4" t="s">
        <v>51</v>
      </c>
      <c r="L2085" s="50">
        <f t="shared" si="220"/>
        <v>5.5E-2</v>
      </c>
      <c r="M2085" s="13">
        <f t="shared" si="221"/>
        <v>8.2101806239737274E-6</v>
      </c>
      <c r="N2085" s="4" t="s">
        <v>269</v>
      </c>
      <c r="O2085" s="4" t="s">
        <v>272</v>
      </c>
      <c r="P2085" s="17">
        <v>2600</v>
      </c>
      <c r="Q2085" s="54">
        <v>43023.640405092592</v>
      </c>
      <c r="T2085" s="24">
        <f t="shared" si="222"/>
        <v>2.4305555555555556E-3</v>
      </c>
      <c r="AA2085" s="50">
        <v>0</v>
      </c>
      <c r="AB2085" s="16">
        <v>1</v>
      </c>
      <c r="AE2085" s="57" t="s">
        <v>75</v>
      </c>
      <c r="AG2085" s="50">
        <v>0.50004824606655007</v>
      </c>
      <c r="AH2085" s="50">
        <v>0.50004824606655007</v>
      </c>
      <c r="AI2085" s="4" t="s">
        <v>270</v>
      </c>
      <c r="AJ2085" s="4" t="s">
        <v>271</v>
      </c>
    </row>
    <row r="2086" spans="1:36" x14ac:dyDescent="0.35">
      <c r="A2086" s="4" t="s">
        <v>268</v>
      </c>
      <c r="B2086" s="36" t="s">
        <v>264</v>
      </c>
      <c r="C2086" s="50" t="s">
        <v>266</v>
      </c>
      <c r="D2086" s="19">
        <v>12.27182</v>
      </c>
      <c r="E2086" s="19">
        <v>55.985858</v>
      </c>
      <c r="F2086" s="20">
        <v>6699</v>
      </c>
      <c r="G2086" s="20">
        <v>495</v>
      </c>
      <c r="H2086" s="21">
        <v>1.7064964546303165</v>
      </c>
      <c r="I2086" s="4" t="s">
        <v>31</v>
      </c>
      <c r="J2086" s="4" t="s">
        <v>51</v>
      </c>
      <c r="L2086" s="50">
        <f t="shared" si="220"/>
        <v>5.5E-2</v>
      </c>
      <c r="M2086" s="13">
        <f t="shared" si="221"/>
        <v>8.2101806239737274E-6</v>
      </c>
      <c r="N2086" s="4" t="s">
        <v>269</v>
      </c>
      <c r="O2086" s="4" t="s">
        <v>272</v>
      </c>
      <c r="P2086" s="17">
        <v>2600</v>
      </c>
      <c r="Q2086" s="54">
        <v>43023.668182870373</v>
      </c>
      <c r="T2086" s="24">
        <f t="shared" si="222"/>
        <v>2.4305555555555556E-3</v>
      </c>
      <c r="AA2086" s="50">
        <v>0</v>
      </c>
      <c r="AB2086" s="16">
        <v>1</v>
      </c>
      <c r="AE2086" s="57" t="s">
        <v>75</v>
      </c>
      <c r="AG2086" s="50">
        <v>0.58086708659106256</v>
      </c>
      <c r="AH2086" s="50">
        <v>0.58086708659106256</v>
      </c>
      <c r="AI2086" s="4" t="s">
        <v>270</v>
      </c>
      <c r="AJ2086" s="4" t="s">
        <v>271</v>
      </c>
    </row>
    <row r="2087" spans="1:36" x14ac:dyDescent="0.35">
      <c r="A2087" s="4" t="s">
        <v>268</v>
      </c>
      <c r="B2087" s="36" t="s">
        <v>264</v>
      </c>
      <c r="C2087" s="50" t="s">
        <v>266</v>
      </c>
      <c r="D2087" s="19">
        <v>12.27182</v>
      </c>
      <c r="E2087" s="19">
        <v>55.985858</v>
      </c>
      <c r="F2087" s="20">
        <v>6699</v>
      </c>
      <c r="G2087" s="20">
        <v>495</v>
      </c>
      <c r="H2087" s="21">
        <v>1.7064964546303165</v>
      </c>
      <c r="I2087" s="4" t="s">
        <v>31</v>
      </c>
      <c r="J2087" s="4" t="s">
        <v>51</v>
      </c>
      <c r="L2087" s="50">
        <f t="shared" si="220"/>
        <v>5.5E-2</v>
      </c>
      <c r="M2087" s="13">
        <f t="shared" si="221"/>
        <v>8.2101806239737274E-6</v>
      </c>
      <c r="N2087" s="4" t="s">
        <v>269</v>
      </c>
      <c r="O2087" s="4" t="s">
        <v>272</v>
      </c>
      <c r="P2087" s="17">
        <v>2600</v>
      </c>
      <c r="Q2087" s="54">
        <v>43023.720266203702</v>
      </c>
      <c r="T2087" s="24">
        <f t="shared" si="222"/>
        <v>2.4305555555555556E-3</v>
      </c>
      <c r="AA2087" s="50">
        <v>0</v>
      </c>
      <c r="AB2087" s="16">
        <v>1</v>
      </c>
      <c r="AE2087" s="57" t="s">
        <v>75</v>
      </c>
      <c r="AG2087" s="50">
        <v>0.7001718921355875</v>
      </c>
      <c r="AH2087" s="50">
        <v>0.7001718921355875</v>
      </c>
      <c r="AI2087" s="4" t="s">
        <v>270</v>
      </c>
      <c r="AJ2087" s="4" t="s">
        <v>271</v>
      </c>
    </row>
    <row r="2088" spans="1:36" x14ac:dyDescent="0.35">
      <c r="A2088" s="4" t="s">
        <v>268</v>
      </c>
      <c r="B2088" s="36" t="s">
        <v>264</v>
      </c>
      <c r="C2088" s="50" t="s">
        <v>266</v>
      </c>
      <c r="D2088" s="19">
        <v>12.27182</v>
      </c>
      <c r="E2088" s="19">
        <v>55.985858</v>
      </c>
      <c r="F2088" s="20">
        <v>6699</v>
      </c>
      <c r="G2088" s="20">
        <v>495</v>
      </c>
      <c r="H2088" s="21">
        <v>1.7064964546303165</v>
      </c>
      <c r="I2088" s="4" t="s">
        <v>31</v>
      </c>
      <c r="J2088" s="4" t="s">
        <v>51</v>
      </c>
      <c r="L2088" s="50">
        <f t="shared" si="220"/>
        <v>5.5E-2</v>
      </c>
      <c r="M2088" s="13">
        <f t="shared" si="221"/>
        <v>8.2101806239737274E-6</v>
      </c>
      <c r="N2088" s="4" t="s">
        <v>269</v>
      </c>
      <c r="O2088" s="4" t="s">
        <v>272</v>
      </c>
      <c r="P2088" s="17">
        <v>2600</v>
      </c>
      <c r="Q2088" s="54">
        <v>43023.744571759256</v>
      </c>
      <c r="T2088" s="24">
        <f t="shared" si="222"/>
        <v>2.4305555555555556E-3</v>
      </c>
      <c r="AA2088" s="50">
        <v>0</v>
      </c>
      <c r="AB2088" s="16">
        <v>1</v>
      </c>
      <c r="AE2088" s="57" t="s">
        <v>75</v>
      </c>
      <c r="AG2088" s="50">
        <v>0.57962415884823326</v>
      </c>
      <c r="AH2088" s="50">
        <v>0.57962415884823326</v>
      </c>
      <c r="AI2088" s="4" t="s">
        <v>270</v>
      </c>
      <c r="AJ2088" s="4" t="s">
        <v>271</v>
      </c>
    </row>
    <row r="2089" spans="1:36" x14ac:dyDescent="0.35">
      <c r="A2089" s="4" t="s">
        <v>268</v>
      </c>
      <c r="B2089" s="36" t="s">
        <v>264</v>
      </c>
      <c r="C2089" s="50" t="s">
        <v>266</v>
      </c>
      <c r="D2089" s="19">
        <v>12.27182</v>
      </c>
      <c r="E2089" s="19">
        <v>55.985858</v>
      </c>
      <c r="F2089" s="20">
        <v>6699</v>
      </c>
      <c r="G2089" s="20">
        <v>495</v>
      </c>
      <c r="H2089" s="21">
        <v>1.7064964546303165</v>
      </c>
      <c r="I2089" s="4" t="s">
        <v>31</v>
      </c>
      <c r="J2089" s="4" t="s">
        <v>51</v>
      </c>
      <c r="L2089" s="50">
        <f t="shared" si="220"/>
        <v>5.5E-2</v>
      </c>
      <c r="M2089" s="13">
        <f t="shared" si="221"/>
        <v>8.2101806239737274E-6</v>
      </c>
      <c r="N2089" s="4" t="s">
        <v>269</v>
      </c>
      <c r="O2089" s="4" t="s">
        <v>272</v>
      </c>
      <c r="P2089" s="17">
        <v>2600</v>
      </c>
      <c r="Q2089" s="54">
        <v>43023.768877314818</v>
      </c>
      <c r="T2089" s="24">
        <f t="shared" si="222"/>
        <v>2.4305555555555556E-3</v>
      </c>
      <c r="AA2089" s="50">
        <v>0</v>
      </c>
      <c r="AB2089" s="16">
        <v>1</v>
      </c>
      <c r="AE2089" s="57" t="s">
        <v>75</v>
      </c>
      <c r="AG2089" s="50">
        <v>0.58911550817481251</v>
      </c>
      <c r="AH2089" s="50">
        <v>0.58911550817481251</v>
      </c>
      <c r="AI2089" s="4" t="s">
        <v>270</v>
      </c>
      <c r="AJ2089" s="4" t="s">
        <v>271</v>
      </c>
    </row>
    <row r="2090" spans="1:36" x14ac:dyDescent="0.35">
      <c r="A2090" s="4" t="s">
        <v>268</v>
      </c>
      <c r="B2090" s="36" t="s">
        <v>264</v>
      </c>
      <c r="C2090" s="50" t="s">
        <v>266</v>
      </c>
      <c r="D2090" s="19">
        <v>12.27182</v>
      </c>
      <c r="E2090" s="19">
        <v>55.985858</v>
      </c>
      <c r="F2090" s="20">
        <v>6699</v>
      </c>
      <c r="G2090" s="20">
        <v>495</v>
      </c>
      <c r="H2090" s="21">
        <v>1.7064964546303165</v>
      </c>
      <c r="I2090" s="4" t="s">
        <v>31</v>
      </c>
      <c r="J2090" s="4" t="s">
        <v>51</v>
      </c>
      <c r="L2090" s="50">
        <f t="shared" si="220"/>
        <v>5.5E-2</v>
      </c>
      <c r="M2090" s="13">
        <f t="shared" si="221"/>
        <v>8.2101806239737274E-6</v>
      </c>
      <c r="N2090" s="4" t="s">
        <v>269</v>
      </c>
      <c r="O2090" s="4" t="s">
        <v>272</v>
      </c>
      <c r="P2090" s="17">
        <v>2600</v>
      </c>
      <c r="Q2090" s="54">
        <v>43023.796655092592</v>
      </c>
      <c r="T2090" s="24">
        <f t="shared" si="222"/>
        <v>2.4305555555555556E-3</v>
      </c>
      <c r="AA2090" s="50">
        <v>0</v>
      </c>
      <c r="AB2090" s="16">
        <v>1</v>
      </c>
      <c r="AE2090" s="57" t="s">
        <v>75</v>
      </c>
      <c r="AG2090" s="50">
        <v>0.63854556432325416</v>
      </c>
      <c r="AH2090" s="50">
        <v>0.63854556432325416</v>
      </c>
      <c r="AI2090" s="4" t="s">
        <v>270</v>
      </c>
      <c r="AJ2090" s="4" t="s">
        <v>271</v>
      </c>
    </row>
    <row r="2091" spans="1:36" x14ac:dyDescent="0.35">
      <c r="A2091" s="4" t="s">
        <v>268</v>
      </c>
      <c r="B2091" s="36" t="s">
        <v>264</v>
      </c>
      <c r="C2091" s="50" t="s">
        <v>266</v>
      </c>
      <c r="D2091" s="19">
        <v>12.27182</v>
      </c>
      <c r="E2091" s="19">
        <v>55.985858</v>
      </c>
      <c r="F2091" s="20">
        <v>6699</v>
      </c>
      <c r="G2091" s="20">
        <v>495</v>
      </c>
      <c r="H2091" s="21">
        <v>1.7064964546303165</v>
      </c>
      <c r="I2091" s="4" t="s">
        <v>31</v>
      </c>
      <c r="J2091" s="4" t="s">
        <v>51</v>
      </c>
      <c r="L2091" s="50">
        <f t="shared" si="220"/>
        <v>5.5E-2</v>
      </c>
      <c r="M2091" s="13">
        <f t="shared" si="221"/>
        <v>8.2101806239737274E-6</v>
      </c>
      <c r="N2091" s="4" t="s">
        <v>269</v>
      </c>
      <c r="O2091" s="4" t="s">
        <v>272</v>
      </c>
      <c r="P2091" s="17">
        <v>2600</v>
      </c>
      <c r="Q2091" s="54">
        <v>43023.824432870373</v>
      </c>
      <c r="T2091" s="24">
        <f t="shared" si="222"/>
        <v>2.4305555555555556E-3</v>
      </c>
      <c r="AA2091" s="50">
        <v>0</v>
      </c>
      <c r="AB2091" s="16">
        <v>1</v>
      </c>
      <c r="AE2091" s="57" t="s">
        <v>75</v>
      </c>
      <c r="AG2091" s="50">
        <v>0.62094972852030417</v>
      </c>
      <c r="AH2091" s="50">
        <v>0.62094972852030417</v>
      </c>
      <c r="AI2091" s="4" t="s">
        <v>270</v>
      </c>
      <c r="AJ2091" s="4" t="s">
        <v>271</v>
      </c>
    </row>
    <row r="2092" spans="1:36" x14ac:dyDescent="0.35">
      <c r="A2092" s="4" t="s">
        <v>268</v>
      </c>
      <c r="B2092" s="36" t="s">
        <v>264</v>
      </c>
      <c r="C2092" s="50" t="s">
        <v>266</v>
      </c>
      <c r="D2092" s="19">
        <v>12.27182</v>
      </c>
      <c r="E2092" s="19">
        <v>55.985858</v>
      </c>
      <c r="F2092" s="20">
        <v>6699</v>
      </c>
      <c r="G2092" s="20">
        <v>495</v>
      </c>
      <c r="H2092" s="21">
        <v>1.7064964546303165</v>
      </c>
      <c r="I2092" s="4" t="s">
        <v>31</v>
      </c>
      <c r="J2092" s="4" t="s">
        <v>51</v>
      </c>
      <c r="L2092" s="50">
        <f t="shared" si="220"/>
        <v>5.5E-2</v>
      </c>
      <c r="M2092" s="13">
        <f t="shared" si="221"/>
        <v>8.2101806239737274E-6</v>
      </c>
      <c r="N2092" s="4" t="s">
        <v>269</v>
      </c>
      <c r="O2092" s="4" t="s">
        <v>272</v>
      </c>
      <c r="P2092" s="17">
        <v>2600</v>
      </c>
      <c r="Q2092" s="54">
        <v>43023.848738425928</v>
      </c>
      <c r="T2092" s="24">
        <f t="shared" si="222"/>
        <v>2.4305555555555556E-3</v>
      </c>
      <c r="AA2092" s="50">
        <v>0</v>
      </c>
      <c r="AB2092" s="16">
        <v>1</v>
      </c>
      <c r="AE2092" s="57" t="s">
        <v>75</v>
      </c>
      <c r="AG2092" s="50">
        <v>0.682577797712275</v>
      </c>
      <c r="AH2092" s="50">
        <v>0.682577797712275</v>
      </c>
      <c r="AI2092" s="4" t="s">
        <v>270</v>
      </c>
      <c r="AJ2092" s="4" t="s">
        <v>271</v>
      </c>
    </row>
    <row r="2093" spans="1:36" x14ac:dyDescent="0.35">
      <c r="A2093" s="4" t="s">
        <v>268</v>
      </c>
      <c r="B2093" s="36" t="s">
        <v>264</v>
      </c>
      <c r="C2093" s="50" t="s">
        <v>266</v>
      </c>
      <c r="D2093" s="19">
        <v>12.27182</v>
      </c>
      <c r="E2093" s="19">
        <v>55.985858</v>
      </c>
      <c r="F2093" s="20">
        <v>6699</v>
      </c>
      <c r="G2093" s="20">
        <v>495</v>
      </c>
      <c r="H2093" s="21">
        <v>1.7064964546303165</v>
      </c>
      <c r="I2093" s="4" t="s">
        <v>31</v>
      </c>
      <c r="J2093" s="4" t="s">
        <v>51</v>
      </c>
      <c r="L2093" s="50">
        <f t="shared" si="220"/>
        <v>5.5E-2</v>
      </c>
      <c r="M2093" s="13">
        <f t="shared" si="221"/>
        <v>8.2101806239737274E-6</v>
      </c>
      <c r="N2093" s="4" t="s">
        <v>269</v>
      </c>
      <c r="O2093" s="4" t="s">
        <v>272</v>
      </c>
      <c r="P2093" s="17">
        <v>2600</v>
      </c>
      <c r="Q2093" s="54">
        <v>43023.873043981483</v>
      </c>
      <c r="T2093" s="24">
        <f t="shared" si="222"/>
        <v>2.4305555555555556E-3</v>
      </c>
      <c r="AA2093" s="50">
        <v>0</v>
      </c>
      <c r="AB2093" s="16">
        <v>1</v>
      </c>
      <c r="AE2093" s="57" t="s">
        <v>75</v>
      </c>
      <c r="AG2093" s="50">
        <v>0.76104440146450003</v>
      </c>
      <c r="AH2093" s="50">
        <v>0.76104440146450003</v>
      </c>
      <c r="AI2093" s="4" t="s">
        <v>270</v>
      </c>
      <c r="AJ2093" s="4" t="s">
        <v>271</v>
      </c>
    </row>
    <row r="2094" spans="1:36" x14ac:dyDescent="0.35">
      <c r="A2094" s="4" t="s">
        <v>268</v>
      </c>
      <c r="B2094" s="36" t="s">
        <v>264</v>
      </c>
      <c r="C2094" s="50" t="s">
        <v>266</v>
      </c>
      <c r="D2094" s="19">
        <v>12.27182</v>
      </c>
      <c r="E2094" s="19">
        <v>55.985858</v>
      </c>
      <c r="F2094" s="20">
        <v>6699</v>
      </c>
      <c r="G2094" s="20">
        <v>495</v>
      </c>
      <c r="H2094" s="21">
        <v>1.7064964546303165</v>
      </c>
      <c r="I2094" s="4" t="s">
        <v>31</v>
      </c>
      <c r="J2094" s="4" t="s">
        <v>51</v>
      </c>
      <c r="L2094" s="50">
        <f t="shared" si="220"/>
        <v>5.5E-2</v>
      </c>
      <c r="M2094" s="13">
        <f t="shared" si="221"/>
        <v>8.2101806239737274E-6</v>
      </c>
      <c r="N2094" s="4" t="s">
        <v>269</v>
      </c>
      <c r="O2094" s="4" t="s">
        <v>272</v>
      </c>
      <c r="P2094" s="17">
        <v>2600</v>
      </c>
      <c r="Q2094" s="54">
        <v>43023.897349537037</v>
      </c>
      <c r="T2094" s="24">
        <f t="shared" si="222"/>
        <v>2.4305555555555556E-3</v>
      </c>
      <c r="AA2094" s="50">
        <v>0</v>
      </c>
      <c r="AB2094" s="16">
        <v>1</v>
      </c>
      <c r="AE2094" s="57" t="s">
        <v>75</v>
      </c>
      <c r="AG2094" s="50">
        <v>0.54772086698030831</v>
      </c>
      <c r="AH2094" s="50">
        <v>0.54772086698030831</v>
      </c>
      <c r="AI2094" s="4" t="s">
        <v>270</v>
      </c>
      <c r="AJ2094" s="4" t="s">
        <v>271</v>
      </c>
    </row>
    <row r="2095" spans="1:36" x14ac:dyDescent="0.35">
      <c r="A2095" s="4" t="s">
        <v>268</v>
      </c>
      <c r="B2095" s="36" t="s">
        <v>264</v>
      </c>
      <c r="C2095" s="50" t="s">
        <v>266</v>
      </c>
      <c r="D2095" s="19">
        <v>12.27182</v>
      </c>
      <c r="E2095" s="19">
        <v>55.985858</v>
      </c>
      <c r="F2095" s="20">
        <v>6699</v>
      </c>
      <c r="G2095" s="20">
        <v>495</v>
      </c>
      <c r="H2095" s="21">
        <v>1.7064964546303165</v>
      </c>
      <c r="I2095" s="4" t="s">
        <v>31</v>
      </c>
      <c r="J2095" s="4" t="s">
        <v>51</v>
      </c>
      <c r="L2095" s="50">
        <f t="shared" si="220"/>
        <v>5.5E-2</v>
      </c>
      <c r="M2095" s="13">
        <f t="shared" si="221"/>
        <v>8.2101806239737274E-6</v>
      </c>
      <c r="N2095" s="4" t="s">
        <v>269</v>
      </c>
      <c r="O2095" s="4" t="s">
        <v>272</v>
      </c>
      <c r="P2095" s="17">
        <v>2600</v>
      </c>
      <c r="Q2095" s="54">
        <v>43023.925127314818</v>
      </c>
      <c r="T2095" s="24">
        <f t="shared" si="222"/>
        <v>2.4305555555555556E-3</v>
      </c>
      <c r="AA2095" s="50">
        <v>0</v>
      </c>
      <c r="AB2095" s="16">
        <v>1</v>
      </c>
      <c r="AE2095" s="57" t="s">
        <v>75</v>
      </c>
      <c r="AG2095" s="50">
        <v>0.51899928131816242</v>
      </c>
      <c r="AH2095" s="50">
        <v>0.51899928131816242</v>
      </c>
      <c r="AI2095" s="4" t="s">
        <v>270</v>
      </c>
      <c r="AJ2095" s="4" t="s">
        <v>271</v>
      </c>
    </row>
    <row r="2096" spans="1:36" x14ac:dyDescent="0.35">
      <c r="A2096" s="4" t="s">
        <v>268</v>
      </c>
      <c r="B2096" s="36" t="s">
        <v>264</v>
      </c>
      <c r="C2096" s="50" t="s">
        <v>266</v>
      </c>
      <c r="D2096" s="19">
        <v>12.27182</v>
      </c>
      <c r="E2096" s="19">
        <v>55.985858</v>
      </c>
      <c r="F2096" s="20">
        <v>6699</v>
      </c>
      <c r="G2096" s="20">
        <v>495</v>
      </c>
      <c r="H2096" s="21">
        <v>1.7064964546303165</v>
      </c>
      <c r="I2096" s="4" t="s">
        <v>31</v>
      </c>
      <c r="J2096" s="4" t="s">
        <v>51</v>
      </c>
      <c r="L2096" s="50">
        <f t="shared" si="220"/>
        <v>5.5E-2</v>
      </c>
      <c r="M2096" s="13">
        <f t="shared" si="221"/>
        <v>8.2101806239737274E-6</v>
      </c>
      <c r="N2096" s="4" t="s">
        <v>269</v>
      </c>
      <c r="O2096" s="4" t="s">
        <v>272</v>
      </c>
      <c r="P2096" s="17">
        <v>2600</v>
      </c>
      <c r="Q2096" s="54">
        <v>43023.952905092592</v>
      </c>
      <c r="T2096" s="24">
        <f t="shared" si="222"/>
        <v>2.4305555555555556E-3</v>
      </c>
      <c r="AA2096" s="50">
        <v>0</v>
      </c>
      <c r="AB2096" s="16">
        <v>1</v>
      </c>
      <c r="AE2096" s="57" t="s">
        <v>75</v>
      </c>
      <c r="AG2096" s="50">
        <v>0.60372686612501669</v>
      </c>
      <c r="AH2096" s="50">
        <v>0.60372686612501669</v>
      </c>
      <c r="AI2096" s="4" t="s">
        <v>270</v>
      </c>
      <c r="AJ2096" s="4" t="s">
        <v>271</v>
      </c>
    </row>
    <row r="2097" spans="1:36" x14ac:dyDescent="0.35">
      <c r="A2097" s="4" t="s">
        <v>268</v>
      </c>
      <c r="B2097" s="36" t="s">
        <v>264</v>
      </c>
      <c r="C2097" s="50" t="s">
        <v>266</v>
      </c>
      <c r="D2097" s="19">
        <v>12.27182</v>
      </c>
      <c r="E2097" s="19">
        <v>55.985858</v>
      </c>
      <c r="F2097" s="20">
        <v>6699</v>
      </c>
      <c r="G2097" s="20">
        <v>495</v>
      </c>
      <c r="H2097" s="21">
        <v>1.7064964546303165</v>
      </c>
      <c r="I2097" s="4" t="s">
        <v>31</v>
      </c>
      <c r="J2097" s="4" t="s">
        <v>51</v>
      </c>
      <c r="L2097" s="50">
        <f t="shared" si="220"/>
        <v>5.5E-2</v>
      </c>
      <c r="M2097" s="13">
        <f t="shared" si="221"/>
        <v>8.2101806239737274E-6</v>
      </c>
      <c r="N2097" s="4" t="s">
        <v>269</v>
      </c>
      <c r="O2097" s="4" t="s">
        <v>272</v>
      </c>
      <c r="P2097" s="17">
        <v>2600</v>
      </c>
      <c r="Q2097" s="54">
        <v>43023.980682870373</v>
      </c>
      <c r="T2097" s="24">
        <f t="shared" si="222"/>
        <v>2.4305555555555556E-3</v>
      </c>
      <c r="AA2097" s="50">
        <v>0</v>
      </c>
      <c r="AB2097" s="16">
        <v>1</v>
      </c>
      <c r="AE2097" s="57" t="s">
        <v>75</v>
      </c>
      <c r="AG2097" s="50">
        <v>0.47443593602023748</v>
      </c>
      <c r="AH2097" s="50">
        <v>0.47443593602023748</v>
      </c>
      <c r="AI2097" s="4" t="s">
        <v>270</v>
      </c>
      <c r="AJ2097" s="4" t="s">
        <v>271</v>
      </c>
    </row>
    <row r="2098" spans="1:36" x14ac:dyDescent="0.35">
      <c r="A2098" s="4" t="s">
        <v>268</v>
      </c>
      <c r="B2098" s="36" t="s">
        <v>264</v>
      </c>
      <c r="C2098" s="50" t="s">
        <v>266</v>
      </c>
      <c r="D2098" s="19">
        <v>12.27182</v>
      </c>
      <c r="E2098" s="19">
        <v>55.985858</v>
      </c>
      <c r="F2098" s="20">
        <v>6699</v>
      </c>
      <c r="G2098" s="20">
        <v>495</v>
      </c>
      <c r="H2098" s="21">
        <v>1.7064964546303165</v>
      </c>
      <c r="I2098" s="4" t="s">
        <v>31</v>
      </c>
      <c r="J2098" s="4" t="s">
        <v>51</v>
      </c>
      <c r="L2098" s="50">
        <f t="shared" si="220"/>
        <v>5.5E-2</v>
      </c>
      <c r="M2098" s="13">
        <f t="shared" si="221"/>
        <v>8.2101806239737274E-6</v>
      </c>
      <c r="N2098" s="4" t="s">
        <v>269</v>
      </c>
      <c r="O2098" s="4" t="s">
        <v>272</v>
      </c>
      <c r="P2098" s="17">
        <v>2600</v>
      </c>
      <c r="Q2098" s="54">
        <v>43024.001516203702</v>
      </c>
      <c r="T2098" s="24">
        <f t="shared" si="222"/>
        <v>2.4305555555555556E-3</v>
      </c>
      <c r="AA2098" s="50">
        <v>0</v>
      </c>
      <c r="AB2098" s="16">
        <v>1</v>
      </c>
      <c r="AE2098" s="57" t="s">
        <v>75</v>
      </c>
      <c r="AG2098" s="50">
        <v>0.522546790183675</v>
      </c>
      <c r="AH2098" s="50">
        <v>0.522546790183675</v>
      </c>
      <c r="AI2098" s="4" t="s">
        <v>270</v>
      </c>
      <c r="AJ2098" s="4" t="s">
        <v>271</v>
      </c>
    </row>
    <row r="2099" spans="1:36" x14ac:dyDescent="0.35">
      <c r="A2099" s="4" t="s">
        <v>268</v>
      </c>
      <c r="B2099" s="36" t="s">
        <v>264</v>
      </c>
      <c r="C2099" s="50" t="s">
        <v>266</v>
      </c>
      <c r="D2099" s="19">
        <v>12.27182</v>
      </c>
      <c r="E2099" s="19">
        <v>55.985858</v>
      </c>
      <c r="F2099" s="20">
        <v>6699</v>
      </c>
      <c r="G2099" s="20">
        <v>495</v>
      </c>
      <c r="H2099" s="21">
        <v>1.7064964546303165</v>
      </c>
      <c r="I2099" s="4" t="s">
        <v>31</v>
      </c>
      <c r="J2099" s="4" t="s">
        <v>51</v>
      </c>
      <c r="L2099" s="50">
        <f t="shared" si="220"/>
        <v>5.5E-2</v>
      </c>
      <c r="M2099" s="13">
        <f t="shared" si="221"/>
        <v>8.2101806239737274E-6</v>
      </c>
      <c r="N2099" s="4" t="s">
        <v>269</v>
      </c>
      <c r="O2099" s="4" t="s">
        <v>272</v>
      </c>
      <c r="P2099" s="17">
        <v>2600</v>
      </c>
      <c r="Q2099" s="54">
        <v>43024.025821759256</v>
      </c>
      <c r="T2099" s="24">
        <f t="shared" si="222"/>
        <v>2.4305555555555556E-3</v>
      </c>
      <c r="AA2099" s="50">
        <v>0</v>
      </c>
      <c r="AB2099" s="16">
        <v>1</v>
      </c>
      <c r="AE2099" s="57" t="s">
        <v>75</v>
      </c>
      <c r="AG2099" s="50">
        <v>0.60624983082017914</v>
      </c>
      <c r="AH2099" s="50">
        <v>0.60624983082017914</v>
      </c>
      <c r="AI2099" s="4" t="s">
        <v>270</v>
      </c>
      <c r="AJ2099" s="4" t="s">
        <v>271</v>
      </c>
    </row>
    <row r="2100" spans="1:36" x14ac:dyDescent="0.35">
      <c r="A2100" s="4" t="s">
        <v>268</v>
      </c>
      <c r="B2100" s="36" t="s">
        <v>264</v>
      </c>
      <c r="C2100" s="50" t="s">
        <v>266</v>
      </c>
      <c r="D2100" s="19">
        <v>12.27182</v>
      </c>
      <c r="E2100" s="19">
        <v>55.985858</v>
      </c>
      <c r="F2100" s="20">
        <v>6699</v>
      </c>
      <c r="G2100" s="20">
        <v>495</v>
      </c>
      <c r="H2100" s="21">
        <v>1.7064964546303165</v>
      </c>
      <c r="I2100" s="4" t="s">
        <v>31</v>
      </c>
      <c r="J2100" s="4" t="s">
        <v>51</v>
      </c>
      <c r="L2100" s="50">
        <f t="shared" si="220"/>
        <v>5.5E-2</v>
      </c>
      <c r="M2100" s="13">
        <f t="shared" si="221"/>
        <v>8.2101806239737274E-6</v>
      </c>
      <c r="N2100" s="4" t="s">
        <v>269</v>
      </c>
      <c r="O2100" s="4" t="s">
        <v>272</v>
      </c>
      <c r="P2100" s="17">
        <v>2600</v>
      </c>
      <c r="Q2100" s="54">
        <v>43024.057071759256</v>
      </c>
      <c r="T2100" s="24">
        <f t="shared" si="222"/>
        <v>2.4305555555555556E-3</v>
      </c>
      <c r="AA2100" s="50">
        <v>0</v>
      </c>
      <c r="AB2100" s="16">
        <v>1</v>
      </c>
      <c r="AE2100" s="57" t="s">
        <v>75</v>
      </c>
      <c r="AG2100" s="50">
        <v>0.58243406556617505</v>
      </c>
      <c r="AH2100" s="50">
        <v>0.58243406556617505</v>
      </c>
      <c r="AI2100" s="4" t="s">
        <v>270</v>
      </c>
      <c r="AJ2100" s="4" t="s">
        <v>271</v>
      </c>
    </row>
    <row r="2101" spans="1:36" x14ac:dyDescent="0.35">
      <c r="A2101" s="4" t="s">
        <v>268</v>
      </c>
      <c r="B2101" s="36" t="s">
        <v>264</v>
      </c>
      <c r="C2101" s="50" t="s">
        <v>267</v>
      </c>
      <c r="D2101" s="19">
        <v>12.269975000000001</v>
      </c>
      <c r="E2101" s="19">
        <v>55.984428000000001</v>
      </c>
      <c r="F2101" s="20">
        <v>4965</v>
      </c>
      <c r="G2101" s="20">
        <v>324</v>
      </c>
      <c r="H2101" s="21">
        <v>1.2974498019608138</v>
      </c>
      <c r="I2101" s="4" t="s">
        <v>31</v>
      </c>
      <c r="J2101" s="4" t="s">
        <v>51</v>
      </c>
      <c r="L2101" s="50">
        <f t="shared" si="220"/>
        <v>5.5E-2</v>
      </c>
      <c r="M2101" s="13">
        <f t="shared" si="221"/>
        <v>1.107754279959718E-5</v>
      </c>
      <c r="N2101" s="4" t="s">
        <v>269</v>
      </c>
      <c r="O2101" s="4" t="s">
        <v>272</v>
      </c>
      <c r="P2101" s="17">
        <v>2400</v>
      </c>
      <c r="Q2101" s="54">
        <v>43022.000833333332</v>
      </c>
      <c r="T2101" s="24">
        <f t="shared" si="222"/>
        <v>2.4305555555555556E-3</v>
      </c>
      <c r="AA2101" s="50">
        <v>0.869518853351125</v>
      </c>
      <c r="AB2101" s="16">
        <v>1</v>
      </c>
      <c r="AE2101" s="57" t="s">
        <v>75</v>
      </c>
      <c r="AG2101" s="50">
        <v>1.9023511589446502</v>
      </c>
      <c r="AH2101" s="50">
        <v>1.9023511589446502</v>
      </c>
      <c r="AI2101" s="4" t="s">
        <v>270</v>
      </c>
      <c r="AJ2101" s="4" t="s">
        <v>271</v>
      </c>
    </row>
    <row r="2102" spans="1:36" x14ac:dyDescent="0.35">
      <c r="A2102" s="4" t="s">
        <v>268</v>
      </c>
      <c r="B2102" s="36" t="s">
        <v>264</v>
      </c>
      <c r="C2102" s="50" t="s">
        <v>267</v>
      </c>
      <c r="D2102" s="19">
        <v>12.269975000000001</v>
      </c>
      <c r="E2102" s="19">
        <v>55.984428000000001</v>
      </c>
      <c r="F2102" s="20">
        <v>4965</v>
      </c>
      <c r="G2102" s="20">
        <v>324</v>
      </c>
      <c r="H2102" s="21">
        <v>1.2974498019608138</v>
      </c>
      <c r="I2102" s="4" t="s">
        <v>31</v>
      </c>
      <c r="J2102" s="4" t="s">
        <v>51</v>
      </c>
      <c r="L2102" s="50">
        <f t="shared" si="220"/>
        <v>5.5E-2</v>
      </c>
      <c r="M2102" s="13">
        <f t="shared" si="221"/>
        <v>1.107754279959718E-5</v>
      </c>
      <c r="N2102" s="4" t="s">
        <v>269</v>
      </c>
      <c r="O2102" s="4" t="s">
        <v>272</v>
      </c>
      <c r="P2102" s="17">
        <v>2400</v>
      </c>
      <c r="Q2102" s="54">
        <v>43022.025138888886</v>
      </c>
      <c r="T2102" s="24">
        <f t="shared" si="222"/>
        <v>2.4305555555555556E-3</v>
      </c>
      <c r="AA2102" s="50">
        <v>0.869518853351125</v>
      </c>
      <c r="AB2102" s="16">
        <v>1</v>
      </c>
      <c r="AE2102" s="57" t="s">
        <v>75</v>
      </c>
      <c r="AG2102" s="50">
        <v>2.5807886819759664</v>
      </c>
      <c r="AH2102" s="50">
        <v>2.5807886819759664</v>
      </c>
      <c r="AI2102" s="4" t="s">
        <v>270</v>
      </c>
      <c r="AJ2102" s="4" t="s">
        <v>271</v>
      </c>
    </row>
    <row r="2103" spans="1:36" x14ac:dyDescent="0.35">
      <c r="A2103" s="4" t="s">
        <v>268</v>
      </c>
      <c r="B2103" s="36" t="s">
        <v>264</v>
      </c>
      <c r="C2103" s="50" t="s">
        <v>267</v>
      </c>
      <c r="D2103" s="19">
        <v>12.269975000000001</v>
      </c>
      <c r="E2103" s="19">
        <v>55.984428000000001</v>
      </c>
      <c r="F2103" s="20">
        <v>4965</v>
      </c>
      <c r="G2103" s="20">
        <v>324</v>
      </c>
      <c r="H2103" s="21">
        <v>1.2974498019608138</v>
      </c>
      <c r="I2103" s="4" t="s">
        <v>31</v>
      </c>
      <c r="J2103" s="4" t="s">
        <v>51</v>
      </c>
      <c r="L2103" s="50">
        <f t="shared" si="220"/>
        <v>5.5E-2</v>
      </c>
      <c r="M2103" s="13">
        <f t="shared" si="221"/>
        <v>1.107754279959718E-5</v>
      </c>
      <c r="N2103" s="4" t="s">
        <v>269</v>
      </c>
      <c r="O2103" s="4" t="s">
        <v>272</v>
      </c>
      <c r="P2103" s="17">
        <v>2400</v>
      </c>
      <c r="Q2103" s="54">
        <v>43022.049444444441</v>
      </c>
      <c r="T2103" s="24">
        <f t="shared" si="222"/>
        <v>2.4305555555555556E-3</v>
      </c>
      <c r="AA2103" s="50">
        <v>0.869518853351125</v>
      </c>
      <c r="AB2103" s="16">
        <v>1</v>
      </c>
      <c r="AE2103" s="57" t="s">
        <v>75</v>
      </c>
      <c r="AG2103" s="50">
        <v>1.9260238582560503</v>
      </c>
      <c r="AH2103" s="50">
        <v>1.9260238582560503</v>
      </c>
      <c r="AI2103" s="4" t="s">
        <v>270</v>
      </c>
      <c r="AJ2103" s="4" t="s">
        <v>271</v>
      </c>
    </row>
    <row r="2104" spans="1:36" x14ac:dyDescent="0.35">
      <c r="A2104" s="4" t="s">
        <v>268</v>
      </c>
      <c r="B2104" s="36" t="s">
        <v>264</v>
      </c>
      <c r="C2104" s="50" t="s">
        <v>267</v>
      </c>
      <c r="D2104" s="19">
        <v>12.269975000000001</v>
      </c>
      <c r="E2104" s="19">
        <v>55.984428000000001</v>
      </c>
      <c r="F2104" s="20">
        <v>4965</v>
      </c>
      <c r="G2104" s="20">
        <v>324</v>
      </c>
      <c r="H2104" s="21">
        <v>1.2974498019608138</v>
      </c>
      <c r="I2104" s="4" t="s">
        <v>31</v>
      </c>
      <c r="J2104" s="4" t="s">
        <v>51</v>
      </c>
      <c r="L2104" s="50">
        <f t="shared" si="220"/>
        <v>5.5E-2</v>
      </c>
      <c r="M2104" s="13">
        <f t="shared" si="221"/>
        <v>1.107754279959718E-5</v>
      </c>
      <c r="N2104" s="4" t="s">
        <v>269</v>
      </c>
      <c r="O2104" s="4" t="s">
        <v>272</v>
      </c>
      <c r="P2104" s="17">
        <v>2400</v>
      </c>
      <c r="Q2104" s="54">
        <v>43022.073750000003</v>
      </c>
      <c r="T2104" s="24">
        <f t="shared" si="222"/>
        <v>2.4305555555555556E-3</v>
      </c>
      <c r="AA2104" s="50">
        <v>0.869518853351125</v>
      </c>
      <c r="AB2104" s="16">
        <v>1</v>
      </c>
      <c r="AE2104" s="57" t="s">
        <v>75</v>
      </c>
      <c r="AG2104" s="50">
        <v>1.5853801671201917</v>
      </c>
      <c r="AH2104" s="50">
        <v>1.5853801671201917</v>
      </c>
      <c r="AI2104" s="4" t="s">
        <v>270</v>
      </c>
      <c r="AJ2104" s="4" t="s">
        <v>271</v>
      </c>
    </row>
    <row r="2105" spans="1:36" x14ac:dyDescent="0.35">
      <c r="A2105" s="4" t="s">
        <v>268</v>
      </c>
      <c r="B2105" s="36" t="s">
        <v>264</v>
      </c>
      <c r="C2105" s="50" t="s">
        <v>267</v>
      </c>
      <c r="D2105" s="19">
        <v>12.269975000000001</v>
      </c>
      <c r="E2105" s="19">
        <v>55.984428000000001</v>
      </c>
      <c r="F2105" s="20">
        <v>4965</v>
      </c>
      <c r="G2105" s="20">
        <v>324</v>
      </c>
      <c r="H2105" s="21">
        <v>1.2974498019608138</v>
      </c>
      <c r="I2105" s="4" t="s">
        <v>31</v>
      </c>
      <c r="J2105" s="4" t="s">
        <v>51</v>
      </c>
      <c r="L2105" s="50">
        <f t="shared" si="220"/>
        <v>5.5E-2</v>
      </c>
      <c r="M2105" s="13">
        <f t="shared" si="221"/>
        <v>1.107754279959718E-5</v>
      </c>
      <c r="N2105" s="4" t="s">
        <v>269</v>
      </c>
      <c r="O2105" s="4" t="s">
        <v>272</v>
      </c>
      <c r="P2105" s="17">
        <v>2400</v>
      </c>
      <c r="Q2105" s="54">
        <v>43022.098055555558</v>
      </c>
      <c r="T2105" s="24">
        <f t="shared" si="222"/>
        <v>2.4305555555555556E-3</v>
      </c>
      <c r="AA2105" s="50">
        <v>0.434759426675562</v>
      </c>
      <c r="AB2105" s="16">
        <v>1</v>
      </c>
      <c r="AE2105" s="57" t="s">
        <v>75</v>
      </c>
      <c r="AG2105" s="50">
        <v>2.1702184217116209</v>
      </c>
      <c r="AH2105" s="50">
        <v>2.1702184217116209</v>
      </c>
      <c r="AI2105" s="4" t="s">
        <v>270</v>
      </c>
      <c r="AJ2105" s="4" t="s">
        <v>271</v>
      </c>
    </row>
    <row r="2106" spans="1:36" x14ac:dyDescent="0.35">
      <c r="A2106" s="4" t="s">
        <v>268</v>
      </c>
      <c r="B2106" s="36" t="s">
        <v>264</v>
      </c>
      <c r="C2106" s="50" t="s">
        <v>267</v>
      </c>
      <c r="D2106" s="19">
        <v>12.269975000000001</v>
      </c>
      <c r="E2106" s="19">
        <v>55.984428000000001</v>
      </c>
      <c r="F2106" s="20">
        <v>4965</v>
      </c>
      <c r="G2106" s="20">
        <v>324</v>
      </c>
      <c r="H2106" s="21">
        <v>1.2974498019608138</v>
      </c>
      <c r="I2106" s="4" t="s">
        <v>31</v>
      </c>
      <c r="J2106" s="4" t="s">
        <v>51</v>
      </c>
      <c r="L2106" s="50">
        <f t="shared" si="220"/>
        <v>5.5E-2</v>
      </c>
      <c r="M2106" s="13">
        <f t="shared" si="221"/>
        <v>1.107754279959718E-5</v>
      </c>
      <c r="N2106" s="4" t="s">
        <v>269</v>
      </c>
      <c r="O2106" s="4" t="s">
        <v>272</v>
      </c>
      <c r="P2106" s="17">
        <v>2400</v>
      </c>
      <c r="Q2106" s="54">
        <v>43022.122361111113</v>
      </c>
      <c r="T2106" s="24">
        <f t="shared" si="222"/>
        <v>2.4305555555555556E-3</v>
      </c>
      <c r="AA2106" s="50">
        <v>1.32166865709371</v>
      </c>
      <c r="AB2106" s="16">
        <v>1</v>
      </c>
      <c r="AE2106" s="57" t="s">
        <v>75</v>
      </c>
      <c r="AG2106" s="50">
        <v>2.7642804259696039</v>
      </c>
      <c r="AH2106" s="50">
        <v>2.7642804259696039</v>
      </c>
      <c r="AI2106" s="4" t="s">
        <v>270</v>
      </c>
      <c r="AJ2106" s="4" t="s">
        <v>271</v>
      </c>
    </row>
    <row r="2107" spans="1:36" x14ac:dyDescent="0.35">
      <c r="A2107" s="4" t="s">
        <v>268</v>
      </c>
      <c r="B2107" s="36" t="s">
        <v>264</v>
      </c>
      <c r="C2107" s="50" t="s">
        <v>267</v>
      </c>
      <c r="D2107" s="19">
        <v>12.269975000000001</v>
      </c>
      <c r="E2107" s="19">
        <v>55.984428000000001</v>
      </c>
      <c r="F2107" s="20">
        <v>4965</v>
      </c>
      <c r="G2107" s="20">
        <v>324</v>
      </c>
      <c r="H2107" s="21">
        <v>1.2974498019608138</v>
      </c>
      <c r="I2107" s="4" t="s">
        <v>31</v>
      </c>
      <c r="J2107" s="4" t="s">
        <v>51</v>
      </c>
      <c r="L2107" s="50">
        <f t="shared" si="220"/>
        <v>5.5E-2</v>
      </c>
      <c r="M2107" s="13">
        <f t="shared" si="221"/>
        <v>1.107754279959718E-5</v>
      </c>
      <c r="N2107" s="4" t="s">
        <v>269</v>
      </c>
      <c r="O2107" s="4" t="s">
        <v>272</v>
      </c>
      <c r="P2107" s="17">
        <v>2400</v>
      </c>
      <c r="Q2107" s="54">
        <v>43022.146666666667</v>
      </c>
      <c r="T2107" s="24">
        <f t="shared" si="222"/>
        <v>2.4305555555555556E-3</v>
      </c>
      <c r="AA2107" s="50">
        <v>0.869518853351125</v>
      </c>
      <c r="AB2107" s="16">
        <v>1</v>
      </c>
      <c r="AE2107" s="57" t="s">
        <v>75</v>
      </c>
      <c r="AG2107" s="50">
        <v>2.5425661907036168</v>
      </c>
      <c r="AH2107" s="50">
        <v>2.5425661907036168</v>
      </c>
      <c r="AI2107" s="4" t="s">
        <v>270</v>
      </c>
      <c r="AJ2107" s="4" t="s">
        <v>271</v>
      </c>
    </row>
    <row r="2108" spans="1:36" x14ac:dyDescent="0.35">
      <c r="A2108" s="4" t="s">
        <v>268</v>
      </c>
      <c r="B2108" s="36" t="s">
        <v>264</v>
      </c>
      <c r="C2108" s="50" t="s">
        <v>267</v>
      </c>
      <c r="D2108" s="19">
        <v>12.269975000000001</v>
      </c>
      <c r="E2108" s="19">
        <v>55.984428000000001</v>
      </c>
      <c r="F2108" s="20">
        <v>4965</v>
      </c>
      <c r="G2108" s="20">
        <v>324</v>
      </c>
      <c r="H2108" s="21">
        <v>1.2974498019608138</v>
      </c>
      <c r="I2108" s="4" t="s">
        <v>31</v>
      </c>
      <c r="J2108" s="4" t="s">
        <v>51</v>
      </c>
      <c r="L2108" s="50">
        <f t="shared" si="220"/>
        <v>5.5E-2</v>
      </c>
      <c r="M2108" s="13">
        <f t="shared" si="221"/>
        <v>1.107754279959718E-5</v>
      </c>
      <c r="N2108" s="4" t="s">
        <v>269</v>
      </c>
      <c r="O2108" s="4" t="s">
        <v>272</v>
      </c>
      <c r="P2108" s="17">
        <v>2400</v>
      </c>
      <c r="Q2108" s="54">
        <v>43022.174444444441</v>
      </c>
      <c r="T2108" s="24">
        <f t="shared" si="222"/>
        <v>2.4305555555555556E-3</v>
      </c>
      <c r="AA2108" s="50">
        <v>1.32166865709371</v>
      </c>
      <c r="AB2108" s="16">
        <v>1</v>
      </c>
      <c r="AE2108" s="57" t="s">
        <v>75</v>
      </c>
      <c r="AG2108" s="50">
        <v>1.986938219777221</v>
      </c>
      <c r="AH2108" s="50">
        <v>1.986938219777221</v>
      </c>
      <c r="AI2108" s="4" t="s">
        <v>270</v>
      </c>
      <c r="AJ2108" s="4" t="s">
        <v>271</v>
      </c>
    </row>
    <row r="2109" spans="1:36" x14ac:dyDescent="0.35">
      <c r="A2109" s="4" t="s">
        <v>268</v>
      </c>
      <c r="B2109" s="36" t="s">
        <v>264</v>
      </c>
      <c r="C2109" s="50" t="s">
        <v>267</v>
      </c>
      <c r="D2109" s="19">
        <v>12.269975000000001</v>
      </c>
      <c r="E2109" s="19">
        <v>55.984428000000001</v>
      </c>
      <c r="F2109" s="20">
        <v>4965</v>
      </c>
      <c r="G2109" s="20">
        <v>324</v>
      </c>
      <c r="H2109" s="21">
        <v>1.2974498019608138</v>
      </c>
      <c r="I2109" s="4" t="s">
        <v>31</v>
      </c>
      <c r="J2109" s="4" t="s">
        <v>51</v>
      </c>
      <c r="L2109" s="50">
        <f t="shared" si="220"/>
        <v>5.5E-2</v>
      </c>
      <c r="M2109" s="13">
        <f t="shared" si="221"/>
        <v>1.107754279959718E-5</v>
      </c>
      <c r="N2109" s="4" t="s">
        <v>269</v>
      </c>
      <c r="O2109" s="4" t="s">
        <v>272</v>
      </c>
      <c r="P2109" s="17">
        <v>2400</v>
      </c>
      <c r="Q2109" s="54">
        <v>43022.198750000003</v>
      </c>
      <c r="T2109" s="24">
        <f t="shared" si="222"/>
        <v>2.4305555555555556E-3</v>
      </c>
      <c r="AA2109" s="50">
        <v>0.434759426675562</v>
      </c>
      <c r="AB2109" s="16">
        <v>1</v>
      </c>
      <c r="AE2109" s="57" t="s">
        <v>75</v>
      </c>
      <c r="AG2109" s="50">
        <v>1.7939212543141583</v>
      </c>
      <c r="AH2109" s="50">
        <v>1.7939212543141583</v>
      </c>
      <c r="AI2109" s="4" t="s">
        <v>270</v>
      </c>
      <c r="AJ2109" s="4" t="s">
        <v>271</v>
      </c>
    </row>
    <row r="2110" spans="1:36" x14ac:dyDescent="0.35">
      <c r="A2110" s="4" t="s">
        <v>268</v>
      </c>
      <c r="B2110" s="36" t="s">
        <v>264</v>
      </c>
      <c r="C2110" s="50" t="s">
        <v>267</v>
      </c>
      <c r="D2110" s="19">
        <v>12.269975000000001</v>
      </c>
      <c r="E2110" s="19">
        <v>55.984428000000001</v>
      </c>
      <c r="F2110" s="20">
        <v>4965</v>
      </c>
      <c r="G2110" s="20">
        <v>324</v>
      </c>
      <c r="H2110" s="21">
        <v>1.2974498019608138</v>
      </c>
      <c r="I2110" s="4" t="s">
        <v>31</v>
      </c>
      <c r="J2110" s="4" t="s">
        <v>51</v>
      </c>
      <c r="L2110" s="50">
        <f t="shared" si="220"/>
        <v>5.5E-2</v>
      </c>
      <c r="M2110" s="13">
        <f t="shared" si="221"/>
        <v>1.107754279959718E-5</v>
      </c>
      <c r="N2110" s="4" t="s">
        <v>269</v>
      </c>
      <c r="O2110" s="4" t="s">
        <v>272</v>
      </c>
      <c r="P2110" s="17">
        <v>2400</v>
      </c>
      <c r="Q2110" s="54">
        <v>43022.223055555558</v>
      </c>
      <c r="T2110" s="24">
        <f t="shared" si="222"/>
        <v>2.4305555555555556E-3</v>
      </c>
      <c r="AA2110" s="50">
        <v>0.869518853351125</v>
      </c>
      <c r="AB2110" s="16">
        <v>1</v>
      </c>
      <c r="AE2110" s="57" t="s">
        <v>75</v>
      </c>
      <c r="AG2110" s="50">
        <v>2.0670230496756208</v>
      </c>
      <c r="AH2110" s="50">
        <v>2.0670230496756208</v>
      </c>
      <c r="AI2110" s="4" t="s">
        <v>270</v>
      </c>
      <c r="AJ2110" s="4" t="s">
        <v>271</v>
      </c>
    </row>
    <row r="2111" spans="1:36" x14ac:dyDescent="0.35">
      <c r="A2111" s="4" t="s">
        <v>268</v>
      </c>
      <c r="B2111" s="36" t="s">
        <v>264</v>
      </c>
      <c r="C2111" s="50" t="s">
        <v>267</v>
      </c>
      <c r="D2111" s="19">
        <v>12.269975000000001</v>
      </c>
      <c r="E2111" s="19">
        <v>55.984428000000001</v>
      </c>
      <c r="F2111" s="20">
        <v>4965</v>
      </c>
      <c r="G2111" s="20">
        <v>324</v>
      </c>
      <c r="H2111" s="21">
        <v>1.2974498019608138</v>
      </c>
      <c r="I2111" s="4" t="s">
        <v>31</v>
      </c>
      <c r="J2111" s="4" t="s">
        <v>51</v>
      </c>
      <c r="L2111" s="50">
        <f t="shared" si="220"/>
        <v>5.5E-2</v>
      </c>
      <c r="M2111" s="13">
        <f t="shared" si="221"/>
        <v>1.107754279959718E-5</v>
      </c>
      <c r="N2111" s="4" t="s">
        <v>269</v>
      </c>
      <c r="O2111" s="4" t="s">
        <v>272</v>
      </c>
      <c r="P2111" s="17">
        <v>2400</v>
      </c>
      <c r="Q2111" s="54">
        <v>43022.250833333332</v>
      </c>
      <c r="T2111" s="24">
        <f t="shared" si="222"/>
        <v>2.4305555555555556E-3</v>
      </c>
      <c r="AA2111" s="50">
        <v>0.869518853351125</v>
      </c>
      <c r="AB2111" s="16">
        <v>1</v>
      </c>
      <c r="AE2111" s="57" t="s">
        <v>75</v>
      </c>
      <c r="AG2111" s="50">
        <v>1.3847921014335292</v>
      </c>
      <c r="AH2111" s="50">
        <v>1.3847921014335292</v>
      </c>
      <c r="AI2111" s="4" t="s">
        <v>270</v>
      </c>
      <c r="AJ2111" s="4" t="s">
        <v>271</v>
      </c>
    </row>
    <row r="2112" spans="1:36" x14ac:dyDescent="0.35">
      <c r="A2112" s="4" t="s">
        <v>268</v>
      </c>
      <c r="B2112" s="36" t="s">
        <v>264</v>
      </c>
      <c r="C2112" s="50" t="s">
        <v>267</v>
      </c>
      <c r="D2112" s="19">
        <v>12.269975000000001</v>
      </c>
      <c r="E2112" s="19">
        <v>55.984428000000001</v>
      </c>
      <c r="F2112" s="20">
        <v>4965</v>
      </c>
      <c r="G2112" s="20">
        <v>324</v>
      </c>
      <c r="H2112" s="21">
        <v>1.2974498019608138</v>
      </c>
      <c r="I2112" s="4" t="s">
        <v>31</v>
      </c>
      <c r="J2112" s="4" t="s">
        <v>51</v>
      </c>
      <c r="L2112" s="50">
        <f t="shared" si="220"/>
        <v>5.5E-2</v>
      </c>
      <c r="M2112" s="13">
        <f t="shared" si="221"/>
        <v>1.107754279959718E-5</v>
      </c>
      <c r="N2112" s="4" t="s">
        <v>269</v>
      </c>
      <c r="O2112" s="4" t="s">
        <v>272</v>
      </c>
      <c r="P2112" s="17">
        <v>2400</v>
      </c>
      <c r="Q2112" s="54">
        <v>43022.275138888886</v>
      </c>
      <c r="T2112" s="24">
        <f t="shared" si="222"/>
        <v>2.4305555555555556E-3</v>
      </c>
      <c r="AA2112" s="50">
        <v>0.434759426675562</v>
      </c>
      <c r="AB2112" s="16">
        <v>1</v>
      </c>
      <c r="AE2112" s="57" t="s">
        <v>75</v>
      </c>
      <c r="AG2112" s="50">
        <v>0.56966127038495418</v>
      </c>
      <c r="AH2112" s="50">
        <v>0.56966127038495418</v>
      </c>
      <c r="AI2112" s="4" t="s">
        <v>270</v>
      </c>
      <c r="AJ2112" s="4" t="s">
        <v>271</v>
      </c>
    </row>
    <row r="2113" spans="1:36" x14ac:dyDescent="0.35">
      <c r="A2113" s="4" t="s">
        <v>268</v>
      </c>
      <c r="B2113" s="36" t="s">
        <v>264</v>
      </c>
      <c r="C2113" s="50" t="s">
        <v>267</v>
      </c>
      <c r="D2113" s="19">
        <v>12.269975000000001</v>
      </c>
      <c r="E2113" s="19">
        <v>55.984428000000001</v>
      </c>
      <c r="F2113" s="20">
        <v>4965</v>
      </c>
      <c r="G2113" s="20">
        <v>324</v>
      </c>
      <c r="H2113" s="21">
        <v>1.2974498019608138</v>
      </c>
      <c r="I2113" s="4" t="s">
        <v>31</v>
      </c>
      <c r="J2113" s="4" t="s">
        <v>51</v>
      </c>
      <c r="L2113" s="50">
        <f t="shared" si="220"/>
        <v>5.5E-2</v>
      </c>
      <c r="M2113" s="13">
        <f t="shared" si="221"/>
        <v>1.107754279959718E-5</v>
      </c>
      <c r="N2113" s="4" t="s">
        <v>269</v>
      </c>
      <c r="O2113" s="4" t="s">
        <v>272</v>
      </c>
      <c r="P2113" s="17">
        <v>2400</v>
      </c>
      <c r="Q2113" s="54">
        <v>43022.302916666667</v>
      </c>
      <c r="T2113" s="24">
        <f t="shared" si="222"/>
        <v>2.4305555555555556E-3</v>
      </c>
      <c r="AA2113" s="50">
        <v>1.32166865709371</v>
      </c>
      <c r="AB2113" s="16">
        <v>1</v>
      </c>
      <c r="AE2113" s="57" t="s">
        <v>75</v>
      </c>
      <c r="AG2113" s="50">
        <v>1.3596216842573834</v>
      </c>
      <c r="AH2113" s="50">
        <v>1.3596216842573834</v>
      </c>
      <c r="AI2113" s="4" t="s">
        <v>270</v>
      </c>
      <c r="AJ2113" s="4" t="s">
        <v>271</v>
      </c>
    </row>
    <row r="2114" spans="1:36" x14ac:dyDescent="0.35">
      <c r="A2114" s="4" t="s">
        <v>268</v>
      </c>
      <c r="B2114" s="36" t="s">
        <v>264</v>
      </c>
      <c r="C2114" s="50" t="s">
        <v>267</v>
      </c>
      <c r="D2114" s="19">
        <v>12.269975000000001</v>
      </c>
      <c r="E2114" s="19">
        <v>55.984428000000001</v>
      </c>
      <c r="F2114" s="20">
        <v>4965</v>
      </c>
      <c r="G2114" s="20">
        <v>324</v>
      </c>
      <c r="H2114" s="21">
        <v>1.2974498019608138</v>
      </c>
      <c r="I2114" s="4" t="s">
        <v>31</v>
      </c>
      <c r="J2114" s="4" t="s">
        <v>51</v>
      </c>
      <c r="L2114" s="50">
        <f t="shared" si="220"/>
        <v>5.5E-2</v>
      </c>
      <c r="M2114" s="13">
        <f t="shared" si="221"/>
        <v>1.107754279959718E-5</v>
      </c>
      <c r="N2114" s="4" t="s">
        <v>269</v>
      </c>
      <c r="O2114" s="4" t="s">
        <v>272</v>
      </c>
      <c r="P2114" s="17">
        <v>2400</v>
      </c>
      <c r="Q2114" s="54">
        <v>43022.320277777777</v>
      </c>
      <c r="T2114" s="24">
        <f t="shared" si="222"/>
        <v>2.4305555555555556E-3</v>
      </c>
      <c r="AA2114" s="50">
        <v>1.32166865709371</v>
      </c>
      <c r="AB2114" s="16">
        <v>1</v>
      </c>
      <c r="AE2114" s="57" t="s">
        <v>75</v>
      </c>
      <c r="AG2114" s="50">
        <v>2.0779832857168081</v>
      </c>
      <c r="AH2114" s="50">
        <v>2.0779832857168081</v>
      </c>
      <c r="AI2114" s="4" t="s">
        <v>270</v>
      </c>
      <c r="AJ2114" s="4" t="s">
        <v>271</v>
      </c>
    </row>
    <row r="2115" spans="1:36" x14ac:dyDescent="0.35">
      <c r="A2115" s="4" t="s">
        <v>268</v>
      </c>
      <c r="B2115" s="36" t="s">
        <v>264</v>
      </c>
      <c r="C2115" s="50" t="s">
        <v>267</v>
      </c>
      <c r="D2115" s="19">
        <v>12.269975000000001</v>
      </c>
      <c r="E2115" s="19">
        <v>55.984428000000001</v>
      </c>
      <c r="F2115" s="20">
        <v>4965</v>
      </c>
      <c r="G2115" s="20">
        <v>324</v>
      </c>
      <c r="H2115" s="21">
        <v>1.2974498019608138</v>
      </c>
      <c r="I2115" s="4" t="s">
        <v>31</v>
      </c>
      <c r="J2115" s="4" t="s">
        <v>51</v>
      </c>
      <c r="L2115" s="50">
        <f t="shared" si="220"/>
        <v>5.5E-2</v>
      </c>
      <c r="M2115" s="13">
        <f t="shared" si="221"/>
        <v>1.107754279959718E-5</v>
      </c>
      <c r="N2115" s="4" t="s">
        <v>269</v>
      </c>
      <c r="O2115" s="4" t="s">
        <v>272</v>
      </c>
      <c r="P2115" s="17">
        <v>2400</v>
      </c>
      <c r="Q2115" s="54">
        <v>43022.351527777777</v>
      </c>
      <c r="T2115" s="24">
        <f t="shared" si="222"/>
        <v>2.4305555555555556E-3</v>
      </c>
      <c r="AA2115" s="50">
        <v>1.7564280837692701</v>
      </c>
      <c r="AB2115" s="16">
        <v>1</v>
      </c>
      <c r="AE2115" s="57" t="s">
        <v>75</v>
      </c>
      <c r="AG2115" s="50">
        <v>1.3457207568656626</v>
      </c>
      <c r="AH2115" s="50">
        <v>1.3457207568656626</v>
      </c>
      <c r="AI2115" s="4" t="s">
        <v>270</v>
      </c>
      <c r="AJ2115" s="4" t="s">
        <v>271</v>
      </c>
    </row>
    <row r="2116" spans="1:36" x14ac:dyDescent="0.35">
      <c r="A2116" s="4" t="s">
        <v>268</v>
      </c>
      <c r="B2116" s="36" t="s">
        <v>264</v>
      </c>
      <c r="C2116" s="50" t="s">
        <v>267</v>
      </c>
      <c r="D2116" s="19">
        <v>12.269975000000001</v>
      </c>
      <c r="E2116" s="19">
        <v>55.984428000000001</v>
      </c>
      <c r="F2116" s="20">
        <v>4965</v>
      </c>
      <c r="G2116" s="20">
        <v>324</v>
      </c>
      <c r="H2116" s="21">
        <v>1.2974498019608138</v>
      </c>
      <c r="I2116" s="4" t="s">
        <v>31</v>
      </c>
      <c r="J2116" s="4" t="s">
        <v>51</v>
      </c>
      <c r="L2116" s="50">
        <f t="shared" si="220"/>
        <v>5.5E-2</v>
      </c>
      <c r="M2116" s="13">
        <f t="shared" si="221"/>
        <v>1.107754279959718E-5</v>
      </c>
      <c r="N2116" s="4" t="s">
        <v>269</v>
      </c>
      <c r="O2116" s="4" t="s">
        <v>272</v>
      </c>
      <c r="P2116" s="17">
        <v>2400</v>
      </c>
      <c r="Q2116" s="54">
        <v>43022.368888888886</v>
      </c>
      <c r="T2116" s="24">
        <f t="shared" si="222"/>
        <v>2.4305555555555556E-3</v>
      </c>
      <c r="AA2116" s="50">
        <v>1.32166865709371</v>
      </c>
      <c r="AB2116" s="16">
        <v>1</v>
      </c>
      <c r="AE2116" s="57" t="s">
        <v>75</v>
      </c>
      <c r="AG2116" s="50">
        <v>2.0642116701901458</v>
      </c>
      <c r="AH2116" s="50">
        <v>2.0642116701901458</v>
      </c>
      <c r="AI2116" s="4" t="s">
        <v>270</v>
      </c>
      <c r="AJ2116" s="4" t="s">
        <v>271</v>
      </c>
    </row>
    <row r="2117" spans="1:36" x14ac:dyDescent="0.35">
      <c r="A2117" s="4" t="s">
        <v>268</v>
      </c>
      <c r="B2117" s="36" t="s">
        <v>264</v>
      </c>
      <c r="C2117" s="50" t="s">
        <v>267</v>
      </c>
      <c r="D2117" s="19">
        <v>12.269975000000001</v>
      </c>
      <c r="E2117" s="19">
        <v>55.984428000000001</v>
      </c>
      <c r="F2117" s="20">
        <v>4965</v>
      </c>
      <c r="G2117" s="20">
        <v>324</v>
      </c>
      <c r="H2117" s="21">
        <v>1.2974498019608138</v>
      </c>
      <c r="I2117" s="4" t="s">
        <v>31</v>
      </c>
      <c r="J2117" s="4" t="s">
        <v>51</v>
      </c>
      <c r="L2117" s="50">
        <f t="shared" si="220"/>
        <v>5.5E-2</v>
      </c>
      <c r="M2117" s="13">
        <f t="shared" si="221"/>
        <v>1.107754279959718E-5</v>
      </c>
      <c r="N2117" s="4" t="s">
        <v>269</v>
      </c>
      <c r="O2117" s="4" t="s">
        <v>272</v>
      </c>
      <c r="P2117" s="17">
        <v>2400</v>
      </c>
      <c r="Q2117" s="54">
        <v>43022.393194444441</v>
      </c>
      <c r="T2117" s="24">
        <f t="shared" si="222"/>
        <v>2.4305555555555556E-3</v>
      </c>
      <c r="AA2117" s="50">
        <v>1.32166865709371</v>
      </c>
      <c r="AB2117" s="16">
        <v>1</v>
      </c>
      <c r="AE2117" s="57" t="s">
        <v>75</v>
      </c>
      <c r="AG2117" s="50">
        <v>2.4204256390028331</v>
      </c>
      <c r="AH2117" s="50">
        <v>2.4204256390028331</v>
      </c>
      <c r="AI2117" s="4" t="s">
        <v>270</v>
      </c>
      <c r="AJ2117" s="4" t="s">
        <v>271</v>
      </c>
    </row>
    <row r="2118" spans="1:36" x14ac:dyDescent="0.35">
      <c r="A2118" s="4" t="s">
        <v>268</v>
      </c>
      <c r="B2118" s="36" t="s">
        <v>264</v>
      </c>
      <c r="C2118" s="50" t="s">
        <v>267</v>
      </c>
      <c r="D2118" s="19">
        <v>12.269975000000001</v>
      </c>
      <c r="E2118" s="19">
        <v>55.984428000000001</v>
      </c>
      <c r="F2118" s="20">
        <v>4965</v>
      </c>
      <c r="G2118" s="20">
        <v>324</v>
      </c>
      <c r="H2118" s="21">
        <v>1.2974498019608138</v>
      </c>
      <c r="I2118" s="4" t="s">
        <v>31</v>
      </c>
      <c r="J2118" s="4" t="s">
        <v>51</v>
      </c>
      <c r="L2118" s="50">
        <f t="shared" si="220"/>
        <v>5.5E-2</v>
      </c>
      <c r="M2118" s="13">
        <f t="shared" si="221"/>
        <v>1.107754279959718E-5</v>
      </c>
      <c r="N2118" s="4" t="s">
        <v>269</v>
      </c>
      <c r="O2118" s="4" t="s">
        <v>272</v>
      </c>
      <c r="P2118" s="17">
        <v>2400</v>
      </c>
      <c r="Q2118" s="54">
        <v>43022.417500000003</v>
      </c>
      <c r="T2118" s="24">
        <f t="shared" si="222"/>
        <v>2.4305555555555556E-3</v>
      </c>
      <c r="AA2118" s="50">
        <v>1.7564280837692701</v>
      </c>
      <c r="AB2118" s="16">
        <v>1</v>
      </c>
      <c r="AE2118" s="57" t="s">
        <v>75</v>
      </c>
      <c r="AG2118" s="50">
        <v>2.5287189648589168</v>
      </c>
      <c r="AH2118" s="50">
        <v>2.5287189648589168</v>
      </c>
      <c r="AI2118" s="4" t="s">
        <v>270</v>
      </c>
      <c r="AJ2118" s="4" t="s">
        <v>271</v>
      </c>
    </row>
    <row r="2119" spans="1:36" x14ac:dyDescent="0.35">
      <c r="A2119" s="4" t="s">
        <v>268</v>
      </c>
      <c r="B2119" s="36" t="s">
        <v>264</v>
      </c>
      <c r="C2119" s="50" t="s">
        <v>267</v>
      </c>
      <c r="D2119" s="19">
        <v>12.269975000000001</v>
      </c>
      <c r="E2119" s="19">
        <v>55.984428000000001</v>
      </c>
      <c r="F2119" s="20">
        <v>4965</v>
      </c>
      <c r="G2119" s="20">
        <v>324</v>
      </c>
      <c r="H2119" s="21">
        <v>1.2974498019608138</v>
      </c>
      <c r="I2119" s="4" t="s">
        <v>31</v>
      </c>
      <c r="J2119" s="4" t="s">
        <v>51</v>
      </c>
      <c r="L2119" s="50">
        <f t="shared" si="220"/>
        <v>5.5E-2</v>
      </c>
      <c r="M2119" s="13">
        <f t="shared" si="221"/>
        <v>1.107754279959718E-5</v>
      </c>
      <c r="N2119" s="4" t="s">
        <v>269</v>
      </c>
      <c r="O2119" s="4" t="s">
        <v>272</v>
      </c>
      <c r="P2119" s="17">
        <v>2400</v>
      </c>
      <c r="Q2119" s="54">
        <v>43022.445277777777</v>
      </c>
      <c r="T2119" s="24">
        <f t="shared" si="222"/>
        <v>2.4305555555555556E-3</v>
      </c>
      <c r="AA2119" s="50">
        <v>0.869518853351125</v>
      </c>
      <c r="AB2119" s="16">
        <v>1</v>
      </c>
      <c r="AE2119" s="57" t="s">
        <v>75</v>
      </c>
      <c r="AG2119" s="50">
        <v>1.6860471078910584</v>
      </c>
      <c r="AH2119" s="50">
        <v>1.6860471078910584</v>
      </c>
      <c r="AI2119" s="4" t="s">
        <v>270</v>
      </c>
      <c r="AJ2119" s="4" t="s">
        <v>271</v>
      </c>
    </row>
    <row r="2120" spans="1:36" x14ac:dyDescent="0.35">
      <c r="A2120" s="4" t="s">
        <v>268</v>
      </c>
      <c r="B2120" s="36" t="s">
        <v>264</v>
      </c>
      <c r="C2120" s="50" t="s">
        <v>267</v>
      </c>
      <c r="D2120" s="19">
        <v>12.269975000000001</v>
      </c>
      <c r="E2120" s="19">
        <v>55.984428000000001</v>
      </c>
      <c r="F2120" s="20">
        <v>4965</v>
      </c>
      <c r="G2120" s="20">
        <v>324</v>
      </c>
      <c r="H2120" s="21">
        <v>1.2974498019608138</v>
      </c>
      <c r="I2120" s="4" t="s">
        <v>31</v>
      </c>
      <c r="J2120" s="4" t="s">
        <v>51</v>
      </c>
      <c r="L2120" s="50">
        <f t="shared" ref="L2120:L2183" si="223">AVERAGE(0.03,0.08)</f>
        <v>5.5E-2</v>
      </c>
      <c r="M2120" s="13">
        <f t="shared" ref="M2120:M2183" si="224">L2120/F2120</f>
        <v>1.107754279959718E-5</v>
      </c>
      <c r="N2120" s="4" t="s">
        <v>269</v>
      </c>
      <c r="O2120" s="4" t="s">
        <v>272</v>
      </c>
      <c r="P2120" s="17">
        <v>2400</v>
      </c>
      <c r="Q2120" s="54">
        <v>43022.469583333332</v>
      </c>
      <c r="T2120" s="24">
        <f t="shared" ref="T2120:T2183" si="225">AVERAGE(2,5)/60/24</f>
        <v>2.4305555555555556E-3</v>
      </c>
      <c r="AA2120" s="50">
        <v>1.32166865709371</v>
      </c>
      <c r="AB2120" s="16">
        <v>1</v>
      </c>
      <c r="AE2120" s="57" t="s">
        <v>75</v>
      </c>
      <c r="AG2120" s="50">
        <v>2.5598180217212123</v>
      </c>
      <c r="AH2120" s="50">
        <v>2.5598180217212123</v>
      </c>
      <c r="AI2120" s="4" t="s">
        <v>270</v>
      </c>
      <c r="AJ2120" s="4" t="s">
        <v>271</v>
      </c>
    </row>
    <row r="2121" spans="1:36" x14ac:dyDescent="0.35">
      <c r="A2121" s="4" t="s">
        <v>268</v>
      </c>
      <c r="B2121" s="36" t="s">
        <v>264</v>
      </c>
      <c r="C2121" s="50" t="s">
        <v>267</v>
      </c>
      <c r="D2121" s="19">
        <v>12.269975000000001</v>
      </c>
      <c r="E2121" s="19">
        <v>55.984428000000001</v>
      </c>
      <c r="F2121" s="20">
        <v>4965</v>
      </c>
      <c r="G2121" s="20">
        <v>324</v>
      </c>
      <c r="H2121" s="21">
        <v>1.2974498019608138</v>
      </c>
      <c r="I2121" s="4" t="s">
        <v>31</v>
      </c>
      <c r="J2121" s="4" t="s">
        <v>51</v>
      </c>
      <c r="L2121" s="50">
        <f t="shared" si="223"/>
        <v>5.5E-2</v>
      </c>
      <c r="M2121" s="13">
        <f t="shared" si="224"/>
        <v>1.107754279959718E-5</v>
      </c>
      <c r="N2121" s="4" t="s">
        <v>269</v>
      </c>
      <c r="O2121" s="4" t="s">
        <v>272</v>
      </c>
      <c r="P2121" s="17">
        <v>2400</v>
      </c>
      <c r="Q2121" s="54">
        <v>43022.493888888886</v>
      </c>
      <c r="T2121" s="24">
        <f t="shared" si="225"/>
        <v>2.4305555555555556E-3</v>
      </c>
      <c r="AA2121" s="50">
        <v>2.1911875104448302</v>
      </c>
      <c r="AB2121" s="16">
        <v>1</v>
      </c>
      <c r="AE2121" s="57" t="s">
        <v>75</v>
      </c>
      <c r="AG2121" s="50">
        <v>3.3004305754968586</v>
      </c>
      <c r="AH2121" s="50">
        <v>3.3004305754968586</v>
      </c>
      <c r="AI2121" s="4" t="s">
        <v>270</v>
      </c>
      <c r="AJ2121" s="4" t="s">
        <v>271</v>
      </c>
    </row>
    <row r="2122" spans="1:36" x14ac:dyDescent="0.35">
      <c r="A2122" s="4" t="s">
        <v>268</v>
      </c>
      <c r="B2122" s="36" t="s">
        <v>264</v>
      </c>
      <c r="C2122" s="50" t="s">
        <v>267</v>
      </c>
      <c r="D2122" s="19">
        <v>12.269975000000001</v>
      </c>
      <c r="E2122" s="19">
        <v>55.984428000000001</v>
      </c>
      <c r="F2122" s="20">
        <v>4965</v>
      </c>
      <c r="G2122" s="20">
        <v>324</v>
      </c>
      <c r="H2122" s="21">
        <v>1.2974498019608138</v>
      </c>
      <c r="I2122" s="4" t="s">
        <v>31</v>
      </c>
      <c r="J2122" s="4" t="s">
        <v>51</v>
      </c>
      <c r="L2122" s="50">
        <f t="shared" si="223"/>
        <v>5.5E-2</v>
      </c>
      <c r="M2122" s="13">
        <f t="shared" si="224"/>
        <v>1.107754279959718E-5</v>
      </c>
      <c r="N2122" s="4" t="s">
        <v>269</v>
      </c>
      <c r="O2122" s="4" t="s">
        <v>272</v>
      </c>
      <c r="P2122" s="17">
        <v>2400</v>
      </c>
      <c r="Q2122" s="54">
        <v>43022.518194444441</v>
      </c>
      <c r="T2122" s="24">
        <f t="shared" si="225"/>
        <v>2.4305555555555556E-3</v>
      </c>
      <c r="AA2122" s="50">
        <v>1.7564280837692701</v>
      </c>
      <c r="AB2122" s="16">
        <v>1</v>
      </c>
      <c r="AE2122" s="57" t="s">
        <v>75</v>
      </c>
      <c r="AG2122" s="50">
        <v>2.6861566008640541</v>
      </c>
      <c r="AH2122" s="50">
        <v>2.6861566008640541</v>
      </c>
      <c r="AI2122" s="4" t="s">
        <v>270</v>
      </c>
      <c r="AJ2122" s="4" t="s">
        <v>271</v>
      </c>
    </row>
    <row r="2123" spans="1:36" x14ac:dyDescent="0.35">
      <c r="A2123" s="4" t="s">
        <v>268</v>
      </c>
      <c r="B2123" s="36" t="s">
        <v>264</v>
      </c>
      <c r="C2123" s="50" t="s">
        <v>267</v>
      </c>
      <c r="D2123" s="19">
        <v>12.269975000000001</v>
      </c>
      <c r="E2123" s="19">
        <v>55.984428000000001</v>
      </c>
      <c r="F2123" s="20">
        <v>4965</v>
      </c>
      <c r="G2123" s="20">
        <v>324</v>
      </c>
      <c r="H2123" s="21">
        <v>1.2974498019608138</v>
      </c>
      <c r="I2123" s="4" t="s">
        <v>31</v>
      </c>
      <c r="J2123" s="4" t="s">
        <v>51</v>
      </c>
      <c r="L2123" s="50">
        <f t="shared" si="223"/>
        <v>5.5E-2</v>
      </c>
      <c r="M2123" s="13">
        <f t="shared" si="224"/>
        <v>1.107754279959718E-5</v>
      </c>
      <c r="N2123" s="4" t="s">
        <v>269</v>
      </c>
      <c r="O2123" s="4" t="s">
        <v>272</v>
      </c>
      <c r="P2123" s="17">
        <v>2400</v>
      </c>
      <c r="Q2123" s="54">
        <v>43022.542500000003</v>
      </c>
      <c r="T2123" s="24">
        <f t="shared" si="225"/>
        <v>2.4305555555555556E-3</v>
      </c>
      <c r="AA2123" s="50">
        <v>1.32166865709371</v>
      </c>
      <c r="AB2123" s="16">
        <v>1</v>
      </c>
      <c r="AE2123" s="57" t="s">
        <v>75</v>
      </c>
      <c r="AG2123" s="50">
        <v>1.3045620472064083</v>
      </c>
      <c r="AH2123" s="50">
        <v>1.3045620472064083</v>
      </c>
      <c r="AI2123" s="4" t="s">
        <v>270</v>
      </c>
      <c r="AJ2123" s="4" t="s">
        <v>271</v>
      </c>
    </row>
    <row r="2124" spans="1:36" x14ac:dyDescent="0.35">
      <c r="A2124" s="4" t="s">
        <v>268</v>
      </c>
      <c r="B2124" s="36" t="s">
        <v>264</v>
      </c>
      <c r="C2124" s="50" t="s">
        <v>267</v>
      </c>
      <c r="D2124" s="19">
        <v>12.269975000000001</v>
      </c>
      <c r="E2124" s="19">
        <v>55.984428000000001</v>
      </c>
      <c r="F2124" s="20">
        <v>4965</v>
      </c>
      <c r="G2124" s="20">
        <v>324</v>
      </c>
      <c r="H2124" s="21">
        <v>1.2974498019608138</v>
      </c>
      <c r="I2124" s="4" t="s">
        <v>31</v>
      </c>
      <c r="J2124" s="4" t="s">
        <v>51</v>
      </c>
      <c r="L2124" s="50">
        <f t="shared" si="223"/>
        <v>5.5E-2</v>
      </c>
      <c r="M2124" s="13">
        <f t="shared" si="224"/>
        <v>1.107754279959718E-5</v>
      </c>
      <c r="N2124" s="4" t="s">
        <v>269</v>
      </c>
      <c r="O2124" s="4" t="s">
        <v>272</v>
      </c>
      <c r="P2124" s="17">
        <v>2400</v>
      </c>
      <c r="Q2124" s="54">
        <v>43022.570277777777</v>
      </c>
      <c r="T2124" s="24">
        <f t="shared" si="225"/>
        <v>2.4305555555555556E-3</v>
      </c>
      <c r="AA2124" s="50">
        <v>0.869518853351125</v>
      </c>
      <c r="AB2124" s="16">
        <v>1</v>
      </c>
      <c r="AE2124" s="57" t="s">
        <v>75</v>
      </c>
      <c r="AG2124" s="50">
        <v>1.3591295972772666</v>
      </c>
      <c r="AH2124" s="50">
        <v>1.3591295972772666</v>
      </c>
      <c r="AI2124" s="4" t="s">
        <v>270</v>
      </c>
      <c r="AJ2124" s="4" t="s">
        <v>271</v>
      </c>
    </row>
    <row r="2125" spans="1:36" x14ac:dyDescent="0.35">
      <c r="A2125" s="4" t="s">
        <v>268</v>
      </c>
      <c r="B2125" s="36" t="s">
        <v>264</v>
      </c>
      <c r="C2125" s="50" t="s">
        <v>267</v>
      </c>
      <c r="D2125" s="19">
        <v>12.269975000000001</v>
      </c>
      <c r="E2125" s="19">
        <v>55.984428000000001</v>
      </c>
      <c r="F2125" s="20">
        <v>4965</v>
      </c>
      <c r="G2125" s="20">
        <v>324</v>
      </c>
      <c r="H2125" s="21">
        <v>1.2974498019608138</v>
      </c>
      <c r="I2125" s="4" t="s">
        <v>31</v>
      </c>
      <c r="J2125" s="4" t="s">
        <v>51</v>
      </c>
      <c r="L2125" s="50">
        <f t="shared" si="223"/>
        <v>5.5E-2</v>
      </c>
      <c r="M2125" s="13">
        <f t="shared" si="224"/>
        <v>1.107754279959718E-5</v>
      </c>
      <c r="N2125" s="4" t="s">
        <v>269</v>
      </c>
      <c r="O2125" s="4" t="s">
        <v>272</v>
      </c>
      <c r="P2125" s="17">
        <v>2400</v>
      </c>
      <c r="Q2125" s="54">
        <v>43022.591111111113</v>
      </c>
      <c r="T2125" s="24">
        <f t="shared" si="225"/>
        <v>2.4305555555555556E-3</v>
      </c>
      <c r="AA2125" s="50">
        <v>0.869518853351125</v>
      </c>
      <c r="AB2125" s="16">
        <v>1</v>
      </c>
      <c r="AE2125" s="57" t="s">
        <v>75</v>
      </c>
      <c r="AG2125" s="50">
        <v>2.0928043749062248</v>
      </c>
      <c r="AH2125" s="50">
        <v>2.0928043749062248</v>
      </c>
      <c r="AI2125" s="4" t="s">
        <v>270</v>
      </c>
      <c r="AJ2125" s="4" t="s">
        <v>271</v>
      </c>
    </row>
    <row r="2126" spans="1:36" x14ac:dyDescent="0.35">
      <c r="A2126" s="4" t="s">
        <v>268</v>
      </c>
      <c r="B2126" s="36" t="s">
        <v>264</v>
      </c>
      <c r="C2126" s="50" t="s">
        <v>267</v>
      </c>
      <c r="D2126" s="19">
        <v>12.269975000000001</v>
      </c>
      <c r="E2126" s="19">
        <v>55.984428000000001</v>
      </c>
      <c r="F2126" s="20">
        <v>4965</v>
      </c>
      <c r="G2126" s="20">
        <v>324</v>
      </c>
      <c r="H2126" s="21">
        <v>1.2974498019608138</v>
      </c>
      <c r="I2126" s="4" t="s">
        <v>31</v>
      </c>
      <c r="J2126" s="4" t="s">
        <v>51</v>
      </c>
      <c r="L2126" s="50">
        <f t="shared" si="223"/>
        <v>5.5E-2</v>
      </c>
      <c r="M2126" s="13">
        <f t="shared" si="224"/>
        <v>1.107754279959718E-5</v>
      </c>
      <c r="N2126" s="4" t="s">
        <v>269</v>
      </c>
      <c r="O2126" s="4" t="s">
        <v>272</v>
      </c>
      <c r="P2126" s="17">
        <v>2400</v>
      </c>
      <c r="Q2126" s="54">
        <v>43022.618888888886</v>
      </c>
      <c r="T2126" s="24">
        <f t="shared" si="225"/>
        <v>2.4305555555555556E-3</v>
      </c>
      <c r="AA2126" s="50">
        <v>0.434759426675562</v>
      </c>
      <c r="AB2126" s="16">
        <v>1</v>
      </c>
      <c r="AE2126" s="57" t="s">
        <v>75</v>
      </c>
      <c r="AG2126" s="50">
        <v>2.0698012000838961</v>
      </c>
      <c r="AH2126" s="50">
        <v>2.0698012000838961</v>
      </c>
      <c r="AI2126" s="4" t="s">
        <v>270</v>
      </c>
      <c r="AJ2126" s="4" t="s">
        <v>271</v>
      </c>
    </row>
    <row r="2127" spans="1:36" x14ac:dyDescent="0.35">
      <c r="A2127" s="4" t="s">
        <v>268</v>
      </c>
      <c r="B2127" s="36" t="s">
        <v>264</v>
      </c>
      <c r="C2127" s="50" t="s">
        <v>267</v>
      </c>
      <c r="D2127" s="19">
        <v>12.269975000000001</v>
      </c>
      <c r="E2127" s="19">
        <v>55.984428000000001</v>
      </c>
      <c r="F2127" s="20">
        <v>4965</v>
      </c>
      <c r="G2127" s="20">
        <v>324</v>
      </c>
      <c r="H2127" s="21">
        <v>1.2974498019608138</v>
      </c>
      <c r="I2127" s="4" t="s">
        <v>31</v>
      </c>
      <c r="J2127" s="4" t="s">
        <v>51</v>
      </c>
      <c r="L2127" s="50">
        <f t="shared" si="223"/>
        <v>5.5E-2</v>
      </c>
      <c r="M2127" s="13">
        <f t="shared" si="224"/>
        <v>1.107754279959718E-5</v>
      </c>
      <c r="N2127" s="4" t="s">
        <v>269</v>
      </c>
      <c r="O2127" s="4" t="s">
        <v>272</v>
      </c>
      <c r="P2127" s="17">
        <v>2400</v>
      </c>
      <c r="Q2127" s="54">
        <v>43022.643194444441</v>
      </c>
      <c r="T2127" s="24">
        <f t="shared" si="225"/>
        <v>2.4305555555555556E-3</v>
      </c>
      <c r="AA2127" s="50">
        <v>0</v>
      </c>
      <c r="AB2127" s="16">
        <v>1</v>
      </c>
      <c r="AE2127" s="57" t="s">
        <v>75</v>
      </c>
      <c r="AG2127" s="50">
        <v>1.488239549683479</v>
      </c>
      <c r="AH2127" s="50">
        <v>1.488239549683479</v>
      </c>
      <c r="AI2127" s="4" t="s">
        <v>270</v>
      </c>
      <c r="AJ2127" s="4" t="s">
        <v>271</v>
      </c>
    </row>
    <row r="2128" spans="1:36" x14ac:dyDescent="0.35">
      <c r="A2128" s="4" t="s">
        <v>268</v>
      </c>
      <c r="B2128" s="36" t="s">
        <v>264</v>
      </c>
      <c r="C2128" s="50" t="s">
        <v>267</v>
      </c>
      <c r="D2128" s="19">
        <v>12.269975000000001</v>
      </c>
      <c r="E2128" s="19">
        <v>55.984428000000001</v>
      </c>
      <c r="F2128" s="20">
        <v>4965</v>
      </c>
      <c r="G2128" s="20">
        <v>324</v>
      </c>
      <c r="H2128" s="21">
        <v>1.2974498019608138</v>
      </c>
      <c r="I2128" s="4" t="s">
        <v>31</v>
      </c>
      <c r="J2128" s="4" t="s">
        <v>51</v>
      </c>
      <c r="L2128" s="50">
        <f t="shared" si="223"/>
        <v>5.5E-2</v>
      </c>
      <c r="M2128" s="13">
        <f t="shared" si="224"/>
        <v>1.107754279959718E-5</v>
      </c>
      <c r="N2128" s="4" t="s">
        <v>269</v>
      </c>
      <c r="O2128" s="4" t="s">
        <v>272</v>
      </c>
      <c r="P2128" s="17">
        <v>2400</v>
      </c>
      <c r="Q2128" s="54">
        <v>43022.667500000003</v>
      </c>
      <c r="T2128" s="24">
        <f t="shared" si="225"/>
        <v>2.4305555555555556E-3</v>
      </c>
      <c r="AA2128" s="50">
        <v>0.869518853351125</v>
      </c>
      <c r="AB2128" s="16">
        <v>1</v>
      </c>
      <c r="AE2128" s="57" t="s">
        <v>75</v>
      </c>
      <c r="AG2128" s="50">
        <v>1.7407247557720915</v>
      </c>
      <c r="AH2128" s="50">
        <v>1.7407247557720915</v>
      </c>
      <c r="AI2128" s="4" t="s">
        <v>270</v>
      </c>
      <c r="AJ2128" s="4" t="s">
        <v>271</v>
      </c>
    </row>
    <row r="2129" spans="1:36" x14ac:dyDescent="0.35">
      <c r="A2129" s="4" t="s">
        <v>268</v>
      </c>
      <c r="B2129" s="36" t="s">
        <v>264</v>
      </c>
      <c r="C2129" s="50" t="s">
        <v>267</v>
      </c>
      <c r="D2129" s="19">
        <v>12.269975000000001</v>
      </c>
      <c r="E2129" s="19">
        <v>55.984428000000001</v>
      </c>
      <c r="F2129" s="20">
        <v>4965</v>
      </c>
      <c r="G2129" s="20">
        <v>324</v>
      </c>
      <c r="H2129" s="21">
        <v>1.2974498019608138</v>
      </c>
      <c r="I2129" s="4" t="s">
        <v>31</v>
      </c>
      <c r="J2129" s="4" t="s">
        <v>51</v>
      </c>
      <c r="L2129" s="50">
        <f t="shared" si="223"/>
        <v>5.5E-2</v>
      </c>
      <c r="M2129" s="13">
        <f t="shared" si="224"/>
        <v>1.107754279959718E-5</v>
      </c>
      <c r="N2129" s="4" t="s">
        <v>269</v>
      </c>
      <c r="O2129" s="4" t="s">
        <v>272</v>
      </c>
      <c r="P2129" s="17">
        <v>2400</v>
      </c>
      <c r="Q2129" s="54">
        <v>43022.691805555558</v>
      </c>
      <c r="T2129" s="24">
        <f t="shared" si="225"/>
        <v>2.4305555555555556E-3</v>
      </c>
      <c r="AA2129" s="50">
        <v>1.32166865709371</v>
      </c>
      <c r="AB2129" s="16">
        <v>1</v>
      </c>
      <c r="AE2129" s="57" t="s">
        <v>75</v>
      </c>
      <c r="AG2129" s="50">
        <v>2.2023641141763668</v>
      </c>
      <c r="AH2129" s="50">
        <v>2.2023641141763668</v>
      </c>
      <c r="AI2129" s="4" t="s">
        <v>270</v>
      </c>
      <c r="AJ2129" s="4" t="s">
        <v>271</v>
      </c>
    </row>
    <row r="2130" spans="1:36" x14ac:dyDescent="0.35">
      <c r="A2130" s="4" t="s">
        <v>268</v>
      </c>
      <c r="B2130" s="36" t="s">
        <v>264</v>
      </c>
      <c r="C2130" s="50" t="s">
        <v>267</v>
      </c>
      <c r="D2130" s="19">
        <v>12.269975000000001</v>
      </c>
      <c r="E2130" s="19">
        <v>55.984428000000001</v>
      </c>
      <c r="F2130" s="20">
        <v>4965</v>
      </c>
      <c r="G2130" s="20">
        <v>324</v>
      </c>
      <c r="H2130" s="21">
        <v>1.2974498019608138</v>
      </c>
      <c r="I2130" s="4" t="s">
        <v>31</v>
      </c>
      <c r="J2130" s="4" t="s">
        <v>51</v>
      </c>
      <c r="L2130" s="50">
        <f t="shared" si="223"/>
        <v>5.5E-2</v>
      </c>
      <c r="M2130" s="13">
        <f t="shared" si="224"/>
        <v>1.107754279959718E-5</v>
      </c>
      <c r="N2130" s="4" t="s">
        <v>269</v>
      </c>
      <c r="O2130" s="4" t="s">
        <v>272</v>
      </c>
      <c r="P2130" s="17">
        <v>2400</v>
      </c>
      <c r="Q2130" s="54">
        <v>43022.712638888886</v>
      </c>
      <c r="T2130" s="24">
        <f t="shared" si="225"/>
        <v>2.4305555555555556E-3</v>
      </c>
      <c r="AA2130" s="50">
        <v>0.869518853351125</v>
      </c>
      <c r="AB2130" s="16">
        <v>1</v>
      </c>
      <c r="AE2130" s="57" t="s">
        <v>75</v>
      </c>
      <c r="AG2130" s="50">
        <v>1.6258639656056624</v>
      </c>
      <c r="AH2130" s="50">
        <v>1.6258639656056624</v>
      </c>
      <c r="AI2130" s="4" t="s">
        <v>270</v>
      </c>
      <c r="AJ2130" s="4" t="s">
        <v>271</v>
      </c>
    </row>
    <row r="2131" spans="1:36" x14ac:dyDescent="0.35">
      <c r="A2131" s="4" t="s">
        <v>268</v>
      </c>
      <c r="B2131" s="36" t="s">
        <v>264</v>
      </c>
      <c r="C2131" s="50" t="s">
        <v>267</v>
      </c>
      <c r="D2131" s="19">
        <v>12.269975000000001</v>
      </c>
      <c r="E2131" s="19">
        <v>55.984428000000001</v>
      </c>
      <c r="F2131" s="20">
        <v>4965</v>
      </c>
      <c r="G2131" s="20">
        <v>324</v>
      </c>
      <c r="H2131" s="21">
        <v>1.2974498019608138</v>
      </c>
      <c r="I2131" s="4" t="s">
        <v>31</v>
      </c>
      <c r="J2131" s="4" t="s">
        <v>51</v>
      </c>
      <c r="L2131" s="50">
        <f t="shared" si="223"/>
        <v>5.5E-2</v>
      </c>
      <c r="M2131" s="13">
        <f t="shared" si="224"/>
        <v>1.107754279959718E-5</v>
      </c>
      <c r="N2131" s="4" t="s">
        <v>269</v>
      </c>
      <c r="O2131" s="4" t="s">
        <v>272</v>
      </c>
      <c r="P2131" s="17">
        <v>2400</v>
      </c>
      <c r="Q2131" s="54">
        <v>43022.740416666667</v>
      </c>
      <c r="T2131" s="24">
        <f t="shared" si="225"/>
        <v>2.4305555555555556E-3</v>
      </c>
      <c r="AA2131" s="50">
        <v>0.434759426675562</v>
      </c>
      <c r="AB2131" s="16">
        <v>1</v>
      </c>
      <c r="AE2131" s="57" t="s">
        <v>75</v>
      </c>
      <c r="AG2131" s="50">
        <v>1.0189480646109708</v>
      </c>
      <c r="AH2131" s="50">
        <v>1.0189480646109708</v>
      </c>
      <c r="AI2131" s="4" t="s">
        <v>270</v>
      </c>
      <c r="AJ2131" s="4" t="s">
        <v>271</v>
      </c>
    </row>
    <row r="2132" spans="1:36" x14ac:dyDescent="0.35">
      <c r="A2132" s="4" t="s">
        <v>268</v>
      </c>
      <c r="B2132" s="36" t="s">
        <v>264</v>
      </c>
      <c r="C2132" s="50" t="s">
        <v>267</v>
      </c>
      <c r="D2132" s="19">
        <v>12.269975000000001</v>
      </c>
      <c r="E2132" s="19">
        <v>55.984428000000001</v>
      </c>
      <c r="F2132" s="20">
        <v>4965</v>
      </c>
      <c r="G2132" s="20">
        <v>324</v>
      </c>
      <c r="H2132" s="21">
        <v>1.2974498019608138</v>
      </c>
      <c r="I2132" s="4" t="s">
        <v>31</v>
      </c>
      <c r="J2132" s="4" t="s">
        <v>51</v>
      </c>
      <c r="L2132" s="50">
        <f t="shared" si="223"/>
        <v>5.5E-2</v>
      </c>
      <c r="M2132" s="13">
        <f t="shared" si="224"/>
        <v>1.107754279959718E-5</v>
      </c>
      <c r="N2132" s="4" t="s">
        <v>269</v>
      </c>
      <c r="O2132" s="4" t="s">
        <v>272</v>
      </c>
      <c r="P2132" s="17">
        <v>2400</v>
      </c>
      <c r="Q2132" s="54">
        <v>43022.768194444441</v>
      </c>
      <c r="T2132" s="24">
        <f t="shared" si="225"/>
        <v>2.4305555555555556E-3</v>
      </c>
      <c r="AA2132" s="50">
        <v>0.434759426675562</v>
      </c>
      <c r="AB2132" s="16">
        <v>1</v>
      </c>
      <c r="AE2132" s="57" t="s">
        <v>75</v>
      </c>
      <c r="AG2132" s="50">
        <v>1.1439915718107834</v>
      </c>
      <c r="AH2132" s="50">
        <v>1.1439915718107834</v>
      </c>
      <c r="AI2132" s="4" t="s">
        <v>270</v>
      </c>
      <c r="AJ2132" s="4" t="s">
        <v>271</v>
      </c>
    </row>
    <row r="2133" spans="1:36" x14ac:dyDescent="0.35">
      <c r="A2133" s="4" t="s">
        <v>268</v>
      </c>
      <c r="B2133" s="36" t="s">
        <v>264</v>
      </c>
      <c r="C2133" s="50" t="s">
        <v>267</v>
      </c>
      <c r="D2133" s="19">
        <v>12.269975000000001</v>
      </c>
      <c r="E2133" s="19">
        <v>55.984428000000001</v>
      </c>
      <c r="F2133" s="20">
        <v>4965</v>
      </c>
      <c r="G2133" s="20">
        <v>324</v>
      </c>
      <c r="H2133" s="21">
        <v>1.2974498019608138</v>
      </c>
      <c r="I2133" s="4" t="s">
        <v>31</v>
      </c>
      <c r="J2133" s="4" t="s">
        <v>51</v>
      </c>
      <c r="L2133" s="50">
        <f t="shared" si="223"/>
        <v>5.5E-2</v>
      </c>
      <c r="M2133" s="13">
        <f t="shared" si="224"/>
        <v>1.107754279959718E-5</v>
      </c>
      <c r="N2133" s="4" t="s">
        <v>269</v>
      </c>
      <c r="O2133" s="4" t="s">
        <v>272</v>
      </c>
      <c r="P2133" s="17">
        <v>2400</v>
      </c>
      <c r="Q2133" s="54">
        <v>43022.789027777777</v>
      </c>
      <c r="T2133" s="24">
        <f t="shared" si="225"/>
        <v>2.4305555555555556E-3</v>
      </c>
      <c r="AA2133" s="50">
        <v>0.434759426675562</v>
      </c>
      <c r="AB2133" s="16">
        <v>1</v>
      </c>
      <c r="AE2133" s="57" t="s">
        <v>75</v>
      </c>
      <c r="AG2133" s="50">
        <v>1.6930213769536708</v>
      </c>
      <c r="AH2133" s="50">
        <v>1.6930213769536708</v>
      </c>
      <c r="AI2133" s="4" t="s">
        <v>270</v>
      </c>
      <c r="AJ2133" s="4" t="s">
        <v>271</v>
      </c>
    </row>
    <row r="2134" spans="1:36" x14ac:dyDescent="0.35">
      <c r="A2134" s="4" t="s">
        <v>268</v>
      </c>
      <c r="B2134" s="36" t="s">
        <v>264</v>
      </c>
      <c r="C2134" s="50" t="s">
        <v>267</v>
      </c>
      <c r="D2134" s="19">
        <v>12.269975000000001</v>
      </c>
      <c r="E2134" s="19">
        <v>55.984428000000001</v>
      </c>
      <c r="F2134" s="20">
        <v>4965</v>
      </c>
      <c r="G2134" s="20">
        <v>324</v>
      </c>
      <c r="H2134" s="21">
        <v>1.2974498019608138</v>
      </c>
      <c r="I2134" s="4" t="s">
        <v>31</v>
      </c>
      <c r="J2134" s="4" t="s">
        <v>51</v>
      </c>
      <c r="L2134" s="50">
        <f t="shared" si="223"/>
        <v>5.5E-2</v>
      </c>
      <c r="M2134" s="13">
        <f t="shared" si="224"/>
        <v>1.107754279959718E-5</v>
      </c>
      <c r="N2134" s="4" t="s">
        <v>269</v>
      </c>
      <c r="O2134" s="4" t="s">
        <v>272</v>
      </c>
      <c r="P2134" s="17">
        <v>2400</v>
      </c>
      <c r="Q2134" s="54">
        <v>43022.813333333332</v>
      </c>
      <c r="T2134" s="24">
        <f t="shared" si="225"/>
        <v>2.4305555555555556E-3</v>
      </c>
      <c r="AA2134" s="50">
        <v>0.869518853351125</v>
      </c>
      <c r="AB2134" s="16">
        <v>1</v>
      </c>
      <c r="AE2134" s="57" t="s">
        <v>75</v>
      </c>
      <c r="AG2134" s="50">
        <v>1.7316461993334042</v>
      </c>
      <c r="AH2134" s="50">
        <v>1.7316461993334042</v>
      </c>
      <c r="AI2134" s="4" t="s">
        <v>270</v>
      </c>
      <c r="AJ2134" s="4" t="s">
        <v>271</v>
      </c>
    </row>
    <row r="2135" spans="1:36" x14ac:dyDescent="0.35">
      <c r="A2135" s="4" t="s">
        <v>268</v>
      </c>
      <c r="B2135" s="36" t="s">
        <v>264</v>
      </c>
      <c r="C2135" s="50" t="s">
        <v>267</v>
      </c>
      <c r="D2135" s="19">
        <v>12.269975000000001</v>
      </c>
      <c r="E2135" s="19">
        <v>55.984428000000001</v>
      </c>
      <c r="F2135" s="20">
        <v>4965</v>
      </c>
      <c r="G2135" s="20">
        <v>324</v>
      </c>
      <c r="H2135" s="21">
        <v>1.2974498019608138</v>
      </c>
      <c r="I2135" s="4" t="s">
        <v>31</v>
      </c>
      <c r="J2135" s="4" t="s">
        <v>51</v>
      </c>
      <c r="L2135" s="50">
        <f t="shared" si="223"/>
        <v>5.5E-2</v>
      </c>
      <c r="M2135" s="13">
        <f t="shared" si="224"/>
        <v>1.107754279959718E-5</v>
      </c>
      <c r="N2135" s="4" t="s">
        <v>269</v>
      </c>
      <c r="O2135" s="4" t="s">
        <v>272</v>
      </c>
      <c r="P2135" s="17">
        <v>2400</v>
      </c>
      <c r="Q2135" s="54">
        <v>43022.841111111113</v>
      </c>
      <c r="T2135" s="24">
        <f t="shared" si="225"/>
        <v>2.4305555555555556E-3</v>
      </c>
      <c r="AA2135" s="50">
        <v>0.434759426675562</v>
      </c>
      <c r="AB2135" s="16">
        <v>1</v>
      </c>
      <c r="AE2135" s="57" t="s">
        <v>75</v>
      </c>
      <c r="AG2135" s="50">
        <v>1.5988803465960748</v>
      </c>
      <c r="AH2135" s="50">
        <v>1.5988803465960748</v>
      </c>
      <c r="AI2135" s="4" t="s">
        <v>270</v>
      </c>
      <c r="AJ2135" s="4" t="s">
        <v>271</v>
      </c>
    </row>
    <row r="2136" spans="1:36" x14ac:dyDescent="0.35">
      <c r="A2136" s="4" t="s">
        <v>268</v>
      </c>
      <c r="B2136" s="36" t="s">
        <v>264</v>
      </c>
      <c r="C2136" s="50" t="s">
        <v>267</v>
      </c>
      <c r="D2136" s="19">
        <v>12.269975000000001</v>
      </c>
      <c r="E2136" s="19">
        <v>55.984428000000001</v>
      </c>
      <c r="F2136" s="20">
        <v>4965</v>
      </c>
      <c r="G2136" s="20">
        <v>324</v>
      </c>
      <c r="H2136" s="21">
        <v>1.2974498019608138</v>
      </c>
      <c r="I2136" s="4" t="s">
        <v>31</v>
      </c>
      <c r="J2136" s="4" t="s">
        <v>51</v>
      </c>
      <c r="L2136" s="50">
        <f t="shared" si="223"/>
        <v>5.5E-2</v>
      </c>
      <c r="M2136" s="13">
        <f t="shared" si="224"/>
        <v>1.107754279959718E-5</v>
      </c>
      <c r="N2136" s="4" t="s">
        <v>269</v>
      </c>
      <c r="O2136" s="4" t="s">
        <v>272</v>
      </c>
      <c r="P2136" s="17">
        <v>2400</v>
      </c>
      <c r="Q2136" s="54">
        <v>43022.861944444441</v>
      </c>
      <c r="T2136" s="24">
        <f t="shared" si="225"/>
        <v>2.4305555555555556E-3</v>
      </c>
      <c r="AA2136" s="50">
        <v>0.869518853351125</v>
      </c>
      <c r="AB2136" s="16">
        <v>1</v>
      </c>
      <c r="AE2136" s="57" t="s">
        <v>75</v>
      </c>
      <c r="AG2136" s="50">
        <v>2.1867612564310708</v>
      </c>
      <c r="AH2136" s="50">
        <v>2.1867612564310708</v>
      </c>
      <c r="AI2136" s="4" t="s">
        <v>270</v>
      </c>
      <c r="AJ2136" s="4" t="s">
        <v>271</v>
      </c>
    </row>
    <row r="2137" spans="1:36" x14ac:dyDescent="0.35">
      <c r="A2137" s="4" t="s">
        <v>268</v>
      </c>
      <c r="B2137" s="36" t="s">
        <v>264</v>
      </c>
      <c r="C2137" s="50" t="s">
        <v>267</v>
      </c>
      <c r="D2137" s="19">
        <v>12.269975000000001</v>
      </c>
      <c r="E2137" s="19">
        <v>55.984428000000001</v>
      </c>
      <c r="F2137" s="20">
        <v>4965</v>
      </c>
      <c r="G2137" s="20">
        <v>324</v>
      </c>
      <c r="H2137" s="21">
        <v>1.2974498019608138</v>
      </c>
      <c r="I2137" s="4" t="s">
        <v>31</v>
      </c>
      <c r="J2137" s="4" t="s">
        <v>51</v>
      </c>
      <c r="L2137" s="50">
        <f t="shared" si="223"/>
        <v>5.5E-2</v>
      </c>
      <c r="M2137" s="13">
        <f t="shared" si="224"/>
        <v>1.107754279959718E-5</v>
      </c>
      <c r="N2137" s="4" t="s">
        <v>269</v>
      </c>
      <c r="O2137" s="4" t="s">
        <v>272</v>
      </c>
      <c r="P2137" s="17">
        <v>2400</v>
      </c>
      <c r="Q2137" s="54">
        <v>43022.893194444441</v>
      </c>
      <c r="T2137" s="24">
        <f t="shared" si="225"/>
        <v>2.4305555555555556E-3</v>
      </c>
      <c r="AA2137" s="50">
        <v>0.869518853351125</v>
      </c>
      <c r="AB2137" s="16">
        <v>1</v>
      </c>
      <c r="AE2137" s="57" t="s">
        <v>75</v>
      </c>
      <c r="AG2137" s="50">
        <v>0.59781369671563334</v>
      </c>
      <c r="AH2137" s="50">
        <v>0.59781369671563334</v>
      </c>
      <c r="AI2137" s="4" t="s">
        <v>270</v>
      </c>
      <c r="AJ2137" s="4" t="s">
        <v>271</v>
      </c>
    </row>
    <row r="2138" spans="1:36" x14ac:dyDescent="0.35">
      <c r="A2138" s="4" t="s">
        <v>268</v>
      </c>
      <c r="B2138" s="36" t="s">
        <v>264</v>
      </c>
      <c r="C2138" s="50" t="s">
        <v>267</v>
      </c>
      <c r="D2138" s="19">
        <v>12.269975000000001</v>
      </c>
      <c r="E2138" s="19">
        <v>55.984428000000001</v>
      </c>
      <c r="F2138" s="20">
        <v>4965</v>
      </c>
      <c r="G2138" s="20">
        <v>324</v>
      </c>
      <c r="H2138" s="21">
        <v>1.2974498019608138</v>
      </c>
      <c r="I2138" s="4" t="s">
        <v>31</v>
      </c>
      <c r="J2138" s="4" t="s">
        <v>51</v>
      </c>
      <c r="L2138" s="50">
        <f t="shared" si="223"/>
        <v>5.5E-2</v>
      </c>
      <c r="M2138" s="13">
        <f t="shared" si="224"/>
        <v>1.107754279959718E-5</v>
      </c>
      <c r="N2138" s="4" t="s">
        <v>269</v>
      </c>
      <c r="O2138" s="4" t="s">
        <v>272</v>
      </c>
      <c r="P2138" s="17">
        <v>2400</v>
      </c>
      <c r="Q2138" s="54">
        <v>43022.914027777777</v>
      </c>
      <c r="T2138" s="24">
        <f t="shared" si="225"/>
        <v>2.4305555555555556E-3</v>
      </c>
      <c r="AA2138" s="50">
        <v>0.434759426675562</v>
      </c>
      <c r="AB2138" s="16">
        <v>1</v>
      </c>
      <c r="AE2138" s="57" t="s">
        <v>75</v>
      </c>
      <c r="AG2138" s="50">
        <v>1.0149930943695</v>
      </c>
      <c r="AH2138" s="50">
        <v>1.0149930943695</v>
      </c>
      <c r="AI2138" s="4" t="s">
        <v>270</v>
      </c>
      <c r="AJ2138" s="4" t="s">
        <v>271</v>
      </c>
    </row>
    <row r="2139" spans="1:36" x14ac:dyDescent="0.35">
      <c r="A2139" s="4" t="s">
        <v>268</v>
      </c>
      <c r="B2139" s="36" t="s">
        <v>264</v>
      </c>
      <c r="C2139" s="50" t="s">
        <v>267</v>
      </c>
      <c r="D2139" s="19">
        <v>12.269975000000001</v>
      </c>
      <c r="E2139" s="19">
        <v>55.984428000000001</v>
      </c>
      <c r="F2139" s="20">
        <v>4965</v>
      </c>
      <c r="G2139" s="20">
        <v>324</v>
      </c>
      <c r="H2139" s="21">
        <v>1.2974498019608138</v>
      </c>
      <c r="I2139" s="4" t="s">
        <v>31</v>
      </c>
      <c r="J2139" s="4" t="s">
        <v>51</v>
      </c>
      <c r="L2139" s="50">
        <f t="shared" si="223"/>
        <v>5.5E-2</v>
      </c>
      <c r="M2139" s="13">
        <f t="shared" si="224"/>
        <v>1.107754279959718E-5</v>
      </c>
      <c r="N2139" s="4" t="s">
        <v>269</v>
      </c>
      <c r="O2139" s="4" t="s">
        <v>272</v>
      </c>
      <c r="P2139" s="17">
        <v>2400</v>
      </c>
      <c r="Q2139" s="54">
        <v>43022.934861111113</v>
      </c>
      <c r="T2139" s="24">
        <f t="shared" si="225"/>
        <v>2.4305555555555556E-3</v>
      </c>
      <c r="AA2139" s="50">
        <v>1.32166865709371</v>
      </c>
      <c r="AB2139" s="16">
        <v>1</v>
      </c>
      <c r="AE2139" s="57" t="s">
        <v>75</v>
      </c>
      <c r="AG2139" s="50">
        <v>3.1368757885755794</v>
      </c>
      <c r="AH2139" s="50">
        <v>3.1368757885755794</v>
      </c>
      <c r="AI2139" s="4" t="s">
        <v>270</v>
      </c>
      <c r="AJ2139" s="4" t="s">
        <v>271</v>
      </c>
    </row>
    <row r="2140" spans="1:36" x14ac:dyDescent="0.35">
      <c r="A2140" s="4" t="s">
        <v>268</v>
      </c>
      <c r="B2140" s="36" t="s">
        <v>264</v>
      </c>
      <c r="C2140" s="50" t="s">
        <v>267</v>
      </c>
      <c r="D2140" s="19">
        <v>12.269975000000001</v>
      </c>
      <c r="E2140" s="19">
        <v>55.984428000000001</v>
      </c>
      <c r="F2140" s="20">
        <v>4965</v>
      </c>
      <c r="G2140" s="20">
        <v>324</v>
      </c>
      <c r="H2140" s="21">
        <v>1.2974498019608138</v>
      </c>
      <c r="I2140" s="4" t="s">
        <v>31</v>
      </c>
      <c r="J2140" s="4" t="s">
        <v>51</v>
      </c>
      <c r="L2140" s="50">
        <f t="shared" si="223"/>
        <v>5.5E-2</v>
      </c>
      <c r="M2140" s="13">
        <f t="shared" si="224"/>
        <v>1.107754279959718E-5</v>
      </c>
      <c r="N2140" s="4" t="s">
        <v>269</v>
      </c>
      <c r="O2140" s="4" t="s">
        <v>272</v>
      </c>
      <c r="P2140" s="17">
        <v>2400</v>
      </c>
      <c r="Q2140" s="54">
        <v>43022.962638888886</v>
      </c>
      <c r="T2140" s="24">
        <f t="shared" si="225"/>
        <v>2.4305555555555556E-3</v>
      </c>
      <c r="AA2140" s="50">
        <v>1.32166865709371</v>
      </c>
      <c r="AB2140" s="16">
        <v>1</v>
      </c>
      <c r="AE2140" s="57" t="s">
        <v>75</v>
      </c>
      <c r="AG2140" s="50">
        <v>1.7338081395883502</v>
      </c>
      <c r="AH2140" s="50">
        <v>1.7338081395883502</v>
      </c>
      <c r="AI2140" s="4" t="s">
        <v>270</v>
      </c>
      <c r="AJ2140" s="4" t="s">
        <v>271</v>
      </c>
    </row>
    <row r="2141" spans="1:36" x14ac:dyDescent="0.35">
      <c r="A2141" s="4" t="s">
        <v>268</v>
      </c>
      <c r="B2141" s="36" t="s">
        <v>264</v>
      </c>
      <c r="C2141" s="50" t="s">
        <v>267</v>
      </c>
      <c r="D2141" s="19">
        <v>12.269975000000001</v>
      </c>
      <c r="E2141" s="19">
        <v>55.984428000000001</v>
      </c>
      <c r="F2141" s="20">
        <v>4965</v>
      </c>
      <c r="G2141" s="20">
        <v>324</v>
      </c>
      <c r="H2141" s="21">
        <v>1.2974498019608138</v>
      </c>
      <c r="I2141" s="4" t="s">
        <v>31</v>
      </c>
      <c r="J2141" s="4" t="s">
        <v>51</v>
      </c>
      <c r="L2141" s="50">
        <f t="shared" si="223"/>
        <v>5.5E-2</v>
      </c>
      <c r="M2141" s="13">
        <f t="shared" si="224"/>
        <v>1.107754279959718E-5</v>
      </c>
      <c r="N2141" s="4" t="s">
        <v>269</v>
      </c>
      <c r="O2141" s="4" t="s">
        <v>272</v>
      </c>
      <c r="P2141" s="17">
        <v>2400</v>
      </c>
      <c r="Q2141" s="54">
        <v>43022.986944444441</v>
      </c>
      <c r="T2141" s="24">
        <f t="shared" si="225"/>
        <v>2.4305555555555556E-3</v>
      </c>
      <c r="AA2141" s="50">
        <v>0.869518853351125</v>
      </c>
      <c r="AB2141" s="16">
        <v>1</v>
      </c>
      <c r="AE2141" s="57" t="s">
        <v>75</v>
      </c>
      <c r="AG2141" s="50">
        <v>1.4696553967412791</v>
      </c>
      <c r="AH2141" s="50">
        <v>1.4696553967412791</v>
      </c>
      <c r="AI2141" s="4" t="s">
        <v>270</v>
      </c>
      <c r="AJ2141" s="4" t="s">
        <v>271</v>
      </c>
    </row>
    <row r="2142" spans="1:36" x14ac:dyDescent="0.35">
      <c r="A2142" s="4" t="s">
        <v>268</v>
      </c>
      <c r="B2142" s="36" t="s">
        <v>264</v>
      </c>
      <c r="C2142" s="50" t="s">
        <v>267</v>
      </c>
      <c r="D2142" s="19">
        <v>12.269975000000001</v>
      </c>
      <c r="E2142" s="19">
        <v>55.984428000000001</v>
      </c>
      <c r="F2142" s="20">
        <v>4965</v>
      </c>
      <c r="G2142" s="20">
        <v>324</v>
      </c>
      <c r="H2142" s="21">
        <v>1.2974498019608138</v>
      </c>
      <c r="I2142" s="4" t="s">
        <v>31</v>
      </c>
      <c r="J2142" s="4" t="s">
        <v>51</v>
      </c>
      <c r="L2142" s="50">
        <f t="shared" si="223"/>
        <v>5.5E-2</v>
      </c>
      <c r="M2142" s="13">
        <f t="shared" si="224"/>
        <v>1.107754279959718E-5</v>
      </c>
      <c r="N2142" s="4" t="s">
        <v>269</v>
      </c>
      <c r="O2142" s="4" t="s">
        <v>272</v>
      </c>
      <c r="P2142" s="17">
        <v>2400</v>
      </c>
      <c r="Q2142" s="54">
        <v>43023.014722222222</v>
      </c>
      <c r="T2142" s="24">
        <f t="shared" si="225"/>
        <v>2.4305555555555556E-3</v>
      </c>
      <c r="AA2142" s="50">
        <v>0</v>
      </c>
      <c r="AB2142" s="16">
        <v>1</v>
      </c>
      <c r="AE2142" s="57" t="s">
        <v>75</v>
      </c>
      <c r="AG2142" s="50">
        <v>1.1146798151631292</v>
      </c>
      <c r="AH2142" s="50">
        <v>1.1146798151631292</v>
      </c>
      <c r="AI2142" s="4" t="s">
        <v>270</v>
      </c>
      <c r="AJ2142" s="4" t="s">
        <v>271</v>
      </c>
    </row>
    <row r="2143" spans="1:36" x14ac:dyDescent="0.35">
      <c r="A2143" s="4" t="s">
        <v>268</v>
      </c>
      <c r="B2143" s="36" t="s">
        <v>264</v>
      </c>
      <c r="C2143" s="50" t="s">
        <v>267</v>
      </c>
      <c r="D2143" s="19">
        <v>12.269975000000001</v>
      </c>
      <c r="E2143" s="19">
        <v>55.984428000000001</v>
      </c>
      <c r="F2143" s="20">
        <v>4965</v>
      </c>
      <c r="G2143" s="20">
        <v>324</v>
      </c>
      <c r="H2143" s="21">
        <v>1.2974498019608138</v>
      </c>
      <c r="I2143" s="4" t="s">
        <v>31</v>
      </c>
      <c r="J2143" s="4" t="s">
        <v>51</v>
      </c>
      <c r="L2143" s="50">
        <f t="shared" si="223"/>
        <v>5.5E-2</v>
      </c>
      <c r="M2143" s="13">
        <f t="shared" si="224"/>
        <v>1.107754279959718E-5</v>
      </c>
      <c r="N2143" s="4" t="s">
        <v>269</v>
      </c>
      <c r="O2143" s="4" t="s">
        <v>272</v>
      </c>
      <c r="P2143" s="17">
        <v>2400</v>
      </c>
      <c r="Q2143" s="54">
        <v>43023.039027777777</v>
      </c>
      <c r="T2143" s="24">
        <f t="shared" si="225"/>
        <v>2.4305555555555556E-3</v>
      </c>
      <c r="AA2143" s="50">
        <v>0</v>
      </c>
      <c r="AB2143" s="16">
        <v>1</v>
      </c>
      <c r="AE2143" s="57" t="s">
        <v>75</v>
      </c>
      <c r="AG2143" s="50">
        <v>1.201885116926396</v>
      </c>
      <c r="AH2143" s="50">
        <v>1.201885116926396</v>
      </c>
      <c r="AI2143" s="4" t="s">
        <v>270</v>
      </c>
      <c r="AJ2143" s="4" t="s">
        <v>271</v>
      </c>
    </row>
    <row r="2144" spans="1:36" x14ac:dyDescent="0.35">
      <c r="A2144" s="4" t="s">
        <v>268</v>
      </c>
      <c r="B2144" s="36" t="s">
        <v>264</v>
      </c>
      <c r="C2144" s="50" t="s">
        <v>267</v>
      </c>
      <c r="D2144" s="19">
        <v>12.269975000000001</v>
      </c>
      <c r="E2144" s="19">
        <v>55.984428000000001</v>
      </c>
      <c r="F2144" s="20">
        <v>4965</v>
      </c>
      <c r="G2144" s="20">
        <v>324</v>
      </c>
      <c r="H2144" s="21">
        <v>1.2974498019608138</v>
      </c>
      <c r="I2144" s="4" t="s">
        <v>31</v>
      </c>
      <c r="J2144" s="4" t="s">
        <v>51</v>
      </c>
      <c r="L2144" s="50">
        <f t="shared" si="223"/>
        <v>5.5E-2</v>
      </c>
      <c r="M2144" s="13">
        <f t="shared" si="224"/>
        <v>1.107754279959718E-5</v>
      </c>
      <c r="N2144" s="4" t="s">
        <v>269</v>
      </c>
      <c r="O2144" s="4" t="s">
        <v>272</v>
      </c>
      <c r="P2144" s="17">
        <v>2400</v>
      </c>
      <c r="Q2144" s="54">
        <v>43023.115416666667</v>
      </c>
      <c r="T2144" s="24">
        <f t="shared" si="225"/>
        <v>2.4305555555555556E-3</v>
      </c>
      <c r="AA2144" s="50">
        <v>0</v>
      </c>
      <c r="AB2144" s="16">
        <v>1</v>
      </c>
      <c r="AE2144" s="57" t="s">
        <v>75</v>
      </c>
      <c r="AG2144" s="50">
        <v>0.60317192115370832</v>
      </c>
      <c r="AH2144" s="50">
        <v>0.60317192115370832</v>
      </c>
      <c r="AI2144" s="4" t="s">
        <v>270</v>
      </c>
      <c r="AJ2144" s="4" t="s">
        <v>271</v>
      </c>
    </row>
    <row r="2145" spans="1:36" x14ac:dyDescent="0.35">
      <c r="A2145" s="4" t="s">
        <v>268</v>
      </c>
      <c r="B2145" s="36" t="s">
        <v>264</v>
      </c>
      <c r="C2145" s="50" t="s">
        <v>267</v>
      </c>
      <c r="D2145" s="19">
        <v>12.269975000000001</v>
      </c>
      <c r="E2145" s="19">
        <v>55.984428000000001</v>
      </c>
      <c r="F2145" s="20">
        <v>4965</v>
      </c>
      <c r="G2145" s="20">
        <v>324</v>
      </c>
      <c r="H2145" s="21">
        <v>1.2974498019608138</v>
      </c>
      <c r="I2145" s="4" t="s">
        <v>31</v>
      </c>
      <c r="J2145" s="4" t="s">
        <v>51</v>
      </c>
      <c r="L2145" s="50">
        <f t="shared" si="223"/>
        <v>5.5E-2</v>
      </c>
      <c r="M2145" s="13">
        <f t="shared" si="224"/>
        <v>1.107754279959718E-5</v>
      </c>
      <c r="N2145" s="4" t="s">
        <v>269</v>
      </c>
      <c r="O2145" s="4" t="s">
        <v>272</v>
      </c>
      <c r="P2145" s="17">
        <v>2400</v>
      </c>
      <c r="Q2145" s="54">
        <v>43023.132777777777</v>
      </c>
      <c r="T2145" s="24">
        <f t="shared" si="225"/>
        <v>2.4305555555555556E-3</v>
      </c>
      <c r="AA2145" s="50">
        <v>0</v>
      </c>
      <c r="AB2145" s="16">
        <v>1</v>
      </c>
      <c r="AE2145" s="57" t="s">
        <v>75</v>
      </c>
      <c r="AG2145" s="50">
        <v>1.1090705327960375</v>
      </c>
      <c r="AH2145" s="50">
        <v>1.1090705327960375</v>
      </c>
      <c r="AI2145" s="4" t="s">
        <v>270</v>
      </c>
      <c r="AJ2145" s="4" t="s">
        <v>271</v>
      </c>
    </row>
    <row r="2146" spans="1:36" x14ac:dyDescent="0.35">
      <c r="A2146" s="4" t="s">
        <v>268</v>
      </c>
      <c r="B2146" s="36" t="s">
        <v>264</v>
      </c>
      <c r="C2146" s="50" t="s">
        <v>267</v>
      </c>
      <c r="D2146" s="19">
        <v>12.269975000000001</v>
      </c>
      <c r="E2146" s="19">
        <v>55.984428000000001</v>
      </c>
      <c r="F2146" s="20">
        <v>4965</v>
      </c>
      <c r="G2146" s="20">
        <v>324</v>
      </c>
      <c r="H2146" s="21">
        <v>1.2974498019608138</v>
      </c>
      <c r="I2146" s="4" t="s">
        <v>31</v>
      </c>
      <c r="J2146" s="4" t="s">
        <v>51</v>
      </c>
      <c r="L2146" s="50">
        <f t="shared" si="223"/>
        <v>5.5E-2</v>
      </c>
      <c r="M2146" s="13">
        <f t="shared" si="224"/>
        <v>1.107754279959718E-5</v>
      </c>
      <c r="N2146" s="4" t="s">
        <v>269</v>
      </c>
      <c r="O2146" s="4" t="s">
        <v>272</v>
      </c>
      <c r="P2146" s="17">
        <v>2400</v>
      </c>
      <c r="Q2146" s="54">
        <v>43023.164027777777</v>
      </c>
      <c r="T2146" s="24">
        <f t="shared" si="225"/>
        <v>2.4305555555555556E-3</v>
      </c>
      <c r="AA2146" s="50">
        <v>0</v>
      </c>
      <c r="AB2146" s="16">
        <v>1</v>
      </c>
      <c r="AE2146" s="57" t="s">
        <v>75</v>
      </c>
      <c r="AG2146" s="50">
        <v>1.2002805277903874</v>
      </c>
      <c r="AH2146" s="50">
        <v>1.2002805277903874</v>
      </c>
      <c r="AI2146" s="4" t="s">
        <v>270</v>
      </c>
      <c r="AJ2146" s="4" t="s">
        <v>271</v>
      </c>
    </row>
    <row r="2147" spans="1:36" x14ac:dyDescent="0.35">
      <c r="A2147" s="4" t="s">
        <v>268</v>
      </c>
      <c r="B2147" s="36" t="s">
        <v>264</v>
      </c>
      <c r="C2147" s="50" t="s">
        <v>267</v>
      </c>
      <c r="D2147" s="19">
        <v>12.269975000000001</v>
      </c>
      <c r="E2147" s="19">
        <v>55.984428000000001</v>
      </c>
      <c r="F2147" s="20">
        <v>4965</v>
      </c>
      <c r="G2147" s="20">
        <v>324</v>
      </c>
      <c r="H2147" s="21">
        <v>1.2974498019608138</v>
      </c>
      <c r="I2147" s="4" t="s">
        <v>31</v>
      </c>
      <c r="J2147" s="4" t="s">
        <v>51</v>
      </c>
      <c r="L2147" s="50">
        <f t="shared" si="223"/>
        <v>5.5E-2</v>
      </c>
      <c r="M2147" s="13">
        <f t="shared" si="224"/>
        <v>1.107754279959718E-5</v>
      </c>
      <c r="N2147" s="4" t="s">
        <v>269</v>
      </c>
      <c r="O2147" s="4" t="s">
        <v>272</v>
      </c>
      <c r="P2147" s="17">
        <v>2400</v>
      </c>
      <c r="Q2147" s="54">
        <v>43023.188333333332</v>
      </c>
      <c r="T2147" s="24">
        <f t="shared" si="225"/>
        <v>2.4305555555555556E-3</v>
      </c>
      <c r="AA2147" s="50">
        <v>0</v>
      </c>
      <c r="AB2147" s="16">
        <v>1</v>
      </c>
      <c r="AE2147" s="57" t="s">
        <v>75</v>
      </c>
      <c r="AG2147" s="50">
        <v>0.59895319758499588</v>
      </c>
      <c r="AH2147" s="50">
        <v>0.59895319758499588</v>
      </c>
      <c r="AI2147" s="4" t="s">
        <v>270</v>
      </c>
      <c r="AJ2147" s="4" t="s">
        <v>271</v>
      </c>
    </row>
    <row r="2148" spans="1:36" x14ac:dyDescent="0.35">
      <c r="A2148" s="4" t="s">
        <v>268</v>
      </c>
      <c r="B2148" s="36" t="s">
        <v>264</v>
      </c>
      <c r="C2148" s="50" t="s">
        <v>267</v>
      </c>
      <c r="D2148" s="19">
        <v>12.269975000000001</v>
      </c>
      <c r="E2148" s="19">
        <v>55.984428000000001</v>
      </c>
      <c r="F2148" s="20">
        <v>4965</v>
      </c>
      <c r="G2148" s="20">
        <v>324</v>
      </c>
      <c r="H2148" s="21">
        <v>1.2974498019608138</v>
      </c>
      <c r="I2148" s="4" t="s">
        <v>31</v>
      </c>
      <c r="J2148" s="4" t="s">
        <v>51</v>
      </c>
      <c r="L2148" s="50">
        <f t="shared" si="223"/>
        <v>5.5E-2</v>
      </c>
      <c r="M2148" s="13">
        <f t="shared" si="224"/>
        <v>1.107754279959718E-5</v>
      </c>
      <c r="N2148" s="4" t="s">
        <v>269</v>
      </c>
      <c r="O2148" s="4" t="s">
        <v>272</v>
      </c>
      <c r="P2148" s="17">
        <v>2400</v>
      </c>
      <c r="Q2148" s="54">
        <v>43023.212638888886</v>
      </c>
      <c r="T2148" s="24">
        <f t="shared" si="225"/>
        <v>2.4305555555555556E-3</v>
      </c>
      <c r="AA2148" s="50">
        <v>0</v>
      </c>
      <c r="AB2148" s="16">
        <v>1</v>
      </c>
      <c r="AE2148" s="57" t="s">
        <v>75</v>
      </c>
      <c r="AG2148" s="50">
        <v>0.5320837247261917</v>
      </c>
      <c r="AH2148" s="50">
        <v>0.5320837247261917</v>
      </c>
      <c r="AI2148" s="4" t="s">
        <v>270</v>
      </c>
      <c r="AJ2148" s="4" t="s">
        <v>271</v>
      </c>
    </row>
    <row r="2149" spans="1:36" x14ac:dyDescent="0.35">
      <c r="A2149" s="4" t="s">
        <v>268</v>
      </c>
      <c r="B2149" s="36" t="s">
        <v>264</v>
      </c>
      <c r="C2149" s="50" t="s">
        <v>267</v>
      </c>
      <c r="D2149" s="19">
        <v>12.269975000000001</v>
      </c>
      <c r="E2149" s="19">
        <v>55.984428000000001</v>
      </c>
      <c r="F2149" s="20">
        <v>4965</v>
      </c>
      <c r="G2149" s="20">
        <v>324</v>
      </c>
      <c r="H2149" s="21">
        <v>1.2974498019608138</v>
      </c>
      <c r="I2149" s="4" t="s">
        <v>31</v>
      </c>
      <c r="J2149" s="4" t="s">
        <v>51</v>
      </c>
      <c r="L2149" s="50">
        <f t="shared" si="223"/>
        <v>5.5E-2</v>
      </c>
      <c r="M2149" s="13">
        <f t="shared" si="224"/>
        <v>1.107754279959718E-5</v>
      </c>
      <c r="N2149" s="4" t="s">
        <v>269</v>
      </c>
      <c r="O2149" s="4" t="s">
        <v>272</v>
      </c>
      <c r="P2149" s="17">
        <v>2400</v>
      </c>
      <c r="Q2149" s="54">
        <v>43023.236944444441</v>
      </c>
      <c r="T2149" s="24">
        <f t="shared" si="225"/>
        <v>2.4305555555555556E-3</v>
      </c>
      <c r="AA2149" s="50">
        <v>0</v>
      </c>
      <c r="AB2149" s="16">
        <v>1</v>
      </c>
      <c r="AE2149" s="57" t="s">
        <v>75</v>
      </c>
      <c r="AG2149" s="50">
        <v>0.41502368530416378</v>
      </c>
      <c r="AH2149" s="50">
        <v>0.41502368530416378</v>
      </c>
      <c r="AI2149" s="4" t="s">
        <v>270</v>
      </c>
      <c r="AJ2149" s="4" t="s">
        <v>271</v>
      </c>
    </row>
    <row r="2150" spans="1:36" x14ac:dyDescent="0.35">
      <c r="A2150" s="4" t="s">
        <v>268</v>
      </c>
      <c r="B2150" s="36" t="s">
        <v>264</v>
      </c>
      <c r="C2150" s="50" t="s">
        <v>267</v>
      </c>
      <c r="D2150" s="19">
        <v>12.269975000000001</v>
      </c>
      <c r="E2150" s="19">
        <v>55.984428000000001</v>
      </c>
      <c r="F2150" s="20">
        <v>4965</v>
      </c>
      <c r="G2150" s="20">
        <v>324</v>
      </c>
      <c r="H2150" s="21">
        <v>1.2974498019608138</v>
      </c>
      <c r="I2150" s="4" t="s">
        <v>31</v>
      </c>
      <c r="J2150" s="4" t="s">
        <v>51</v>
      </c>
      <c r="L2150" s="50">
        <f t="shared" si="223"/>
        <v>5.5E-2</v>
      </c>
      <c r="M2150" s="13">
        <f t="shared" si="224"/>
        <v>1.107754279959718E-5</v>
      </c>
      <c r="N2150" s="4" t="s">
        <v>269</v>
      </c>
      <c r="O2150" s="4" t="s">
        <v>272</v>
      </c>
      <c r="P2150" s="17">
        <v>2400</v>
      </c>
      <c r="Q2150" s="54">
        <v>43023.257777777777</v>
      </c>
      <c r="T2150" s="24">
        <f t="shared" si="225"/>
        <v>2.4305555555555556E-3</v>
      </c>
      <c r="AA2150" s="50">
        <v>0</v>
      </c>
      <c r="AB2150" s="16">
        <v>1</v>
      </c>
      <c r="AE2150" s="57" t="s">
        <v>75</v>
      </c>
      <c r="AG2150" s="50">
        <v>0.4192504440091292</v>
      </c>
      <c r="AH2150" s="50">
        <v>0.4192504440091292</v>
      </c>
      <c r="AI2150" s="4" t="s">
        <v>270</v>
      </c>
      <c r="AJ2150" s="4" t="s">
        <v>271</v>
      </c>
    </row>
    <row r="2151" spans="1:36" x14ac:dyDescent="0.35">
      <c r="A2151" s="4" t="s">
        <v>268</v>
      </c>
      <c r="B2151" s="36" t="s">
        <v>264</v>
      </c>
      <c r="C2151" s="50" t="s">
        <v>267</v>
      </c>
      <c r="D2151" s="19">
        <v>12.269975000000001</v>
      </c>
      <c r="E2151" s="19">
        <v>55.984428000000001</v>
      </c>
      <c r="F2151" s="20">
        <v>4965</v>
      </c>
      <c r="G2151" s="20">
        <v>324</v>
      </c>
      <c r="H2151" s="21">
        <v>1.2974498019608138</v>
      </c>
      <c r="I2151" s="4" t="s">
        <v>31</v>
      </c>
      <c r="J2151" s="4" t="s">
        <v>51</v>
      </c>
      <c r="L2151" s="50">
        <f t="shared" si="223"/>
        <v>5.5E-2</v>
      </c>
      <c r="M2151" s="13">
        <f t="shared" si="224"/>
        <v>1.107754279959718E-5</v>
      </c>
      <c r="N2151" s="4" t="s">
        <v>269</v>
      </c>
      <c r="O2151" s="4" t="s">
        <v>272</v>
      </c>
      <c r="P2151" s="17">
        <v>2400</v>
      </c>
      <c r="Q2151" s="54">
        <v>43023.282083333332</v>
      </c>
      <c r="T2151" s="24">
        <f t="shared" si="225"/>
        <v>2.4305555555555556E-3</v>
      </c>
      <c r="AA2151" s="50">
        <v>0</v>
      </c>
      <c r="AB2151" s="16">
        <v>1</v>
      </c>
      <c r="AE2151" s="57" t="s">
        <v>75</v>
      </c>
      <c r="AG2151" s="50">
        <v>0.42298330204703749</v>
      </c>
      <c r="AH2151" s="50">
        <v>0.42298330204703749</v>
      </c>
      <c r="AI2151" s="4" t="s">
        <v>270</v>
      </c>
      <c r="AJ2151" s="4" t="s">
        <v>271</v>
      </c>
    </row>
    <row r="2152" spans="1:36" x14ac:dyDescent="0.35">
      <c r="A2152" s="4" t="s">
        <v>268</v>
      </c>
      <c r="B2152" s="36" t="s">
        <v>264</v>
      </c>
      <c r="C2152" s="50" t="s">
        <v>267</v>
      </c>
      <c r="D2152" s="19">
        <v>12.269975000000001</v>
      </c>
      <c r="E2152" s="19">
        <v>55.984428000000001</v>
      </c>
      <c r="F2152" s="20">
        <v>4965</v>
      </c>
      <c r="G2152" s="20">
        <v>324</v>
      </c>
      <c r="H2152" s="21">
        <v>1.2974498019608138</v>
      </c>
      <c r="I2152" s="4" t="s">
        <v>31</v>
      </c>
      <c r="J2152" s="4" t="s">
        <v>51</v>
      </c>
      <c r="L2152" s="50">
        <f t="shared" si="223"/>
        <v>5.5E-2</v>
      </c>
      <c r="M2152" s="13">
        <f t="shared" si="224"/>
        <v>1.107754279959718E-5</v>
      </c>
      <c r="N2152" s="4" t="s">
        <v>269</v>
      </c>
      <c r="O2152" s="4" t="s">
        <v>272</v>
      </c>
      <c r="P2152" s="17">
        <v>2400</v>
      </c>
      <c r="Q2152" s="54">
        <v>43023.306388888886</v>
      </c>
      <c r="T2152" s="24">
        <f t="shared" si="225"/>
        <v>2.4305555555555556E-3</v>
      </c>
      <c r="AA2152" s="50">
        <v>0</v>
      </c>
      <c r="AB2152" s="16">
        <v>1</v>
      </c>
      <c r="AE2152" s="57" t="s">
        <v>75</v>
      </c>
      <c r="AG2152" s="50">
        <v>0.58478066122079164</v>
      </c>
      <c r="AH2152" s="50">
        <v>0.58478066122079164</v>
      </c>
      <c r="AI2152" s="4" t="s">
        <v>270</v>
      </c>
      <c r="AJ2152" s="4" t="s">
        <v>271</v>
      </c>
    </row>
    <row r="2153" spans="1:36" x14ac:dyDescent="0.35">
      <c r="A2153" s="4" t="s">
        <v>268</v>
      </c>
      <c r="B2153" s="36" t="s">
        <v>264</v>
      </c>
      <c r="C2153" s="50" t="s">
        <v>267</v>
      </c>
      <c r="D2153" s="19">
        <v>12.269975000000001</v>
      </c>
      <c r="E2153" s="19">
        <v>55.984428000000001</v>
      </c>
      <c r="F2153" s="20">
        <v>4965</v>
      </c>
      <c r="G2153" s="20">
        <v>324</v>
      </c>
      <c r="H2153" s="21">
        <v>1.2974498019608138</v>
      </c>
      <c r="I2153" s="4" t="s">
        <v>31</v>
      </c>
      <c r="J2153" s="4" t="s">
        <v>51</v>
      </c>
      <c r="L2153" s="50">
        <f t="shared" si="223"/>
        <v>5.5E-2</v>
      </c>
      <c r="M2153" s="13">
        <f t="shared" si="224"/>
        <v>1.107754279959718E-5</v>
      </c>
      <c r="N2153" s="4" t="s">
        <v>269</v>
      </c>
      <c r="O2153" s="4" t="s">
        <v>272</v>
      </c>
      <c r="P2153" s="17">
        <v>2400</v>
      </c>
      <c r="Q2153" s="54">
        <v>43023.358472222222</v>
      </c>
      <c r="T2153" s="24">
        <f t="shared" si="225"/>
        <v>2.4305555555555556E-3</v>
      </c>
      <c r="AA2153" s="50">
        <v>0</v>
      </c>
      <c r="AB2153" s="16">
        <v>1</v>
      </c>
      <c r="AE2153" s="57" t="s">
        <v>75</v>
      </c>
      <c r="AG2153" s="50">
        <v>0.85986993430795</v>
      </c>
      <c r="AH2153" s="50">
        <v>0.85986993430795</v>
      </c>
      <c r="AI2153" s="4" t="s">
        <v>270</v>
      </c>
      <c r="AJ2153" s="4" t="s">
        <v>271</v>
      </c>
    </row>
    <row r="2154" spans="1:36" x14ac:dyDescent="0.35">
      <c r="A2154" s="4" t="s">
        <v>268</v>
      </c>
      <c r="B2154" s="36" t="s">
        <v>264</v>
      </c>
      <c r="C2154" s="50" t="s">
        <v>267</v>
      </c>
      <c r="D2154" s="19">
        <v>12.269975000000001</v>
      </c>
      <c r="E2154" s="19">
        <v>55.984428000000001</v>
      </c>
      <c r="F2154" s="20">
        <v>4965</v>
      </c>
      <c r="G2154" s="20">
        <v>324</v>
      </c>
      <c r="H2154" s="21">
        <v>1.2974498019608138</v>
      </c>
      <c r="I2154" s="4" t="s">
        <v>31</v>
      </c>
      <c r="J2154" s="4" t="s">
        <v>51</v>
      </c>
      <c r="L2154" s="50">
        <f t="shared" si="223"/>
        <v>5.5E-2</v>
      </c>
      <c r="M2154" s="13">
        <f t="shared" si="224"/>
        <v>1.107754279959718E-5</v>
      </c>
      <c r="N2154" s="4" t="s">
        <v>269</v>
      </c>
      <c r="O2154" s="4" t="s">
        <v>272</v>
      </c>
      <c r="P2154" s="17">
        <v>2400</v>
      </c>
      <c r="Q2154" s="54">
        <v>43023.379305555558</v>
      </c>
      <c r="T2154" s="24">
        <f t="shared" si="225"/>
        <v>2.4305555555555556E-3</v>
      </c>
      <c r="AA2154" s="50">
        <v>0</v>
      </c>
      <c r="AB2154" s="16">
        <v>1</v>
      </c>
      <c r="AE2154" s="57" t="s">
        <v>75</v>
      </c>
      <c r="AG2154" s="50">
        <v>0.83866767292166666</v>
      </c>
      <c r="AH2154" s="50">
        <v>0.83866767292166666</v>
      </c>
      <c r="AI2154" s="4" t="s">
        <v>270</v>
      </c>
      <c r="AJ2154" s="4" t="s">
        <v>271</v>
      </c>
    </row>
    <row r="2155" spans="1:36" x14ac:dyDescent="0.35">
      <c r="A2155" s="4" t="s">
        <v>268</v>
      </c>
      <c r="B2155" s="36" t="s">
        <v>264</v>
      </c>
      <c r="C2155" s="50" t="s">
        <v>267</v>
      </c>
      <c r="D2155" s="19">
        <v>12.269975000000001</v>
      </c>
      <c r="E2155" s="19">
        <v>55.984428000000001</v>
      </c>
      <c r="F2155" s="20">
        <v>4965</v>
      </c>
      <c r="G2155" s="20">
        <v>324</v>
      </c>
      <c r="H2155" s="21">
        <v>1.2974498019608138</v>
      </c>
      <c r="I2155" s="4" t="s">
        <v>31</v>
      </c>
      <c r="J2155" s="4" t="s">
        <v>51</v>
      </c>
      <c r="L2155" s="50">
        <f t="shared" si="223"/>
        <v>5.5E-2</v>
      </c>
      <c r="M2155" s="13">
        <f t="shared" si="224"/>
        <v>1.107754279959718E-5</v>
      </c>
      <c r="N2155" s="4" t="s">
        <v>269</v>
      </c>
      <c r="O2155" s="4" t="s">
        <v>272</v>
      </c>
      <c r="P2155" s="17">
        <v>2400</v>
      </c>
      <c r="Q2155" s="54">
        <v>43023.407083333332</v>
      </c>
      <c r="T2155" s="24">
        <f t="shared" si="225"/>
        <v>2.4305555555555556E-3</v>
      </c>
      <c r="AA2155" s="50">
        <v>0</v>
      </c>
      <c r="AB2155" s="16">
        <v>1</v>
      </c>
      <c r="AE2155" s="57" t="s">
        <v>75</v>
      </c>
      <c r="AG2155" s="50">
        <v>0.70031043584618757</v>
      </c>
      <c r="AH2155" s="50">
        <v>0.70031043584618757</v>
      </c>
      <c r="AI2155" s="4" t="s">
        <v>270</v>
      </c>
      <c r="AJ2155" s="4" t="s">
        <v>271</v>
      </c>
    </row>
    <row r="2156" spans="1:36" x14ac:dyDescent="0.35">
      <c r="A2156" s="4" t="s">
        <v>268</v>
      </c>
      <c r="B2156" s="36" t="s">
        <v>264</v>
      </c>
      <c r="C2156" s="50" t="s">
        <v>267</v>
      </c>
      <c r="D2156" s="19">
        <v>12.269975000000001</v>
      </c>
      <c r="E2156" s="19">
        <v>55.984428000000001</v>
      </c>
      <c r="F2156" s="20">
        <v>4965</v>
      </c>
      <c r="G2156" s="20">
        <v>324</v>
      </c>
      <c r="H2156" s="21">
        <v>1.2974498019608138</v>
      </c>
      <c r="I2156" s="4" t="s">
        <v>31</v>
      </c>
      <c r="J2156" s="4" t="s">
        <v>51</v>
      </c>
      <c r="L2156" s="50">
        <f t="shared" si="223"/>
        <v>5.5E-2</v>
      </c>
      <c r="M2156" s="13">
        <f t="shared" si="224"/>
        <v>1.107754279959718E-5</v>
      </c>
      <c r="N2156" s="4" t="s">
        <v>269</v>
      </c>
      <c r="O2156" s="4" t="s">
        <v>272</v>
      </c>
      <c r="P2156" s="17">
        <v>2400</v>
      </c>
      <c r="Q2156" s="54">
        <v>43023.431388888886</v>
      </c>
      <c r="T2156" s="24">
        <f t="shared" si="225"/>
        <v>2.4305555555555556E-3</v>
      </c>
      <c r="AA2156" s="50">
        <v>0</v>
      </c>
      <c r="AB2156" s="16">
        <v>1</v>
      </c>
      <c r="AE2156" s="57" t="s">
        <v>75</v>
      </c>
      <c r="AG2156" s="50">
        <v>0.71854893118411667</v>
      </c>
      <c r="AH2156" s="50">
        <v>0.71854893118411667</v>
      </c>
      <c r="AI2156" s="4" t="s">
        <v>270</v>
      </c>
      <c r="AJ2156" s="4" t="s">
        <v>271</v>
      </c>
    </row>
    <row r="2157" spans="1:36" x14ac:dyDescent="0.35">
      <c r="A2157" s="4" t="s">
        <v>268</v>
      </c>
      <c r="B2157" s="36" t="s">
        <v>264</v>
      </c>
      <c r="C2157" s="50" t="s">
        <v>267</v>
      </c>
      <c r="D2157" s="19">
        <v>12.269975000000001</v>
      </c>
      <c r="E2157" s="19">
        <v>55.984428000000001</v>
      </c>
      <c r="F2157" s="20">
        <v>4965</v>
      </c>
      <c r="G2157" s="20">
        <v>324</v>
      </c>
      <c r="H2157" s="21">
        <v>1.2974498019608138</v>
      </c>
      <c r="I2157" s="4" t="s">
        <v>31</v>
      </c>
      <c r="J2157" s="4" t="s">
        <v>51</v>
      </c>
      <c r="L2157" s="50">
        <f t="shared" si="223"/>
        <v>5.5E-2</v>
      </c>
      <c r="M2157" s="13">
        <f t="shared" si="224"/>
        <v>1.107754279959718E-5</v>
      </c>
      <c r="N2157" s="4" t="s">
        <v>269</v>
      </c>
      <c r="O2157" s="4" t="s">
        <v>272</v>
      </c>
      <c r="P2157" s="17">
        <v>2400</v>
      </c>
      <c r="Q2157" s="54">
        <v>43023.455694444441</v>
      </c>
      <c r="T2157" s="24">
        <f t="shared" si="225"/>
        <v>2.4305555555555556E-3</v>
      </c>
      <c r="AA2157" s="50">
        <v>0</v>
      </c>
      <c r="AB2157" s="16">
        <v>1</v>
      </c>
      <c r="AE2157" s="57" t="s">
        <v>75</v>
      </c>
      <c r="AG2157" s="50">
        <v>0.63762812798875412</v>
      </c>
      <c r="AH2157" s="50">
        <v>0.63762812798875412</v>
      </c>
      <c r="AI2157" s="4" t="s">
        <v>270</v>
      </c>
      <c r="AJ2157" s="4" t="s">
        <v>271</v>
      </c>
    </row>
    <row r="2158" spans="1:36" x14ac:dyDescent="0.35">
      <c r="A2158" s="4" t="s">
        <v>268</v>
      </c>
      <c r="B2158" s="36" t="s">
        <v>264</v>
      </c>
      <c r="C2158" s="50" t="s">
        <v>267</v>
      </c>
      <c r="D2158" s="19">
        <v>12.269975000000001</v>
      </c>
      <c r="E2158" s="19">
        <v>55.984428000000001</v>
      </c>
      <c r="F2158" s="20">
        <v>4965</v>
      </c>
      <c r="G2158" s="20">
        <v>324</v>
      </c>
      <c r="H2158" s="21">
        <v>1.2974498019608138</v>
      </c>
      <c r="I2158" s="4" t="s">
        <v>31</v>
      </c>
      <c r="J2158" s="4" t="s">
        <v>51</v>
      </c>
      <c r="L2158" s="50">
        <f t="shared" si="223"/>
        <v>5.5E-2</v>
      </c>
      <c r="M2158" s="13">
        <f t="shared" si="224"/>
        <v>1.107754279959718E-5</v>
      </c>
      <c r="N2158" s="4" t="s">
        <v>269</v>
      </c>
      <c r="O2158" s="4" t="s">
        <v>272</v>
      </c>
      <c r="P2158" s="17">
        <v>2400</v>
      </c>
      <c r="Q2158" s="54">
        <v>43023.48</v>
      </c>
      <c r="T2158" s="24">
        <f t="shared" si="225"/>
        <v>2.4305555555555556E-3</v>
      </c>
      <c r="AA2158" s="50">
        <v>0</v>
      </c>
      <c r="AB2158" s="16">
        <v>1</v>
      </c>
      <c r="AE2158" s="57" t="s">
        <v>75</v>
      </c>
      <c r="AG2158" s="50">
        <v>0.81471316657198756</v>
      </c>
      <c r="AH2158" s="50">
        <v>0.81471316657198756</v>
      </c>
      <c r="AI2158" s="4" t="s">
        <v>270</v>
      </c>
      <c r="AJ2158" s="4" t="s">
        <v>271</v>
      </c>
    </row>
    <row r="2159" spans="1:36" x14ac:dyDescent="0.35">
      <c r="A2159" s="4" t="s">
        <v>268</v>
      </c>
      <c r="B2159" s="36" t="s">
        <v>264</v>
      </c>
      <c r="C2159" s="50" t="s">
        <v>267</v>
      </c>
      <c r="D2159" s="19">
        <v>12.269975000000001</v>
      </c>
      <c r="E2159" s="19">
        <v>55.984428000000001</v>
      </c>
      <c r="F2159" s="20">
        <v>4965</v>
      </c>
      <c r="G2159" s="20">
        <v>324</v>
      </c>
      <c r="H2159" s="21">
        <v>1.2974498019608138</v>
      </c>
      <c r="I2159" s="4" t="s">
        <v>31</v>
      </c>
      <c r="J2159" s="4" t="s">
        <v>51</v>
      </c>
      <c r="L2159" s="50">
        <f t="shared" si="223"/>
        <v>5.5E-2</v>
      </c>
      <c r="M2159" s="13">
        <f t="shared" si="224"/>
        <v>1.107754279959718E-5</v>
      </c>
      <c r="N2159" s="4" t="s">
        <v>269</v>
      </c>
      <c r="O2159" s="4" t="s">
        <v>272</v>
      </c>
      <c r="P2159" s="17">
        <v>2400</v>
      </c>
      <c r="Q2159" s="54">
        <v>43023.507777777777</v>
      </c>
      <c r="T2159" s="24">
        <f t="shared" si="225"/>
        <v>2.4305555555555556E-3</v>
      </c>
      <c r="AA2159" s="50">
        <v>0</v>
      </c>
      <c r="AB2159" s="16">
        <v>1</v>
      </c>
      <c r="AE2159" s="57" t="s">
        <v>75</v>
      </c>
      <c r="AG2159" s="50">
        <v>1.243166006550779</v>
      </c>
      <c r="AH2159" s="50">
        <v>1.243166006550779</v>
      </c>
      <c r="AI2159" s="4" t="s">
        <v>270</v>
      </c>
      <c r="AJ2159" s="4" t="s">
        <v>271</v>
      </c>
    </row>
    <row r="2160" spans="1:36" x14ac:dyDescent="0.35">
      <c r="A2160" s="4" t="s">
        <v>268</v>
      </c>
      <c r="B2160" s="36" t="s">
        <v>264</v>
      </c>
      <c r="C2160" s="50" t="s">
        <v>267</v>
      </c>
      <c r="D2160" s="19">
        <v>12.269975000000001</v>
      </c>
      <c r="E2160" s="19">
        <v>55.984428000000001</v>
      </c>
      <c r="F2160" s="20">
        <v>4965</v>
      </c>
      <c r="G2160" s="20">
        <v>324</v>
      </c>
      <c r="H2160" s="21">
        <v>1.2974498019608138</v>
      </c>
      <c r="I2160" s="4" t="s">
        <v>31</v>
      </c>
      <c r="J2160" s="4" t="s">
        <v>51</v>
      </c>
      <c r="L2160" s="50">
        <f t="shared" si="223"/>
        <v>5.5E-2</v>
      </c>
      <c r="M2160" s="13">
        <f t="shared" si="224"/>
        <v>1.107754279959718E-5</v>
      </c>
      <c r="N2160" s="4" t="s">
        <v>269</v>
      </c>
      <c r="O2160" s="4" t="s">
        <v>272</v>
      </c>
      <c r="P2160" s="17">
        <v>2400</v>
      </c>
      <c r="Q2160" s="54">
        <v>43023.528611111113</v>
      </c>
      <c r="T2160" s="24">
        <f t="shared" si="225"/>
        <v>2.4305555555555556E-3</v>
      </c>
      <c r="AA2160" s="50">
        <v>0.434759426675562</v>
      </c>
      <c r="AB2160" s="16">
        <v>1</v>
      </c>
      <c r="AE2160" s="57" t="s">
        <v>75</v>
      </c>
      <c r="AG2160" s="50">
        <v>1.1784304157522207</v>
      </c>
      <c r="AH2160" s="50">
        <v>1.1784304157522207</v>
      </c>
      <c r="AI2160" s="4" t="s">
        <v>270</v>
      </c>
      <c r="AJ2160" s="4" t="s">
        <v>271</v>
      </c>
    </row>
    <row r="2161" spans="1:36" x14ac:dyDescent="0.35">
      <c r="A2161" s="4" t="s">
        <v>268</v>
      </c>
      <c r="B2161" s="36" t="s">
        <v>264</v>
      </c>
      <c r="C2161" s="50" t="s">
        <v>267</v>
      </c>
      <c r="D2161" s="19">
        <v>12.269975000000001</v>
      </c>
      <c r="E2161" s="19">
        <v>55.984428000000001</v>
      </c>
      <c r="F2161" s="20">
        <v>4965</v>
      </c>
      <c r="G2161" s="20">
        <v>324</v>
      </c>
      <c r="H2161" s="21">
        <v>1.2974498019608138</v>
      </c>
      <c r="I2161" s="4" t="s">
        <v>31</v>
      </c>
      <c r="J2161" s="4" t="s">
        <v>51</v>
      </c>
      <c r="L2161" s="50">
        <f t="shared" si="223"/>
        <v>5.5E-2</v>
      </c>
      <c r="M2161" s="13">
        <f t="shared" si="224"/>
        <v>1.107754279959718E-5</v>
      </c>
      <c r="N2161" s="4" t="s">
        <v>269</v>
      </c>
      <c r="O2161" s="4" t="s">
        <v>272</v>
      </c>
      <c r="P2161" s="17">
        <v>2400</v>
      </c>
      <c r="Q2161" s="54">
        <v>43023.552916666667</v>
      </c>
      <c r="T2161" s="24">
        <f t="shared" si="225"/>
        <v>2.4305555555555556E-3</v>
      </c>
      <c r="AA2161" s="50">
        <v>0</v>
      </c>
      <c r="AB2161" s="16">
        <v>1</v>
      </c>
      <c r="AE2161" s="57" t="s">
        <v>75</v>
      </c>
      <c r="AG2161" s="50">
        <v>1.2219851632297751</v>
      </c>
      <c r="AH2161" s="50">
        <v>1.2219851632297751</v>
      </c>
      <c r="AI2161" s="4" t="s">
        <v>270</v>
      </c>
      <c r="AJ2161" s="4" t="s">
        <v>271</v>
      </c>
    </row>
    <row r="2162" spans="1:36" x14ac:dyDescent="0.35">
      <c r="A2162" s="4" t="s">
        <v>268</v>
      </c>
      <c r="B2162" s="36" t="s">
        <v>264</v>
      </c>
      <c r="C2162" s="50" t="s">
        <v>267</v>
      </c>
      <c r="D2162" s="19">
        <v>12.269975000000001</v>
      </c>
      <c r="E2162" s="19">
        <v>55.984428000000001</v>
      </c>
      <c r="F2162" s="20">
        <v>4965</v>
      </c>
      <c r="G2162" s="20">
        <v>324</v>
      </c>
      <c r="H2162" s="21">
        <v>1.2974498019608138</v>
      </c>
      <c r="I2162" s="4" t="s">
        <v>31</v>
      </c>
      <c r="J2162" s="4" t="s">
        <v>51</v>
      </c>
      <c r="L2162" s="50">
        <f t="shared" si="223"/>
        <v>5.5E-2</v>
      </c>
      <c r="M2162" s="13">
        <f t="shared" si="224"/>
        <v>1.107754279959718E-5</v>
      </c>
      <c r="N2162" s="4" t="s">
        <v>269</v>
      </c>
      <c r="O2162" s="4" t="s">
        <v>272</v>
      </c>
      <c r="P2162" s="17">
        <v>2400</v>
      </c>
      <c r="Q2162" s="54">
        <v>43023.577222222222</v>
      </c>
      <c r="T2162" s="24">
        <f t="shared" si="225"/>
        <v>2.4305555555555556E-3</v>
      </c>
      <c r="AA2162" s="50">
        <v>0.434759426675562</v>
      </c>
      <c r="AB2162" s="16">
        <v>1</v>
      </c>
      <c r="AE2162" s="57" t="s">
        <v>75</v>
      </c>
      <c r="AG2162" s="50">
        <v>1.8597460271830919</v>
      </c>
      <c r="AH2162" s="50">
        <v>1.8597460271830919</v>
      </c>
      <c r="AI2162" s="4" t="s">
        <v>270</v>
      </c>
      <c r="AJ2162" s="4" t="s">
        <v>271</v>
      </c>
    </row>
    <row r="2163" spans="1:36" x14ac:dyDescent="0.35">
      <c r="A2163" s="4" t="s">
        <v>268</v>
      </c>
      <c r="B2163" s="36" t="s">
        <v>264</v>
      </c>
      <c r="C2163" s="50" t="s">
        <v>267</v>
      </c>
      <c r="D2163" s="19">
        <v>12.269975000000001</v>
      </c>
      <c r="E2163" s="19">
        <v>55.984428000000001</v>
      </c>
      <c r="F2163" s="20">
        <v>4965</v>
      </c>
      <c r="G2163" s="20">
        <v>324</v>
      </c>
      <c r="H2163" s="21">
        <v>1.2974498019608138</v>
      </c>
      <c r="I2163" s="4" t="s">
        <v>31</v>
      </c>
      <c r="J2163" s="4" t="s">
        <v>51</v>
      </c>
      <c r="L2163" s="50">
        <f t="shared" si="223"/>
        <v>5.5E-2</v>
      </c>
      <c r="M2163" s="13">
        <f t="shared" si="224"/>
        <v>1.107754279959718E-5</v>
      </c>
      <c r="N2163" s="4" t="s">
        <v>269</v>
      </c>
      <c r="O2163" s="4" t="s">
        <v>272</v>
      </c>
      <c r="P2163" s="17">
        <v>2400</v>
      </c>
      <c r="Q2163" s="54">
        <v>43023.601527777777</v>
      </c>
      <c r="T2163" s="24">
        <f t="shared" si="225"/>
        <v>2.4305555555555556E-3</v>
      </c>
      <c r="AA2163" s="50">
        <v>0.434759426675562</v>
      </c>
      <c r="AB2163" s="16">
        <v>1</v>
      </c>
      <c r="AE2163" s="57" t="s">
        <v>75</v>
      </c>
      <c r="AG2163" s="50">
        <v>1.0432971439153458</v>
      </c>
      <c r="AH2163" s="50">
        <v>1.0432971439153458</v>
      </c>
      <c r="AI2163" s="4" t="s">
        <v>270</v>
      </c>
      <c r="AJ2163" s="4" t="s">
        <v>271</v>
      </c>
    </row>
    <row r="2164" spans="1:36" x14ac:dyDescent="0.35">
      <c r="A2164" s="4" t="s">
        <v>268</v>
      </c>
      <c r="B2164" s="36" t="s">
        <v>264</v>
      </c>
      <c r="C2164" s="50" t="s">
        <v>267</v>
      </c>
      <c r="D2164" s="19">
        <v>12.269975000000001</v>
      </c>
      <c r="E2164" s="19">
        <v>55.984428000000001</v>
      </c>
      <c r="F2164" s="20">
        <v>4965</v>
      </c>
      <c r="G2164" s="20">
        <v>324</v>
      </c>
      <c r="H2164" s="21">
        <v>1.2974498019608138</v>
      </c>
      <c r="I2164" s="4" t="s">
        <v>31</v>
      </c>
      <c r="J2164" s="4" t="s">
        <v>51</v>
      </c>
      <c r="L2164" s="50">
        <f t="shared" si="223"/>
        <v>5.5E-2</v>
      </c>
      <c r="M2164" s="13">
        <f t="shared" si="224"/>
        <v>1.107754279959718E-5</v>
      </c>
      <c r="N2164" s="4" t="s">
        <v>269</v>
      </c>
      <c r="O2164" s="4" t="s">
        <v>272</v>
      </c>
      <c r="P2164" s="17">
        <v>2400</v>
      </c>
      <c r="Q2164" s="54">
        <v>43023.629305555558</v>
      </c>
      <c r="T2164" s="24">
        <f t="shared" si="225"/>
        <v>2.4305555555555556E-3</v>
      </c>
      <c r="AA2164" s="50">
        <v>0</v>
      </c>
      <c r="AB2164" s="16">
        <v>1</v>
      </c>
      <c r="AE2164" s="57" t="s">
        <v>75</v>
      </c>
      <c r="AG2164" s="50">
        <v>0.62587221816179162</v>
      </c>
      <c r="AH2164" s="50">
        <v>0.62587221816179162</v>
      </c>
      <c r="AI2164" s="4" t="s">
        <v>270</v>
      </c>
      <c r="AJ2164" s="4" t="s">
        <v>271</v>
      </c>
    </row>
    <row r="2165" spans="1:36" x14ac:dyDescent="0.35">
      <c r="A2165" s="4" t="s">
        <v>268</v>
      </c>
      <c r="B2165" s="36" t="s">
        <v>264</v>
      </c>
      <c r="C2165" s="50" t="s">
        <v>267</v>
      </c>
      <c r="D2165" s="19">
        <v>12.269975000000001</v>
      </c>
      <c r="E2165" s="19">
        <v>55.984428000000001</v>
      </c>
      <c r="F2165" s="20">
        <v>4965</v>
      </c>
      <c r="G2165" s="20">
        <v>324</v>
      </c>
      <c r="H2165" s="21">
        <v>1.2974498019608138</v>
      </c>
      <c r="I2165" s="4" t="s">
        <v>31</v>
      </c>
      <c r="J2165" s="4" t="s">
        <v>51</v>
      </c>
      <c r="L2165" s="50">
        <f t="shared" si="223"/>
        <v>5.5E-2</v>
      </c>
      <c r="M2165" s="13">
        <f t="shared" si="224"/>
        <v>1.107754279959718E-5</v>
      </c>
      <c r="N2165" s="4" t="s">
        <v>269</v>
      </c>
      <c r="O2165" s="4" t="s">
        <v>272</v>
      </c>
      <c r="P2165" s="17">
        <v>2400</v>
      </c>
      <c r="Q2165" s="54">
        <v>43023.653611111113</v>
      </c>
      <c r="T2165" s="24">
        <f t="shared" si="225"/>
        <v>2.4305555555555556E-3</v>
      </c>
      <c r="AA2165" s="50">
        <v>0</v>
      </c>
      <c r="AB2165" s="16">
        <v>1</v>
      </c>
      <c r="AE2165" s="57" t="s">
        <v>75</v>
      </c>
      <c r="AG2165" s="50">
        <v>0.89209649506167088</v>
      </c>
      <c r="AH2165" s="50">
        <v>0.89209649506167088</v>
      </c>
      <c r="AI2165" s="4" t="s">
        <v>270</v>
      </c>
      <c r="AJ2165" s="4" t="s">
        <v>271</v>
      </c>
    </row>
    <row r="2166" spans="1:36" x14ac:dyDescent="0.35">
      <c r="A2166" s="4" t="s">
        <v>268</v>
      </c>
      <c r="B2166" s="36" t="s">
        <v>264</v>
      </c>
      <c r="C2166" s="50" t="s">
        <v>267</v>
      </c>
      <c r="D2166" s="19">
        <v>12.269975000000001</v>
      </c>
      <c r="E2166" s="19">
        <v>55.984428000000001</v>
      </c>
      <c r="F2166" s="20">
        <v>4965</v>
      </c>
      <c r="G2166" s="20">
        <v>324</v>
      </c>
      <c r="H2166" s="21">
        <v>1.2974498019608138</v>
      </c>
      <c r="I2166" s="4" t="s">
        <v>31</v>
      </c>
      <c r="J2166" s="4" t="s">
        <v>51</v>
      </c>
      <c r="L2166" s="50">
        <f t="shared" si="223"/>
        <v>5.5E-2</v>
      </c>
      <c r="M2166" s="13">
        <f t="shared" si="224"/>
        <v>1.107754279959718E-5</v>
      </c>
      <c r="N2166" s="4" t="s">
        <v>269</v>
      </c>
      <c r="O2166" s="4" t="s">
        <v>272</v>
      </c>
      <c r="P2166" s="17">
        <v>2400</v>
      </c>
      <c r="Q2166" s="54">
        <v>43023.681388888886</v>
      </c>
      <c r="T2166" s="24">
        <f t="shared" si="225"/>
        <v>2.4305555555555556E-3</v>
      </c>
      <c r="AA2166" s="50">
        <v>0</v>
      </c>
      <c r="AB2166" s="16">
        <v>1</v>
      </c>
      <c r="AE2166" s="57" t="s">
        <v>75</v>
      </c>
      <c r="AG2166" s="50">
        <v>1.1250120392452794</v>
      </c>
      <c r="AH2166" s="50">
        <v>1.1250120392452794</v>
      </c>
      <c r="AI2166" s="4" t="s">
        <v>270</v>
      </c>
      <c r="AJ2166" s="4" t="s">
        <v>271</v>
      </c>
    </row>
    <row r="2167" spans="1:36" x14ac:dyDescent="0.35">
      <c r="A2167" s="4" t="s">
        <v>268</v>
      </c>
      <c r="B2167" s="36" t="s">
        <v>264</v>
      </c>
      <c r="C2167" s="50" t="s">
        <v>267</v>
      </c>
      <c r="D2167" s="19">
        <v>12.269975000000001</v>
      </c>
      <c r="E2167" s="19">
        <v>55.984428000000001</v>
      </c>
      <c r="F2167" s="20">
        <v>4965</v>
      </c>
      <c r="G2167" s="20">
        <v>324</v>
      </c>
      <c r="H2167" s="21">
        <v>1.2974498019608138</v>
      </c>
      <c r="I2167" s="4" t="s">
        <v>31</v>
      </c>
      <c r="J2167" s="4" t="s">
        <v>51</v>
      </c>
      <c r="L2167" s="50">
        <f t="shared" si="223"/>
        <v>5.5E-2</v>
      </c>
      <c r="M2167" s="13">
        <f t="shared" si="224"/>
        <v>1.107754279959718E-5</v>
      </c>
      <c r="N2167" s="4" t="s">
        <v>269</v>
      </c>
      <c r="O2167" s="4" t="s">
        <v>272</v>
      </c>
      <c r="P2167" s="17">
        <v>2400</v>
      </c>
      <c r="Q2167" s="54">
        <v>43023.702222222222</v>
      </c>
      <c r="T2167" s="24">
        <f t="shared" si="225"/>
        <v>2.4305555555555556E-3</v>
      </c>
      <c r="AA2167" s="50">
        <v>0</v>
      </c>
      <c r="AB2167" s="16">
        <v>1</v>
      </c>
      <c r="AE2167" s="57" t="s">
        <v>75</v>
      </c>
      <c r="AG2167" s="50">
        <v>1.1677508445896627</v>
      </c>
      <c r="AH2167" s="50">
        <v>1.1677508445896627</v>
      </c>
      <c r="AI2167" s="4" t="s">
        <v>270</v>
      </c>
      <c r="AJ2167" s="4" t="s">
        <v>271</v>
      </c>
    </row>
    <row r="2168" spans="1:36" x14ac:dyDescent="0.35">
      <c r="A2168" s="4" t="s">
        <v>268</v>
      </c>
      <c r="B2168" s="36" t="s">
        <v>264</v>
      </c>
      <c r="C2168" s="50" t="s">
        <v>267</v>
      </c>
      <c r="D2168" s="19">
        <v>12.269975000000001</v>
      </c>
      <c r="E2168" s="19">
        <v>55.984428000000001</v>
      </c>
      <c r="F2168" s="20">
        <v>4965</v>
      </c>
      <c r="G2168" s="20">
        <v>324</v>
      </c>
      <c r="H2168" s="21">
        <v>1.2974498019608138</v>
      </c>
      <c r="I2168" s="4" t="s">
        <v>31</v>
      </c>
      <c r="J2168" s="4" t="s">
        <v>51</v>
      </c>
      <c r="L2168" s="50">
        <f t="shared" si="223"/>
        <v>5.5E-2</v>
      </c>
      <c r="M2168" s="13">
        <f t="shared" si="224"/>
        <v>1.107754279959718E-5</v>
      </c>
      <c r="N2168" s="4" t="s">
        <v>269</v>
      </c>
      <c r="O2168" s="4" t="s">
        <v>272</v>
      </c>
      <c r="P2168" s="17">
        <v>2400</v>
      </c>
      <c r="Q2168" s="54">
        <v>43023.726527777777</v>
      </c>
      <c r="T2168" s="24">
        <f t="shared" si="225"/>
        <v>2.4305555555555556E-3</v>
      </c>
      <c r="AA2168" s="50">
        <v>0.434759426675562</v>
      </c>
      <c r="AB2168" s="16">
        <v>1</v>
      </c>
      <c r="AE2168" s="57" t="s">
        <v>75</v>
      </c>
      <c r="AG2168" s="50">
        <v>1.2426405990886999</v>
      </c>
      <c r="AH2168" s="50">
        <v>1.2426405990886999</v>
      </c>
      <c r="AI2168" s="4" t="s">
        <v>270</v>
      </c>
      <c r="AJ2168" s="4" t="s">
        <v>271</v>
      </c>
    </row>
    <row r="2169" spans="1:36" x14ac:dyDescent="0.35">
      <c r="A2169" s="4" t="s">
        <v>268</v>
      </c>
      <c r="B2169" s="36" t="s">
        <v>264</v>
      </c>
      <c r="C2169" s="50" t="s">
        <v>267</v>
      </c>
      <c r="D2169" s="19">
        <v>12.269975000000001</v>
      </c>
      <c r="E2169" s="19">
        <v>55.984428000000001</v>
      </c>
      <c r="F2169" s="20">
        <v>4965</v>
      </c>
      <c r="G2169" s="20">
        <v>324</v>
      </c>
      <c r="H2169" s="21">
        <v>1.2974498019608138</v>
      </c>
      <c r="I2169" s="4" t="s">
        <v>31</v>
      </c>
      <c r="J2169" s="4" t="s">
        <v>51</v>
      </c>
      <c r="L2169" s="50">
        <f t="shared" si="223"/>
        <v>5.5E-2</v>
      </c>
      <c r="M2169" s="13">
        <f t="shared" si="224"/>
        <v>1.107754279959718E-5</v>
      </c>
      <c r="N2169" s="4" t="s">
        <v>269</v>
      </c>
      <c r="O2169" s="4" t="s">
        <v>272</v>
      </c>
      <c r="P2169" s="17">
        <v>2400</v>
      </c>
      <c r="Q2169" s="54">
        <v>43023.750833333332</v>
      </c>
      <c r="T2169" s="24">
        <f t="shared" si="225"/>
        <v>2.4305555555555556E-3</v>
      </c>
      <c r="AA2169" s="50">
        <v>0.434759426675562</v>
      </c>
      <c r="AB2169" s="16">
        <v>1</v>
      </c>
      <c r="AE2169" s="57" t="s">
        <v>75</v>
      </c>
      <c r="AG2169" s="50">
        <v>1.0289784575420167</v>
      </c>
      <c r="AH2169" s="50">
        <v>1.0289784575420167</v>
      </c>
      <c r="AI2169" s="4" t="s">
        <v>270</v>
      </c>
      <c r="AJ2169" s="4" t="s">
        <v>271</v>
      </c>
    </row>
    <row r="2170" spans="1:36" x14ac:dyDescent="0.35">
      <c r="A2170" s="4" t="s">
        <v>268</v>
      </c>
      <c r="B2170" s="36" t="s">
        <v>264</v>
      </c>
      <c r="C2170" s="50" t="s">
        <v>267</v>
      </c>
      <c r="D2170" s="19">
        <v>12.269975000000001</v>
      </c>
      <c r="E2170" s="19">
        <v>55.984428000000001</v>
      </c>
      <c r="F2170" s="20">
        <v>4965</v>
      </c>
      <c r="G2170" s="20">
        <v>324</v>
      </c>
      <c r="H2170" s="21">
        <v>1.2974498019608138</v>
      </c>
      <c r="I2170" s="4" t="s">
        <v>31</v>
      </c>
      <c r="J2170" s="4" t="s">
        <v>51</v>
      </c>
      <c r="L2170" s="50">
        <f t="shared" si="223"/>
        <v>5.5E-2</v>
      </c>
      <c r="M2170" s="13">
        <f t="shared" si="224"/>
        <v>1.107754279959718E-5</v>
      </c>
      <c r="N2170" s="4" t="s">
        <v>269</v>
      </c>
      <c r="O2170" s="4" t="s">
        <v>272</v>
      </c>
      <c r="P2170" s="17">
        <v>2400</v>
      </c>
      <c r="Q2170" s="54">
        <v>43023.778611111113</v>
      </c>
      <c r="T2170" s="24">
        <f t="shared" si="225"/>
        <v>2.4305555555555556E-3</v>
      </c>
      <c r="AA2170" s="50">
        <v>0</v>
      </c>
      <c r="AB2170" s="16">
        <v>1</v>
      </c>
      <c r="AE2170" s="57" t="s">
        <v>75</v>
      </c>
      <c r="AG2170" s="50">
        <v>0.77119956145736246</v>
      </c>
      <c r="AH2170" s="50">
        <v>0.77119956145736246</v>
      </c>
      <c r="AI2170" s="4" t="s">
        <v>270</v>
      </c>
      <c r="AJ2170" s="4" t="s">
        <v>271</v>
      </c>
    </row>
    <row r="2171" spans="1:36" x14ac:dyDescent="0.35">
      <c r="A2171" s="4" t="s">
        <v>268</v>
      </c>
      <c r="B2171" s="36" t="s">
        <v>264</v>
      </c>
      <c r="C2171" s="50" t="s">
        <v>267</v>
      </c>
      <c r="D2171" s="19">
        <v>12.269975000000001</v>
      </c>
      <c r="E2171" s="19">
        <v>55.984428000000001</v>
      </c>
      <c r="F2171" s="20">
        <v>4965</v>
      </c>
      <c r="G2171" s="20">
        <v>324</v>
      </c>
      <c r="H2171" s="21">
        <v>1.2974498019608138</v>
      </c>
      <c r="I2171" s="4" t="s">
        <v>31</v>
      </c>
      <c r="J2171" s="4" t="s">
        <v>51</v>
      </c>
      <c r="L2171" s="50">
        <f t="shared" si="223"/>
        <v>5.5E-2</v>
      </c>
      <c r="M2171" s="13">
        <f t="shared" si="224"/>
        <v>1.107754279959718E-5</v>
      </c>
      <c r="N2171" s="4" t="s">
        <v>269</v>
      </c>
      <c r="O2171" s="4" t="s">
        <v>272</v>
      </c>
      <c r="P2171" s="17">
        <v>2400</v>
      </c>
      <c r="Q2171" s="54">
        <v>43023.802916666667</v>
      </c>
      <c r="T2171" s="24">
        <f t="shared" si="225"/>
        <v>2.4305555555555556E-3</v>
      </c>
      <c r="AA2171" s="50">
        <v>0</v>
      </c>
      <c r="AB2171" s="16">
        <v>1</v>
      </c>
      <c r="AE2171" s="57" t="s">
        <v>75</v>
      </c>
      <c r="AG2171" s="50">
        <v>0.93043600181301256</v>
      </c>
      <c r="AH2171" s="50">
        <v>0.93043600181301256</v>
      </c>
      <c r="AI2171" s="4" t="s">
        <v>270</v>
      </c>
      <c r="AJ2171" s="4" t="s">
        <v>271</v>
      </c>
    </row>
    <row r="2172" spans="1:36" x14ac:dyDescent="0.35">
      <c r="A2172" s="4" t="s">
        <v>268</v>
      </c>
      <c r="B2172" s="36" t="s">
        <v>264</v>
      </c>
      <c r="C2172" s="50" t="s">
        <v>267</v>
      </c>
      <c r="D2172" s="19">
        <v>12.269975000000001</v>
      </c>
      <c r="E2172" s="19">
        <v>55.984428000000001</v>
      </c>
      <c r="F2172" s="20">
        <v>4965</v>
      </c>
      <c r="G2172" s="20">
        <v>324</v>
      </c>
      <c r="H2172" s="21">
        <v>1.2974498019608138</v>
      </c>
      <c r="I2172" s="4" t="s">
        <v>31</v>
      </c>
      <c r="J2172" s="4" t="s">
        <v>51</v>
      </c>
      <c r="L2172" s="50">
        <f t="shared" si="223"/>
        <v>5.5E-2</v>
      </c>
      <c r="M2172" s="13">
        <f t="shared" si="224"/>
        <v>1.107754279959718E-5</v>
      </c>
      <c r="N2172" s="4" t="s">
        <v>269</v>
      </c>
      <c r="O2172" s="4" t="s">
        <v>272</v>
      </c>
      <c r="P2172" s="17">
        <v>2400</v>
      </c>
      <c r="Q2172" s="54">
        <v>43023.827222222222</v>
      </c>
      <c r="T2172" s="24">
        <f t="shared" si="225"/>
        <v>2.4305555555555556E-3</v>
      </c>
      <c r="AA2172" s="50">
        <v>0</v>
      </c>
      <c r="AB2172" s="16">
        <v>1</v>
      </c>
      <c r="AE2172" s="57" t="s">
        <v>75</v>
      </c>
      <c r="AG2172" s="50">
        <v>0.83113050741783334</v>
      </c>
      <c r="AH2172" s="50">
        <v>0.83113050741783334</v>
      </c>
      <c r="AI2172" s="4" t="s">
        <v>270</v>
      </c>
      <c r="AJ2172" s="4" t="s">
        <v>271</v>
      </c>
    </row>
    <row r="2173" spans="1:36" x14ac:dyDescent="0.35">
      <c r="A2173" s="4" t="s">
        <v>268</v>
      </c>
      <c r="B2173" s="36" t="s">
        <v>264</v>
      </c>
      <c r="C2173" s="50" t="s">
        <v>267</v>
      </c>
      <c r="D2173" s="19">
        <v>12.269975000000001</v>
      </c>
      <c r="E2173" s="19">
        <v>55.984428000000001</v>
      </c>
      <c r="F2173" s="20">
        <v>4965</v>
      </c>
      <c r="G2173" s="20">
        <v>324</v>
      </c>
      <c r="H2173" s="21">
        <v>1.2974498019608138</v>
      </c>
      <c r="I2173" s="4" t="s">
        <v>31</v>
      </c>
      <c r="J2173" s="4" t="s">
        <v>51</v>
      </c>
      <c r="L2173" s="50">
        <f t="shared" si="223"/>
        <v>5.5E-2</v>
      </c>
      <c r="M2173" s="13">
        <f t="shared" si="224"/>
        <v>1.107754279959718E-5</v>
      </c>
      <c r="N2173" s="4" t="s">
        <v>269</v>
      </c>
      <c r="O2173" s="4" t="s">
        <v>272</v>
      </c>
      <c r="P2173" s="17">
        <v>2400</v>
      </c>
      <c r="Q2173" s="54">
        <v>43023.851527777777</v>
      </c>
      <c r="T2173" s="24">
        <f t="shared" si="225"/>
        <v>2.4305555555555556E-3</v>
      </c>
      <c r="AA2173" s="50">
        <v>0</v>
      </c>
      <c r="AB2173" s="16">
        <v>1</v>
      </c>
      <c r="AE2173" s="57" t="s">
        <v>75</v>
      </c>
      <c r="AG2173" s="50">
        <v>0.65491427557197923</v>
      </c>
      <c r="AH2173" s="50">
        <v>0.65491427557197923</v>
      </c>
      <c r="AI2173" s="4" t="s">
        <v>270</v>
      </c>
      <c r="AJ2173" s="4" t="s">
        <v>271</v>
      </c>
    </row>
    <row r="2174" spans="1:36" x14ac:dyDescent="0.35">
      <c r="A2174" s="4" t="s">
        <v>268</v>
      </c>
      <c r="B2174" s="36" t="s">
        <v>264</v>
      </c>
      <c r="C2174" s="50" t="s">
        <v>267</v>
      </c>
      <c r="D2174" s="19">
        <v>12.269975000000001</v>
      </c>
      <c r="E2174" s="19">
        <v>55.984428000000001</v>
      </c>
      <c r="F2174" s="20">
        <v>4965</v>
      </c>
      <c r="G2174" s="20">
        <v>324</v>
      </c>
      <c r="H2174" s="21">
        <v>1.2974498019608138</v>
      </c>
      <c r="I2174" s="4" t="s">
        <v>31</v>
      </c>
      <c r="J2174" s="4" t="s">
        <v>51</v>
      </c>
      <c r="L2174" s="50">
        <f t="shared" si="223"/>
        <v>5.5E-2</v>
      </c>
      <c r="M2174" s="13">
        <f t="shared" si="224"/>
        <v>1.107754279959718E-5</v>
      </c>
      <c r="N2174" s="4" t="s">
        <v>269</v>
      </c>
      <c r="O2174" s="4" t="s">
        <v>272</v>
      </c>
      <c r="P2174" s="17">
        <v>2400</v>
      </c>
      <c r="Q2174" s="54">
        <v>43023.875833333332</v>
      </c>
      <c r="T2174" s="24">
        <f t="shared" si="225"/>
        <v>2.4305555555555556E-3</v>
      </c>
      <c r="AA2174" s="50">
        <v>0</v>
      </c>
      <c r="AB2174" s="16">
        <v>1</v>
      </c>
      <c r="AE2174" s="57" t="s">
        <v>75</v>
      </c>
      <c r="AG2174" s="50">
        <v>0.76956268612079592</v>
      </c>
      <c r="AH2174" s="50">
        <v>0.76956268612079592</v>
      </c>
      <c r="AI2174" s="4" t="s">
        <v>270</v>
      </c>
      <c r="AJ2174" s="4" t="s">
        <v>271</v>
      </c>
    </row>
    <row r="2175" spans="1:36" x14ac:dyDescent="0.35">
      <c r="A2175" s="4" t="s">
        <v>268</v>
      </c>
      <c r="B2175" s="36" t="s">
        <v>264</v>
      </c>
      <c r="C2175" s="50" t="s">
        <v>267</v>
      </c>
      <c r="D2175" s="19">
        <v>12.269975000000001</v>
      </c>
      <c r="E2175" s="19">
        <v>55.984428000000001</v>
      </c>
      <c r="F2175" s="20">
        <v>4965</v>
      </c>
      <c r="G2175" s="20">
        <v>324</v>
      </c>
      <c r="H2175" s="21">
        <v>1.2974498019608138</v>
      </c>
      <c r="I2175" s="4" t="s">
        <v>31</v>
      </c>
      <c r="J2175" s="4" t="s">
        <v>51</v>
      </c>
      <c r="L2175" s="50">
        <f t="shared" si="223"/>
        <v>5.5E-2</v>
      </c>
      <c r="M2175" s="13">
        <f t="shared" si="224"/>
        <v>1.107754279959718E-5</v>
      </c>
      <c r="N2175" s="4" t="s">
        <v>269</v>
      </c>
      <c r="O2175" s="4" t="s">
        <v>272</v>
      </c>
      <c r="P2175" s="17">
        <v>2400</v>
      </c>
      <c r="Q2175" s="54">
        <v>43023.896666666667</v>
      </c>
      <c r="T2175" s="24">
        <f t="shared" si="225"/>
        <v>2.4305555555555556E-3</v>
      </c>
      <c r="AA2175" s="50">
        <v>0.434759426675562</v>
      </c>
      <c r="AB2175" s="16">
        <v>1</v>
      </c>
      <c r="AE2175" s="57" t="s">
        <v>75</v>
      </c>
      <c r="AG2175" s="50">
        <v>0.92506794308281681</v>
      </c>
      <c r="AH2175" s="50">
        <v>0.92506794308281681</v>
      </c>
      <c r="AI2175" s="4" t="s">
        <v>270</v>
      </c>
      <c r="AJ2175" s="4" t="s">
        <v>271</v>
      </c>
    </row>
    <row r="2176" spans="1:36" x14ac:dyDescent="0.35">
      <c r="A2176" s="4" t="s">
        <v>268</v>
      </c>
      <c r="B2176" s="36" t="s">
        <v>264</v>
      </c>
      <c r="C2176" s="50" t="s">
        <v>267</v>
      </c>
      <c r="D2176" s="19">
        <v>12.269975000000001</v>
      </c>
      <c r="E2176" s="19">
        <v>55.984428000000001</v>
      </c>
      <c r="F2176" s="20">
        <v>4965</v>
      </c>
      <c r="G2176" s="20">
        <v>324</v>
      </c>
      <c r="H2176" s="21">
        <v>1.2974498019608138</v>
      </c>
      <c r="I2176" s="4" t="s">
        <v>31</v>
      </c>
      <c r="J2176" s="4" t="s">
        <v>51</v>
      </c>
      <c r="L2176" s="50">
        <f t="shared" si="223"/>
        <v>5.5E-2</v>
      </c>
      <c r="M2176" s="13">
        <f t="shared" si="224"/>
        <v>1.107754279959718E-5</v>
      </c>
      <c r="N2176" s="4" t="s">
        <v>269</v>
      </c>
      <c r="O2176" s="4" t="s">
        <v>272</v>
      </c>
      <c r="P2176" s="17">
        <v>2400</v>
      </c>
      <c r="Q2176" s="54">
        <v>43023.920972222222</v>
      </c>
      <c r="T2176" s="24">
        <f t="shared" si="225"/>
        <v>2.4305555555555556E-3</v>
      </c>
      <c r="AA2176" s="50">
        <v>0</v>
      </c>
      <c r="AB2176" s="16">
        <v>1</v>
      </c>
      <c r="AE2176" s="57" t="s">
        <v>75</v>
      </c>
      <c r="AG2176" s="50">
        <v>0.57682871645678746</v>
      </c>
      <c r="AH2176" s="50">
        <v>0.57682871645678746</v>
      </c>
      <c r="AI2176" s="4" t="s">
        <v>270</v>
      </c>
      <c r="AJ2176" s="4" t="s">
        <v>271</v>
      </c>
    </row>
    <row r="2177" spans="1:36" x14ac:dyDescent="0.35">
      <c r="A2177" s="4" t="s">
        <v>268</v>
      </c>
      <c r="B2177" s="36" t="s">
        <v>264</v>
      </c>
      <c r="C2177" s="50" t="s">
        <v>267</v>
      </c>
      <c r="D2177" s="19">
        <v>12.269975000000001</v>
      </c>
      <c r="E2177" s="19">
        <v>55.984428000000001</v>
      </c>
      <c r="F2177" s="20">
        <v>4965</v>
      </c>
      <c r="G2177" s="20">
        <v>324</v>
      </c>
      <c r="H2177" s="21">
        <v>1.2974498019608138</v>
      </c>
      <c r="I2177" s="4" t="s">
        <v>31</v>
      </c>
      <c r="J2177" s="4" t="s">
        <v>51</v>
      </c>
      <c r="L2177" s="50">
        <f t="shared" si="223"/>
        <v>5.5E-2</v>
      </c>
      <c r="M2177" s="13">
        <f t="shared" si="224"/>
        <v>1.107754279959718E-5</v>
      </c>
      <c r="N2177" s="4" t="s">
        <v>269</v>
      </c>
      <c r="O2177" s="4" t="s">
        <v>272</v>
      </c>
      <c r="P2177" s="17">
        <v>2400</v>
      </c>
      <c r="Q2177" s="54">
        <v>43023.945277777777</v>
      </c>
      <c r="T2177" s="24">
        <f t="shared" si="225"/>
        <v>2.4305555555555556E-3</v>
      </c>
      <c r="AA2177" s="50">
        <v>0</v>
      </c>
      <c r="AB2177" s="16">
        <v>1</v>
      </c>
      <c r="AE2177" s="57" t="s">
        <v>75</v>
      </c>
      <c r="AG2177" s="50">
        <v>0.95144059579319995</v>
      </c>
      <c r="AH2177" s="50">
        <v>0.95144059579319995</v>
      </c>
      <c r="AI2177" s="4" t="s">
        <v>270</v>
      </c>
      <c r="AJ2177" s="4" t="s">
        <v>271</v>
      </c>
    </row>
    <row r="2178" spans="1:36" x14ac:dyDescent="0.35">
      <c r="A2178" s="4" t="s">
        <v>268</v>
      </c>
      <c r="B2178" s="36" t="s">
        <v>264</v>
      </c>
      <c r="C2178" s="50" t="s">
        <v>267</v>
      </c>
      <c r="D2178" s="19">
        <v>12.269975000000001</v>
      </c>
      <c r="E2178" s="19">
        <v>55.984428000000001</v>
      </c>
      <c r="F2178" s="20">
        <v>4965</v>
      </c>
      <c r="G2178" s="20">
        <v>324</v>
      </c>
      <c r="H2178" s="21">
        <v>1.2974498019608138</v>
      </c>
      <c r="I2178" s="4" t="s">
        <v>31</v>
      </c>
      <c r="J2178" s="4" t="s">
        <v>51</v>
      </c>
      <c r="L2178" s="50">
        <f t="shared" si="223"/>
        <v>5.5E-2</v>
      </c>
      <c r="M2178" s="13">
        <f t="shared" si="224"/>
        <v>1.107754279959718E-5</v>
      </c>
      <c r="N2178" s="4" t="s">
        <v>269</v>
      </c>
      <c r="O2178" s="4" t="s">
        <v>272</v>
      </c>
      <c r="P2178" s="17">
        <v>2400</v>
      </c>
      <c r="Q2178" s="54">
        <v>43023.973055555558</v>
      </c>
      <c r="T2178" s="24">
        <f t="shared" si="225"/>
        <v>2.4305555555555556E-3</v>
      </c>
      <c r="AA2178" s="50">
        <v>0</v>
      </c>
      <c r="AB2178" s="16">
        <v>1</v>
      </c>
      <c r="AE2178" s="57" t="s">
        <v>75</v>
      </c>
      <c r="AG2178" s="50">
        <v>1.0260128132602875</v>
      </c>
      <c r="AH2178" s="50">
        <v>1.0260128132602875</v>
      </c>
      <c r="AI2178" s="4" t="s">
        <v>270</v>
      </c>
      <c r="AJ2178" s="4" t="s">
        <v>271</v>
      </c>
    </row>
    <row r="2179" spans="1:36" x14ac:dyDescent="0.35">
      <c r="A2179" s="4" t="s">
        <v>268</v>
      </c>
      <c r="B2179" s="36" t="s">
        <v>264</v>
      </c>
      <c r="C2179" s="50" t="s">
        <v>267</v>
      </c>
      <c r="D2179" s="19">
        <v>12.269975000000001</v>
      </c>
      <c r="E2179" s="19">
        <v>55.984428000000001</v>
      </c>
      <c r="F2179" s="20">
        <v>4965</v>
      </c>
      <c r="G2179" s="20">
        <v>324</v>
      </c>
      <c r="H2179" s="21">
        <v>1.2974498019608138</v>
      </c>
      <c r="I2179" s="4" t="s">
        <v>31</v>
      </c>
      <c r="J2179" s="4" t="s">
        <v>51</v>
      </c>
      <c r="L2179" s="50">
        <f t="shared" si="223"/>
        <v>5.5E-2</v>
      </c>
      <c r="M2179" s="13">
        <f t="shared" si="224"/>
        <v>1.107754279959718E-5</v>
      </c>
      <c r="N2179" s="4" t="s">
        <v>269</v>
      </c>
      <c r="O2179" s="4" t="s">
        <v>272</v>
      </c>
      <c r="P2179" s="17">
        <v>2400</v>
      </c>
      <c r="Q2179" s="54">
        <v>43023.997361111113</v>
      </c>
      <c r="T2179" s="24">
        <f t="shared" si="225"/>
        <v>2.4305555555555556E-3</v>
      </c>
      <c r="AA2179" s="50">
        <v>0</v>
      </c>
      <c r="AB2179" s="16">
        <v>1</v>
      </c>
      <c r="AE2179" s="57" t="s">
        <v>75</v>
      </c>
      <c r="AG2179" s="50">
        <v>1.1164739923210791</v>
      </c>
      <c r="AH2179" s="50">
        <v>1.1164739923210791</v>
      </c>
      <c r="AI2179" s="4" t="s">
        <v>270</v>
      </c>
      <c r="AJ2179" s="4" t="s">
        <v>271</v>
      </c>
    </row>
    <row r="2180" spans="1:36" x14ac:dyDescent="0.35">
      <c r="A2180" s="4" t="s">
        <v>268</v>
      </c>
      <c r="B2180" s="36" t="s">
        <v>264</v>
      </c>
      <c r="C2180" s="50" t="s">
        <v>267</v>
      </c>
      <c r="D2180" s="19">
        <v>12.269975000000001</v>
      </c>
      <c r="E2180" s="19">
        <v>55.984428000000001</v>
      </c>
      <c r="F2180" s="20">
        <v>4965</v>
      </c>
      <c r="G2180" s="20">
        <v>324</v>
      </c>
      <c r="H2180" s="21">
        <v>1.2974498019608138</v>
      </c>
      <c r="I2180" s="4" t="s">
        <v>31</v>
      </c>
      <c r="J2180" s="4" t="s">
        <v>51</v>
      </c>
      <c r="L2180" s="50">
        <f t="shared" si="223"/>
        <v>5.5E-2</v>
      </c>
      <c r="M2180" s="13">
        <f t="shared" si="224"/>
        <v>1.107754279959718E-5</v>
      </c>
      <c r="N2180" s="4" t="s">
        <v>269</v>
      </c>
      <c r="O2180" s="4" t="s">
        <v>272</v>
      </c>
      <c r="P2180" s="17">
        <v>2400</v>
      </c>
      <c r="Q2180" s="54">
        <v>43024.018194444441</v>
      </c>
      <c r="T2180" s="24">
        <f t="shared" si="225"/>
        <v>2.4305555555555556E-3</v>
      </c>
      <c r="AA2180" s="50">
        <v>0</v>
      </c>
      <c r="AB2180" s="16">
        <v>1</v>
      </c>
      <c r="AE2180" s="57" t="s">
        <v>75</v>
      </c>
      <c r="AG2180" s="50">
        <v>1.2226976387931374</v>
      </c>
      <c r="AH2180" s="50">
        <v>1.2226976387931374</v>
      </c>
      <c r="AI2180" s="4" t="s">
        <v>270</v>
      </c>
      <c r="AJ2180" s="4" t="s">
        <v>271</v>
      </c>
    </row>
    <row r="2181" spans="1:36" x14ac:dyDescent="0.35">
      <c r="A2181" s="4" t="s">
        <v>268</v>
      </c>
      <c r="B2181" s="36" t="s">
        <v>264</v>
      </c>
      <c r="C2181" s="50" t="s">
        <v>267</v>
      </c>
      <c r="D2181" s="19">
        <v>12.269975000000001</v>
      </c>
      <c r="E2181" s="19">
        <v>55.984428000000001</v>
      </c>
      <c r="F2181" s="20">
        <v>4965</v>
      </c>
      <c r="G2181" s="20">
        <v>324</v>
      </c>
      <c r="H2181" s="21">
        <v>1.2974498019608138</v>
      </c>
      <c r="I2181" s="4" t="s">
        <v>31</v>
      </c>
      <c r="J2181" s="4" t="s">
        <v>51</v>
      </c>
      <c r="L2181" s="50">
        <f t="shared" si="223"/>
        <v>5.5E-2</v>
      </c>
      <c r="M2181" s="13">
        <f t="shared" si="224"/>
        <v>1.107754279959718E-5</v>
      </c>
      <c r="N2181" s="4" t="s">
        <v>269</v>
      </c>
      <c r="O2181" s="4" t="s">
        <v>272</v>
      </c>
      <c r="P2181" s="17">
        <v>2400</v>
      </c>
      <c r="Q2181" s="54">
        <v>43024.042500000003</v>
      </c>
      <c r="T2181" s="24">
        <f t="shared" si="225"/>
        <v>2.4305555555555556E-3</v>
      </c>
      <c r="AA2181" s="50">
        <v>0</v>
      </c>
      <c r="AB2181" s="16">
        <v>1</v>
      </c>
      <c r="AE2181" s="57" t="s">
        <v>75</v>
      </c>
      <c r="AG2181" s="50">
        <v>1.2773910980493832</v>
      </c>
      <c r="AH2181" s="50">
        <v>1.2773910980493832</v>
      </c>
      <c r="AI2181" s="4" t="s">
        <v>270</v>
      </c>
      <c r="AJ2181" s="4" t="s">
        <v>271</v>
      </c>
    </row>
    <row r="2182" spans="1:36" x14ac:dyDescent="0.35">
      <c r="A2182" s="4" t="s">
        <v>268</v>
      </c>
      <c r="B2182" s="36" t="s">
        <v>264</v>
      </c>
      <c r="C2182" s="50" t="s">
        <v>267</v>
      </c>
      <c r="D2182" s="19">
        <v>12.269975000000001</v>
      </c>
      <c r="E2182" s="19">
        <v>55.984428000000001</v>
      </c>
      <c r="F2182" s="20">
        <v>4965</v>
      </c>
      <c r="G2182" s="20">
        <v>324</v>
      </c>
      <c r="H2182" s="21">
        <v>1.2974498019608138</v>
      </c>
      <c r="I2182" s="4" t="s">
        <v>31</v>
      </c>
      <c r="J2182" s="4" t="s">
        <v>51</v>
      </c>
      <c r="L2182" s="50">
        <f t="shared" si="223"/>
        <v>5.5E-2</v>
      </c>
      <c r="M2182" s="13">
        <f t="shared" si="224"/>
        <v>1.107754279959718E-5</v>
      </c>
      <c r="N2182" s="4" t="s">
        <v>269</v>
      </c>
      <c r="O2182" s="4" t="s">
        <v>272</v>
      </c>
      <c r="P2182" s="17">
        <v>2400</v>
      </c>
      <c r="Q2182" s="54">
        <v>43024.070277777777</v>
      </c>
      <c r="T2182" s="24">
        <f t="shared" si="225"/>
        <v>2.4305555555555556E-3</v>
      </c>
      <c r="AA2182" s="50">
        <v>0</v>
      </c>
      <c r="AB2182" s="16">
        <v>1</v>
      </c>
      <c r="AE2182" s="57" t="s">
        <v>75</v>
      </c>
      <c r="AG2182" s="50">
        <v>1.4607715898727833</v>
      </c>
      <c r="AH2182" s="50">
        <v>1.4607715898727833</v>
      </c>
      <c r="AI2182" s="4" t="s">
        <v>270</v>
      </c>
      <c r="AJ2182" s="4" t="s">
        <v>271</v>
      </c>
    </row>
    <row r="2183" spans="1:36" x14ac:dyDescent="0.35">
      <c r="A2183" s="4" t="s">
        <v>268</v>
      </c>
      <c r="B2183" s="36" t="s">
        <v>264</v>
      </c>
      <c r="C2183" s="50" t="s">
        <v>267</v>
      </c>
      <c r="D2183" s="19">
        <v>12.269975000000001</v>
      </c>
      <c r="E2183" s="19">
        <v>55.984428000000001</v>
      </c>
      <c r="F2183" s="20">
        <v>4965</v>
      </c>
      <c r="G2183" s="20">
        <v>324</v>
      </c>
      <c r="H2183" s="21">
        <v>1.2974498019608138</v>
      </c>
      <c r="I2183" s="4" t="s">
        <v>31</v>
      </c>
      <c r="J2183" s="4" t="s">
        <v>51</v>
      </c>
      <c r="L2183" s="50">
        <f t="shared" si="223"/>
        <v>5.5E-2</v>
      </c>
      <c r="M2183" s="13">
        <f t="shared" si="224"/>
        <v>1.107754279959718E-5</v>
      </c>
      <c r="N2183" s="4" t="s">
        <v>269</v>
      </c>
      <c r="O2183" s="4" t="s">
        <v>272</v>
      </c>
      <c r="P2183" s="17">
        <v>2400</v>
      </c>
      <c r="Q2183" s="54">
        <v>43024.094583333332</v>
      </c>
      <c r="T2183" s="24">
        <f t="shared" si="225"/>
        <v>2.4305555555555556E-3</v>
      </c>
      <c r="AA2183" s="50">
        <v>0</v>
      </c>
      <c r="AB2183" s="16">
        <v>1</v>
      </c>
      <c r="AE2183" s="57" t="s">
        <v>75</v>
      </c>
      <c r="AG2183" s="50">
        <v>1.4562207764783208</v>
      </c>
      <c r="AH2183" s="50">
        <v>1.4562207764783208</v>
      </c>
      <c r="AI2183" s="4" t="s">
        <v>270</v>
      </c>
      <c r="AJ2183" s="4" t="s">
        <v>271</v>
      </c>
    </row>
    <row r="2184" spans="1:36" x14ac:dyDescent="0.35">
      <c r="A2184" s="4" t="s">
        <v>268</v>
      </c>
      <c r="B2184" s="36" t="s">
        <v>264</v>
      </c>
      <c r="C2184" s="50" t="s">
        <v>267</v>
      </c>
      <c r="D2184" s="19">
        <v>12.269975000000001</v>
      </c>
      <c r="E2184" s="19">
        <v>55.984428000000001</v>
      </c>
      <c r="F2184" s="20">
        <v>4965</v>
      </c>
      <c r="G2184" s="20">
        <v>324</v>
      </c>
      <c r="H2184" s="21">
        <v>1.2974498019608138</v>
      </c>
      <c r="I2184" s="4" t="s">
        <v>31</v>
      </c>
      <c r="J2184" s="4" t="s">
        <v>51</v>
      </c>
      <c r="L2184" s="50">
        <f t="shared" ref="L2184:L2247" si="226">AVERAGE(0.03,0.08)</f>
        <v>5.5E-2</v>
      </c>
      <c r="M2184" s="13">
        <f t="shared" ref="M2184:M2247" si="227">L2184/F2184</f>
        <v>1.107754279959718E-5</v>
      </c>
      <c r="N2184" s="4" t="s">
        <v>269</v>
      </c>
      <c r="O2184" s="4" t="s">
        <v>272</v>
      </c>
      <c r="P2184" s="17">
        <v>2400</v>
      </c>
      <c r="Q2184" s="54">
        <v>43024.122361111113</v>
      </c>
      <c r="T2184" s="24">
        <f t="shared" ref="T2184:T2247" si="228">AVERAGE(2,5)/60/24</f>
        <v>2.4305555555555556E-3</v>
      </c>
      <c r="AA2184" s="50">
        <v>0</v>
      </c>
      <c r="AB2184" s="16">
        <v>1</v>
      </c>
      <c r="AE2184" s="57" t="s">
        <v>75</v>
      </c>
      <c r="AG2184" s="50">
        <v>1.909599435329971</v>
      </c>
      <c r="AH2184" s="50">
        <v>1.909599435329971</v>
      </c>
      <c r="AI2184" s="4" t="s">
        <v>270</v>
      </c>
      <c r="AJ2184" s="4" t="s">
        <v>271</v>
      </c>
    </row>
    <row r="2185" spans="1:36" x14ac:dyDescent="0.35">
      <c r="A2185" s="4" t="s">
        <v>268</v>
      </c>
      <c r="B2185" s="36" t="s">
        <v>264</v>
      </c>
      <c r="C2185" s="50" t="s">
        <v>267</v>
      </c>
      <c r="D2185" s="19">
        <v>12.269975000000001</v>
      </c>
      <c r="E2185" s="19">
        <v>55.984428000000001</v>
      </c>
      <c r="F2185" s="20">
        <v>4965</v>
      </c>
      <c r="G2185" s="20">
        <v>324</v>
      </c>
      <c r="H2185" s="21">
        <v>1.2974498019608138</v>
      </c>
      <c r="I2185" s="4" t="s">
        <v>31</v>
      </c>
      <c r="J2185" s="4" t="s">
        <v>51</v>
      </c>
      <c r="L2185" s="50">
        <f t="shared" si="226"/>
        <v>5.5E-2</v>
      </c>
      <c r="M2185" s="13">
        <f t="shared" si="227"/>
        <v>1.107754279959718E-5</v>
      </c>
      <c r="N2185" s="4" t="s">
        <v>269</v>
      </c>
      <c r="O2185" s="4" t="s">
        <v>272</v>
      </c>
      <c r="P2185" s="17">
        <v>2400</v>
      </c>
      <c r="Q2185" s="54">
        <v>43024.146666666667</v>
      </c>
      <c r="T2185" s="24">
        <f t="shared" si="228"/>
        <v>2.4305555555555556E-3</v>
      </c>
      <c r="AA2185" s="50">
        <v>0</v>
      </c>
      <c r="AB2185" s="16">
        <v>1</v>
      </c>
      <c r="AE2185" s="57" t="s">
        <v>75</v>
      </c>
      <c r="AG2185" s="50">
        <v>1.1590257977184208</v>
      </c>
      <c r="AH2185" s="50">
        <v>1.1590257977184208</v>
      </c>
      <c r="AI2185" s="4" t="s">
        <v>270</v>
      </c>
      <c r="AJ2185" s="4" t="s">
        <v>271</v>
      </c>
    </row>
    <row r="2186" spans="1:36" x14ac:dyDescent="0.35">
      <c r="A2186" s="4" t="s">
        <v>268</v>
      </c>
      <c r="B2186" s="36" t="s">
        <v>264</v>
      </c>
      <c r="C2186" s="50" t="s">
        <v>267</v>
      </c>
      <c r="D2186" s="19">
        <v>12.269975000000001</v>
      </c>
      <c r="E2186" s="19">
        <v>55.984428000000001</v>
      </c>
      <c r="F2186" s="20">
        <v>4965</v>
      </c>
      <c r="G2186" s="20">
        <v>324</v>
      </c>
      <c r="H2186" s="21">
        <v>1.2974498019608138</v>
      </c>
      <c r="I2186" s="4" t="s">
        <v>31</v>
      </c>
      <c r="J2186" s="4" t="s">
        <v>51</v>
      </c>
      <c r="L2186" s="50">
        <f t="shared" si="226"/>
        <v>5.5E-2</v>
      </c>
      <c r="M2186" s="13">
        <f t="shared" si="227"/>
        <v>1.107754279959718E-5</v>
      </c>
      <c r="N2186" s="4" t="s">
        <v>269</v>
      </c>
      <c r="O2186" s="4" t="s">
        <v>272</v>
      </c>
      <c r="P2186" s="17">
        <v>2400</v>
      </c>
      <c r="Q2186" s="54">
        <v>43024.167500000003</v>
      </c>
      <c r="T2186" s="24">
        <f t="shared" si="228"/>
        <v>2.4305555555555556E-3</v>
      </c>
      <c r="AA2186" s="50">
        <v>0</v>
      </c>
      <c r="AB2186" s="16">
        <v>1</v>
      </c>
      <c r="AE2186" s="57" t="s">
        <v>75</v>
      </c>
      <c r="AG2186" s="50">
        <v>1.132722665057871</v>
      </c>
      <c r="AH2186" s="50">
        <v>1.132722665057871</v>
      </c>
      <c r="AI2186" s="4" t="s">
        <v>270</v>
      </c>
      <c r="AJ2186" s="4" t="s">
        <v>271</v>
      </c>
    </row>
    <row r="2187" spans="1:36" x14ac:dyDescent="0.35">
      <c r="A2187" s="4" t="s">
        <v>268</v>
      </c>
      <c r="B2187" s="36" t="s">
        <v>264</v>
      </c>
      <c r="C2187" s="50" t="s">
        <v>267</v>
      </c>
      <c r="D2187" s="19">
        <v>12.269975000000001</v>
      </c>
      <c r="E2187" s="19">
        <v>55.984428000000001</v>
      </c>
      <c r="F2187" s="20">
        <v>4965</v>
      </c>
      <c r="G2187" s="20">
        <v>324</v>
      </c>
      <c r="H2187" s="21">
        <v>1.2974498019608138</v>
      </c>
      <c r="I2187" s="4" t="s">
        <v>31</v>
      </c>
      <c r="J2187" s="4" t="s">
        <v>51</v>
      </c>
      <c r="L2187" s="50">
        <f t="shared" si="226"/>
        <v>5.5E-2</v>
      </c>
      <c r="M2187" s="13">
        <f t="shared" si="227"/>
        <v>1.107754279959718E-5</v>
      </c>
      <c r="N2187" s="4" t="s">
        <v>269</v>
      </c>
      <c r="O2187" s="4" t="s">
        <v>272</v>
      </c>
      <c r="P2187" s="17">
        <v>2400</v>
      </c>
      <c r="Q2187" s="54">
        <v>43024.195277777777</v>
      </c>
      <c r="T2187" s="24">
        <f t="shared" si="228"/>
        <v>2.4305555555555556E-3</v>
      </c>
      <c r="AA2187" s="50">
        <v>0</v>
      </c>
      <c r="AB2187" s="16">
        <v>1</v>
      </c>
      <c r="AE2187" s="57" t="s">
        <v>75</v>
      </c>
      <c r="AG2187" s="50">
        <v>1.1956988248633791</v>
      </c>
      <c r="AH2187" s="50">
        <v>1.1956988248633791</v>
      </c>
      <c r="AI2187" s="4" t="s">
        <v>270</v>
      </c>
      <c r="AJ2187" s="4" t="s">
        <v>271</v>
      </c>
    </row>
    <row r="2188" spans="1:36" x14ac:dyDescent="0.35">
      <c r="A2188" s="4" t="s">
        <v>268</v>
      </c>
      <c r="B2188" s="36" t="s">
        <v>264</v>
      </c>
      <c r="C2188" s="50" t="s">
        <v>267</v>
      </c>
      <c r="D2188" s="19">
        <v>12.269975000000001</v>
      </c>
      <c r="E2188" s="19">
        <v>55.984428000000001</v>
      </c>
      <c r="F2188" s="20">
        <v>4965</v>
      </c>
      <c r="G2188" s="20">
        <v>324</v>
      </c>
      <c r="H2188" s="21">
        <v>1.2974498019608138</v>
      </c>
      <c r="I2188" s="4" t="s">
        <v>31</v>
      </c>
      <c r="J2188" s="4" t="s">
        <v>51</v>
      </c>
      <c r="L2188" s="50">
        <f t="shared" si="226"/>
        <v>5.5E-2</v>
      </c>
      <c r="M2188" s="13">
        <f t="shared" si="227"/>
        <v>1.107754279959718E-5</v>
      </c>
      <c r="N2188" s="4" t="s">
        <v>269</v>
      </c>
      <c r="O2188" s="4" t="s">
        <v>272</v>
      </c>
      <c r="P2188" s="17">
        <v>2400</v>
      </c>
      <c r="Q2188" s="54">
        <v>43024.219583333332</v>
      </c>
      <c r="T2188" s="24">
        <f t="shared" si="228"/>
        <v>2.4305555555555556E-3</v>
      </c>
      <c r="AA2188" s="50">
        <v>0</v>
      </c>
      <c r="AB2188" s="16">
        <v>1</v>
      </c>
      <c r="AE2188" s="57" t="s">
        <v>75</v>
      </c>
      <c r="AG2188" s="50">
        <v>1.4259053765013874</v>
      </c>
      <c r="AH2188" s="50">
        <v>1.4259053765013874</v>
      </c>
      <c r="AI2188" s="4" t="s">
        <v>270</v>
      </c>
      <c r="AJ2188" s="4" t="s">
        <v>271</v>
      </c>
    </row>
    <row r="2189" spans="1:36" x14ac:dyDescent="0.35">
      <c r="A2189" s="4" t="s">
        <v>268</v>
      </c>
      <c r="B2189" s="36" t="s">
        <v>264</v>
      </c>
      <c r="C2189" s="50" t="s">
        <v>267</v>
      </c>
      <c r="D2189" s="19">
        <v>12.269975000000001</v>
      </c>
      <c r="E2189" s="19">
        <v>55.984428000000001</v>
      </c>
      <c r="F2189" s="20">
        <v>4965</v>
      </c>
      <c r="G2189" s="20">
        <v>324</v>
      </c>
      <c r="H2189" s="21">
        <v>1.2974498019608138</v>
      </c>
      <c r="I2189" s="4" t="s">
        <v>31</v>
      </c>
      <c r="J2189" s="4" t="s">
        <v>51</v>
      </c>
      <c r="L2189" s="50">
        <f t="shared" si="226"/>
        <v>5.5E-2</v>
      </c>
      <c r="M2189" s="13">
        <f t="shared" si="227"/>
        <v>1.107754279959718E-5</v>
      </c>
      <c r="N2189" s="4" t="s">
        <v>269</v>
      </c>
      <c r="O2189" s="4" t="s">
        <v>272</v>
      </c>
      <c r="P2189" s="17">
        <v>2400</v>
      </c>
      <c r="Q2189" s="54">
        <v>43024.243888888886</v>
      </c>
      <c r="T2189" s="24">
        <f t="shared" si="228"/>
        <v>2.4305555555555556E-3</v>
      </c>
      <c r="AA2189" s="50">
        <v>0</v>
      </c>
      <c r="AB2189" s="16">
        <v>1</v>
      </c>
      <c r="AE2189" s="57" t="s">
        <v>75</v>
      </c>
      <c r="AG2189" s="50">
        <v>1.4038415703216125</v>
      </c>
      <c r="AH2189" s="50">
        <v>1.4038415703216125</v>
      </c>
      <c r="AI2189" s="4" t="s">
        <v>270</v>
      </c>
      <c r="AJ2189" s="4" t="s">
        <v>271</v>
      </c>
    </row>
    <row r="2190" spans="1:36" x14ac:dyDescent="0.35">
      <c r="A2190" s="4" t="s">
        <v>268</v>
      </c>
      <c r="B2190" s="36" t="s">
        <v>264</v>
      </c>
      <c r="C2190" s="50" t="s">
        <v>267</v>
      </c>
      <c r="D2190" s="19">
        <v>12.269975000000001</v>
      </c>
      <c r="E2190" s="19">
        <v>55.984428000000001</v>
      </c>
      <c r="F2190" s="20">
        <v>4965</v>
      </c>
      <c r="G2190" s="20">
        <v>324</v>
      </c>
      <c r="H2190" s="21">
        <v>1.2974498019608138</v>
      </c>
      <c r="I2190" s="4" t="s">
        <v>31</v>
      </c>
      <c r="J2190" s="4" t="s">
        <v>51</v>
      </c>
      <c r="L2190" s="50">
        <f t="shared" si="226"/>
        <v>5.5E-2</v>
      </c>
      <c r="M2190" s="13">
        <f t="shared" si="227"/>
        <v>1.107754279959718E-5</v>
      </c>
      <c r="N2190" s="4" t="s">
        <v>269</v>
      </c>
      <c r="O2190" s="4" t="s">
        <v>272</v>
      </c>
      <c r="P2190" s="17">
        <v>2400</v>
      </c>
      <c r="Q2190" s="54">
        <v>43024.268194444441</v>
      </c>
      <c r="T2190" s="24">
        <f t="shared" si="228"/>
        <v>2.4305555555555556E-3</v>
      </c>
      <c r="AA2190" s="50">
        <v>0</v>
      </c>
      <c r="AB2190" s="16">
        <v>1</v>
      </c>
      <c r="AE2190" s="57" t="s">
        <v>75</v>
      </c>
      <c r="AG2190" s="50">
        <v>0.97002348786027082</v>
      </c>
      <c r="AH2190" s="50">
        <v>0.97002348786027082</v>
      </c>
      <c r="AI2190" s="4" t="s">
        <v>270</v>
      </c>
      <c r="AJ2190" s="4" t="s">
        <v>271</v>
      </c>
    </row>
    <row r="2191" spans="1:36" x14ac:dyDescent="0.35">
      <c r="A2191" s="4" t="s">
        <v>268</v>
      </c>
      <c r="B2191" s="36" t="s">
        <v>264</v>
      </c>
      <c r="C2191" s="50" t="s">
        <v>267</v>
      </c>
      <c r="D2191" s="19">
        <v>12.269975000000001</v>
      </c>
      <c r="E2191" s="19">
        <v>55.984428000000001</v>
      </c>
      <c r="F2191" s="20">
        <v>4965</v>
      </c>
      <c r="G2191" s="20">
        <v>324</v>
      </c>
      <c r="H2191" s="21">
        <v>1.2974498019608138</v>
      </c>
      <c r="I2191" s="4" t="s">
        <v>31</v>
      </c>
      <c r="J2191" s="4" t="s">
        <v>51</v>
      </c>
      <c r="L2191" s="50">
        <f t="shared" si="226"/>
        <v>5.5E-2</v>
      </c>
      <c r="M2191" s="13">
        <f t="shared" si="227"/>
        <v>1.107754279959718E-5</v>
      </c>
      <c r="N2191" s="4" t="s">
        <v>269</v>
      </c>
      <c r="O2191" s="4" t="s">
        <v>272</v>
      </c>
      <c r="P2191" s="17">
        <v>2400</v>
      </c>
      <c r="Q2191" s="54">
        <v>43024.289027777777</v>
      </c>
      <c r="T2191" s="24">
        <f t="shared" si="228"/>
        <v>2.4305555555555556E-3</v>
      </c>
      <c r="AA2191" s="50">
        <v>0.434759426675562</v>
      </c>
      <c r="AB2191" s="16">
        <v>1</v>
      </c>
      <c r="AE2191" s="57" t="s">
        <v>75</v>
      </c>
      <c r="AG2191" s="50">
        <v>1.1685752701294376</v>
      </c>
      <c r="AH2191" s="50">
        <v>1.1685752701294376</v>
      </c>
      <c r="AI2191" s="4" t="s">
        <v>270</v>
      </c>
      <c r="AJ2191" s="4" t="s">
        <v>271</v>
      </c>
    </row>
    <row r="2192" spans="1:36" x14ac:dyDescent="0.35">
      <c r="A2192" s="4" t="s">
        <v>268</v>
      </c>
      <c r="B2192" s="36" t="s">
        <v>264</v>
      </c>
      <c r="C2192" s="50" t="s">
        <v>267</v>
      </c>
      <c r="D2192" s="19">
        <v>12.269975000000001</v>
      </c>
      <c r="E2192" s="19">
        <v>55.984428000000001</v>
      </c>
      <c r="F2192" s="20">
        <v>4965</v>
      </c>
      <c r="G2192" s="20">
        <v>324</v>
      </c>
      <c r="H2192" s="21">
        <v>1.2974498019608138</v>
      </c>
      <c r="I2192" s="4" t="s">
        <v>31</v>
      </c>
      <c r="J2192" s="4" t="s">
        <v>51</v>
      </c>
      <c r="L2192" s="50">
        <f t="shared" si="226"/>
        <v>5.5E-2</v>
      </c>
      <c r="M2192" s="13">
        <f t="shared" si="227"/>
        <v>1.107754279959718E-5</v>
      </c>
      <c r="N2192" s="4" t="s">
        <v>269</v>
      </c>
      <c r="O2192" s="4" t="s">
        <v>272</v>
      </c>
      <c r="P2192" s="17">
        <v>2400</v>
      </c>
      <c r="Q2192" s="54">
        <v>43024.316805555558</v>
      </c>
      <c r="T2192" s="24">
        <f t="shared" si="228"/>
        <v>2.4305555555555556E-3</v>
      </c>
      <c r="AA2192" s="50">
        <v>0</v>
      </c>
      <c r="AB2192" s="16">
        <v>1</v>
      </c>
      <c r="AE2192" s="57" t="s">
        <v>75</v>
      </c>
      <c r="AG2192" s="50">
        <v>1.4862720157088292</v>
      </c>
      <c r="AH2192" s="50">
        <v>1.4862720157088292</v>
      </c>
      <c r="AI2192" s="4" t="s">
        <v>270</v>
      </c>
      <c r="AJ2192" s="4" t="s">
        <v>271</v>
      </c>
    </row>
    <row r="2193" spans="1:36" x14ac:dyDescent="0.35">
      <c r="A2193" s="4" t="s">
        <v>268</v>
      </c>
      <c r="B2193" s="36" t="s">
        <v>264</v>
      </c>
      <c r="C2193" s="50" t="s">
        <v>267</v>
      </c>
      <c r="D2193" s="19">
        <v>12.269975000000001</v>
      </c>
      <c r="E2193" s="19">
        <v>55.984428000000001</v>
      </c>
      <c r="F2193" s="20">
        <v>4965</v>
      </c>
      <c r="G2193" s="20">
        <v>324</v>
      </c>
      <c r="H2193" s="21">
        <v>1.2974498019608138</v>
      </c>
      <c r="I2193" s="4" t="s">
        <v>31</v>
      </c>
      <c r="J2193" s="4" t="s">
        <v>51</v>
      </c>
      <c r="L2193" s="50">
        <f t="shared" si="226"/>
        <v>5.5E-2</v>
      </c>
      <c r="M2193" s="13">
        <f t="shared" si="227"/>
        <v>1.107754279959718E-5</v>
      </c>
      <c r="N2193" s="4" t="s">
        <v>269</v>
      </c>
      <c r="O2193" s="4" t="s">
        <v>272</v>
      </c>
      <c r="P2193" s="17">
        <v>2400</v>
      </c>
      <c r="Q2193" s="54">
        <v>43024.341111111113</v>
      </c>
      <c r="T2193" s="24">
        <f t="shared" si="228"/>
        <v>2.4305555555555556E-3</v>
      </c>
      <c r="AA2193" s="50">
        <v>0</v>
      </c>
      <c r="AB2193" s="16">
        <v>1</v>
      </c>
      <c r="AE2193" s="57" t="s">
        <v>75</v>
      </c>
      <c r="AG2193" s="50">
        <v>1.5044978704988123</v>
      </c>
      <c r="AH2193" s="50">
        <v>1.5044978704988123</v>
      </c>
      <c r="AI2193" s="4" t="s">
        <v>270</v>
      </c>
      <c r="AJ2193" s="4" t="s">
        <v>271</v>
      </c>
    </row>
    <row r="2194" spans="1:36" x14ac:dyDescent="0.35">
      <c r="A2194" s="4" t="s">
        <v>268</v>
      </c>
      <c r="B2194" s="36" t="s">
        <v>264</v>
      </c>
      <c r="C2194" s="50" t="s">
        <v>267</v>
      </c>
      <c r="D2194" s="19">
        <v>12.269975000000001</v>
      </c>
      <c r="E2194" s="19">
        <v>55.984428000000001</v>
      </c>
      <c r="F2194" s="20">
        <v>4965</v>
      </c>
      <c r="G2194" s="20">
        <v>324</v>
      </c>
      <c r="H2194" s="21">
        <v>1.2974498019608138</v>
      </c>
      <c r="I2194" s="4" t="s">
        <v>31</v>
      </c>
      <c r="J2194" s="4" t="s">
        <v>51</v>
      </c>
      <c r="L2194" s="50">
        <f t="shared" si="226"/>
        <v>5.5E-2</v>
      </c>
      <c r="M2194" s="13">
        <f t="shared" si="227"/>
        <v>1.107754279959718E-5</v>
      </c>
      <c r="N2194" s="4" t="s">
        <v>269</v>
      </c>
      <c r="O2194" s="4" t="s">
        <v>272</v>
      </c>
      <c r="P2194" s="17">
        <v>2400</v>
      </c>
      <c r="Q2194" s="54">
        <v>43024.368888888886</v>
      </c>
      <c r="T2194" s="24">
        <f t="shared" si="228"/>
        <v>2.4305555555555556E-3</v>
      </c>
      <c r="AA2194" s="50">
        <v>0</v>
      </c>
      <c r="AB2194" s="16">
        <v>1</v>
      </c>
      <c r="AE2194" s="57" t="s">
        <v>75</v>
      </c>
      <c r="AG2194" s="50">
        <v>1.1662572812145</v>
      </c>
      <c r="AH2194" s="50">
        <v>1.1662572812145</v>
      </c>
      <c r="AI2194" s="4" t="s">
        <v>270</v>
      </c>
      <c r="AJ2194" s="4" t="s">
        <v>271</v>
      </c>
    </row>
    <row r="2195" spans="1:36" x14ac:dyDescent="0.35">
      <c r="A2195" s="4" t="s">
        <v>268</v>
      </c>
      <c r="B2195" s="36" t="s">
        <v>264</v>
      </c>
      <c r="C2195" s="50" t="s">
        <v>267</v>
      </c>
      <c r="D2195" s="19">
        <v>12.269975000000001</v>
      </c>
      <c r="E2195" s="19">
        <v>55.984428000000001</v>
      </c>
      <c r="F2195" s="20">
        <v>4965</v>
      </c>
      <c r="G2195" s="20">
        <v>324</v>
      </c>
      <c r="H2195" s="21">
        <v>1.2974498019608138</v>
      </c>
      <c r="I2195" s="4" t="s">
        <v>31</v>
      </c>
      <c r="J2195" s="4" t="s">
        <v>51</v>
      </c>
      <c r="L2195" s="50">
        <f t="shared" si="226"/>
        <v>5.5E-2</v>
      </c>
      <c r="M2195" s="13">
        <f t="shared" si="227"/>
        <v>1.107754279959718E-5</v>
      </c>
      <c r="N2195" s="4" t="s">
        <v>269</v>
      </c>
      <c r="O2195" s="4" t="s">
        <v>272</v>
      </c>
      <c r="P2195" s="17">
        <v>2400</v>
      </c>
      <c r="Q2195" s="54">
        <v>43024.389722222222</v>
      </c>
      <c r="T2195" s="24">
        <f t="shared" si="228"/>
        <v>2.4305555555555556E-3</v>
      </c>
      <c r="AA2195" s="50">
        <v>0</v>
      </c>
      <c r="AB2195" s="16">
        <v>1</v>
      </c>
      <c r="AE2195" s="57" t="s">
        <v>75</v>
      </c>
      <c r="AG2195" s="50">
        <v>1.1376739044666835</v>
      </c>
      <c r="AH2195" s="50">
        <v>1.1376739044666835</v>
      </c>
      <c r="AI2195" s="4" t="s">
        <v>270</v>
      </c>
      <c r="AJ2195" s="4" t="s">
        <v>271</v>
      </c>
    </row>
    <row r="2196" spans="1:36" x14ac:dyDescent="0.35">
      <c r="A2196" s="4" t="s">
        <v>268</v>
      </c>
      <c r="B2196" s="36" t="s">
        <v>264</v>
      </c>
      <c r="C2196" s="50" t="s">
        <v>267</v>
      </c>
      <c r="D2196" s="19">
        <v>12.269975000000001</v>
      </c>
      <c r="E2196" s="19">
        <v>55.984428000000001</v>
      </c>
      <c r="F2196" s="20">
        <v>4965</v>
      </c>
      <c r="G2196" s="20">
        <v>324</v>
      </c>
      <c r="H2196" s="21">
        <v>1.2974498019608138</v>
      </c>
      <c r="I2196" s="4" t="s">
        <v>31</v>
      </c>
      <c r="J2196" s="4" t="s">
        <v>51</v>
      </c>
      <c r="L2196" s="50">
        <f t="shared" si="226"/>
        <v>5.5E-2</v>
      </c>
      <c r="M2196" s="13">
        <f t="shared" si="227"/>
        <v>1.107754279959718E-5</v>
      </c>
      <c r="N2196" s="4" t="s">
        <v>269</v>
      </c>
      <c r="O2196" s="4" t="s">
        <v>272</v>
      </c>
      <c r="P2196" s="17">
        <v>2400</v>
      </c>
      <c r="Q2196" s="54">
        <v>43024.414027777777</v>
      </c>
      <c r="T2196" s="24">
        <f t="shared" si="228"/>
        <v>2.4305555555555556E-3</v>
      </c>
      <c r="AA2196" s="50">
        <v>0.869518853351125</v>
      </c>
      <c r="AB2196" s="16">
        <v>1</v>
      </c>
      <c r="AE2196" s="57" t="s">
        <v>75</v>
      </c>
      <c r="AG2196" s="50">
        <v>1.4305565002749541</v>
      </c>
      <c r="AH2196" s="50">
        <v>1.4305565002749541</v>
      </c>
      <c r="AI2196" s="4" t="s">
        <v>270</v>
      </c>
      <c r="AJ2196" s="4" t="s">
        <v>271</v>
      </c>
    </row>
    <row r="2197" spans="1:36" x14ac:dyDescent="0.35">
      <c r="A2197" s="4" t="s">
        <v>268</v>
      </c>
      <c r="B2197" s="36" t="s">
        <v>264</v>
      </c>
      <c r="C2197" s="50" t="s">
        <v>267</v>
      </c>
      <c r="D2197" s="19">
        <v>12.269975000000001</v>
      </c>
      <c r="E2197" s="19">
        <v>55.984428000000001</v>
      </c>
      <c r="F2197" s="20">
        <v>4965</v>
      </c>
      <c r="G2197" s="20">
        <v>324</v>
      </c>
      <c r="H2197" s="21">
        <v>1.2974498019608138</v>
      </c>
      <c r="I2197" s="4" t="s">
        <v>31</v>
      </c>
      <c r="J2197" s="4" t="s">
        <v>51</v>
      </c>
      <c r="L2197" s="50">
        <f t="shared" si="226"/>
        <v>5.5E-2</v>
      </c>
      <c r="M2197" s="13">
        <f t="shared" si="227"/>
        <v>1.107754279959718E-5</v>
      </c>
      <c r="N2197" s="4" t="s">
        <v>269</v>
      </c>
      <c r="O2197" s="4" t="s">
        <v>272</v>
      </c>
      <c r="P2197" s="17">
        <v>2400</v>
      </c>
      <c r="Q2197" s="54">
        <v>43024.441805555558</v>
      </c>
      <c r="T2197" s="24">
        <f t="shared" si="228"/>
        <v>2.4305555555555556E-3</v>
      </c>
      <c r="AA2197" s="50">
        <v>0</v>
      </c>
      <c r="AB2197" s="16">
        <v>1</v>
      </c>
      <c r="AE2197" s="57" t="s">
        <v>75</v>
      </c>
      <c r="AG2197" s="50">
        <v>1.2507969967099666</v>
      </c>
      <c r="AH2197" s="50">
        <v>1.2507969967099666</v>
      </c>
      <c r="AI2197" s="4" t="s">
        <v>270</v>
      </c>
      <c r="AJ2197" s="4" t="s">
        <v>271</v>
      </c>
    </row>
    <row r="2198" spans="1:36" x14ac:dyDescent="0.35">
      <c r="A2198" s="4" t="s">
        <v>268</v>
      </c>
      <c r="B2198" s="36" t="s">
        <v>264</v>
      </c>
      <c r="C2198" s="50" t="s">
        <v>267</v>
      </c>
      <c r="D2198" s="19">
        <v>12.269975000000001</v>
      </c>
      <c r="E2198" s="19">
        <v>55.984428000000001</v>
      </c>
      <c r="F2198" s="20">
        <v>4965</v>
      </c>
      <c r="G2198" s="20">
        <v>324</v>
      </c>
      <c r="H2198" s="21">
        <v>1.2974498019608138</v>
      </c>
      <c r="I2198" s="4" t="s">
        <v>31</v>
      </c>
      <c r="J2198" s="4" t="s">
        <v>51</v>
      </c>
      <c r="L2198" s="50">
        <f t="shared" si="226"/>
        <v>5.5E-2</v>
      </c>
      <c r="M2198" s="13">
        <f t="shared" si="227"/>
        <v>1.107754279959718E-5</v>
      </c>
      <c r="N2198" s="4" t="s">
        <v>269</v>
      </c>
      <c r="O2198" s="4" t="s">
        <v>272</v>
      </c>
      <c r="P2198" s="17">
        <v>2400</v>
      </c>
      <c r="Q2198" s="54">
        <v>43024.466111111113</v>
      </c>
      <c r="T2198" s="24">
        <f t="shared" si="228"/>
        <v>2.4305555555555556E-3</v>
      </c>
      <c r="AA2198" s="50">
        <v>0</v>
      </c>
      <c r="AB2198" s="16">
        <v>1</v>
      </c>
      <c r="AE2198" s="57" t="s">
        <v>75</v>
      </c>
      <c r="AG2198" s="50">
        <v>1.0535081906911541</v>
      </c>
      <c r="AH2198" s="50">
        <v>1.0535081906911541</v>
      </c>
      <c r="AI2198" s="4" t="s">
        <v>270</v>
      </c>
      <c r="AJ2198" s="4" t="s">
        <v>271</v>
      </c>
    </row>
    <row r="2199" spans="1:36" x14ac:dyDescent="0.35">
      <c r="A2199" s="4" t="s">
        <v>268</v>
      </c>
      <c r="B2199" s="36" t="s">
        <v>264</v>
      </c>
      <c r="C2199" s="50" t="s">
        <v>267</v>
      </c>
      <c r="D2199" s="19">
        <v>12.269975000000001</v>
      </c>
      <c r="E2199" s="19">
        <v>55.984428000000001</v>
      </c>
      <c r="F2199" s="20">
        <v>4965</v>
      </c>
      <c r="G2199" s="20">
        <v>324</v>
      </c>
      <c r="H2199" s="21">
        <v>1.2974498019608138</v>
      </c>
      <c r="I2199" s="4" t="s">
        <v>31</v>
      </c>
      <c r="J2199" s="4" t="s">
        <v>51</v>
      </c>
      <c r="L2199" s="50">
        <f t="shared" si="226"/>
        <v>5.5E-2</v>
      </c>
      <c r="M2199" s="13">
        <f t="shared" si="227"/>
        <v>1.107754279959718E-5</v>
      </c>
      <c r="N2199" s="4" t="s">
        <v>269</v>
      </c>
      <c r="O2199" s="4" t="s">
        <v>272</v>
      </c>
      <c r="P2199" s="17">
        <v>2400</v>
      </c>
      <c r="Q2199" s="54">
        <v>43024.490416666667</v>
      </c>
      <c r="T2199" s="24">
        <f t="shared" si="228"/>
        <v>2.4305555555555556E-3</v>
      </c>
      <c r="AA2199" s="50">
        <v>0.434759426675562</v>
      </c>
      <c r="AB2199" s="16">
        <v>1</v>
      </c>
      <c r="AE2199" s="57" t="s">
        <v>75</v>
      </c>
      <c r="AG2199" s="50">
        <v>1.4656777833328416</v>
      </c>
      <c r="AH2199" s="50">
        <v>1.4656777833328416</v>
      </c>
      <c r="AI2199" s="4" t="s">
        <v>270</v>
      </c>
      <c r="AJ2199" s="4" t="s">
        <v>271</v>
      </c>
    </row>
    <row r="2200" spans="1:36" x14ac:dyDescent="0.35">
      <c r="A2200" s="4" t="s">
        <v>268</v>
      </c>
      <c r="B2200" s="36" t="s">
        <v>264</v>
      </c>
      <c r="C2200" s="50" t="s">
        <v>267</v>
      </c>
      <c r="D2200" s="19">
        <v>12.269975000000001</v>
      </c>
      <c r="E2200" s="19">
        <v>55.984428000000001</v>
      </c>
      <c r="F2200" s="20">
        <v>4965</v>
      </c>
      <c r="G2200" s="20">
        <v>324</v>
      </c>
      <c r="H2200" s="21">
        <v>1.2974498019608138</v>
      </c>
      <c r="I2200" s="4" t="s">
        <v>31</v>
      </c>
      <c r="J2200" s="4" t="s">
        <v>51</v>
      </c>
      <c r="L2200" s="50">
        <f t="shared" si="226"/>
        <v>5.5E-2</v>
      </c>
      <c r="M2200" s="13">
        <f t="shared" si="227"/>
        <v>1.107754279959718E-5</v>
      </c>
      <c r="N2200" s="4" t="s">
        <v>269</v>
      </c>
      <c r="O2200" s="4" t="s">
        <v>272</v>
      </c>
      <c r="P2200" s="17">
        <v>2400</v>
      </c>
      <c r="Q2200" s="54">
        <v>43024.511250000003</v>
      </c>
      <c r="T2200" s="24">
        <f t="shared" si="228"/>
        <v>2.4305555555555556E-3</v>
      </c>
      <c r="AA2200" s="50">
        <v>0</v>
      </c>
      <c r="AB2200" s="16">
        <v>1</v>
      </c>
      <c r="AE2200" s="57" t="s">
        <v>75</v>
      </c>
      <c r="AG2200" s="50">
        <v>1.032570506593725</v>
      </c>
      <c r="AH2200" s="50">
        <v>1.032570506593725</v>
      </c>
      <c r="AI2200" s="4" t="s">
        <v>270</v>
      </c>
      <c r="AJ2200" s="4" t="s">
        <v>271</v>
      </c>
    </row>
    <row r="2201" spans="1:36" x14ac:dyDescent="0.35">
      <c r="A2201" s="4" t="s">
        <v>268</v>
      </c>
      <c r="B2201" s="36" t="s">
        <v>264</v>
      </c>
      <c r="C2201" s="50" t="s">
        <v>267</v>
      </c>
      <c r="D2201" s="19">
        <v>12.269975000000001</v>
      </c>
      <c r="E2201" s="19">
        <v>55.984428000000001</v>
      </c>
      <c r="F2201" s="20">
        <v>4965</v>
      </c>
      <c r="G2201" s="20">
        <v>324</v>
      </c>
      <c r="H2201" s="21">
        <v>1.2974498019608138</v>
      </c>
      <c r="I2201" s="4" t="s">
        <v>31</v>
      </c>
      <c r="J2201" s="4" t="s">
        <v>51</v>
      </c>
      <c r="L2201" s="50">
        <f t="shared" si="226"/>
        <v>5.5E-2</v>
      </c>
      <c r="M2201" s="13">
        <f t="shared" si="227"/>
        <v>1.107754279959718E-5</v>
      </c>
      <c r="N2201" s="4" t="s">
        <v>269</v>
      </c>
      <c r="O2201" s="4" t="s">
        <v>272</v>
      </c>
      <c r="P2201" s="17">
        <v>2400</v>
      </c>
      <c r="Q2201" s="54">
        <v>43024.542500000003</v>
      </c>
      <c r="T2201" s="24">
        <f t="shared" si="228"/>
        <v>2.4305555555555556E-3</v>
      </c>
      <c r="AA2201" s="50">
        <v>0</v>
      </c>
      <c r="AB2201" s="16">
        <v>1</v>
      </c>
      <c r="AE2201" s="57" t="s">
        <v>75</v>
      </c>
      <c r="AG2201" s="50">
        <v>1.4254421976994542</v>
      </c>
      <c r="AH2201" s="50">
        <v>1.4254421976994542</v>
      </c>
      <c r="AI2201" s="4" t="s">
        <v>270</v>
      </c>
      <c r="AJ2201" s="4" t="s">
        <v>271</v>
      </c>
    </row>
    <row r="2202" spans="1:36" x14ac:dyDescent="0.35">
      <c r="A2202" s="4" t="s">
        <v>268</v>
      </c>
      <c r="B2202" s="36" t="s">
        <v>264</v>
      </c>
      <c r="C2202" s="50" t="s">
        <v>267</v>
      </c>
      <c r="D2202" s="19">
        <v>12.269975000000001</v>
      </c>
      <c r="E2202" s="19">
        <v>55.984428000000001</v>
      </c>
      <c r="F2202" s="20">
        <v>4965</v>
      </c>
      <c r="G2202" s="20">
        <v>324</v>
      </c>
      <c r="H2202" s="21">
        <v>1.2974498019608138</v>
      </c>
      <c r="I2202" s="4" t="s">
        <v>31</v>
      </c>
      <c r="J2202" s="4" t="s">
        <v>51</v>
      </c>
      <c r="L2202" s="50">
        <f t="shared" si="226"/>
        <v>5.5E-2</v>
      </c>
      <c r="M2202" s="13">
        <f t="shared" si="227"/>
        <v>1.107754279959718E-5</v>
      </c>
      <c r="N2202" s="4" t="s">
        <v>269</v>
      </c>
      <c r="O2202" s="4" t="s">
        <v>272</v>
      </c>
      <c r="P2202" s="17">
        <v>2400</v>
      </c>
      <c r="Q2202" s="54">
        <v>43024.559861111113</v>
      </c>
      <c r="T2202" s="24">
        <f t="shared" si="228"/>
        <v>2.4305555555555556E-3</v>
      </c>
      <c r="AA2202" s="50">
        <v>0.434759426675562</v>
      </c>
      <c r="AB2202" s="16">
        <v>1</v>
      </c>
      <c r="AE2202" s="57" t="s">
        <v>75</v>
      </c>
      <c r="AG2202" s="50">
        <v>1.5518224726341667</v>
      </c>
      <c r="AH2202" s="50">
        <v>1.5518224726341667</v>
      </c>
      <c r="AI2202" s="4" t="s">
        <v>270</v>
      </c>
      <c r="AJ2202" s="4" t="s">
        <v>271</v>
      </c>
    </row>
    <row r="2203" spans="1:36" x14ac:dyDescent="0.35">
      <c r="A2203" s="4" t="s">
        <v>268</v>
      </c>
      <c r="B2203" s="36" t="s">
        <v>264</v>
      </c>
      <c r="C2203" s="50" t="s">
        <v>267</v>
      </c>
      <c r="D2203" s="19">
        <v>12.269975000000001</v>
      </c>
      <c r="E2203" s="19">
        <v>55.984428000000001</v>
      </c>
      <c r="F2203" s="20">
        <v>4965</v>
      </c>
      <c r="G2203" s="20">
        <v>324</v>
      </c>
      <c r="H2203" s="21">
        <v>1.2974498019608138</v>
      </c>
      <c r="I2203" s="4" t="s">
        <v>31</v>
      </c>
      <c r="J2203" s="4" t="s">
        <v>51</v>
      </c>
      <c r="L2203" s="50">
        <f t="shared" si="226"/>
        <v>5.5E-2</v>
      </c>
      <c r="M2203" s="13">
        <f t="shared" si="227"/>
        <v>1.107754279959718E-5</v>
      </c>
      <c r="N2203" s="4" t="s">
        <v>269</v>
      </c>
      <c r="O2203" s="4" t="s">
        <v>272</v>
      </c>
      <c r="P2203" s="17">
        <v>2400</v>
      </c>
      <c r="Q2203" s="54">
        <v>43024.587638888886</v>
      </c>
      <c r="T2203" s="24">
        <f t="shared" si="228"/>
        <v>2.4305555555555556E-3</v>
      </c>
      <c r="AA2203" s="50">
        <v>0</v>
      </c>
      <c r="AB2203" s="16">
        <v>1</v>
      </c>
      <c r="AE2203" s="57" t="s">
        <v>75</v>
      </c>
      <c r="AG2203" s="50">
        <v>1.3528773438779125</v>
      </c>
      <c r="AH2203" s="50">
        <v>1.3528773438779125</v>
      </c>
      <c r="AI2203" s="4" t="s">
        <v>270</v>
      </c>
      <c r="AJ2203" s="4" t="s">
        <v>271</v>
      </c>
    </row>
    <row r="2204" spans="1:36" x14ac:dyDescent="0.35">
      <c r="A2204" s="4" t="s">
        <v>268</v>
      </c>
      <c r="B2204" s="36" t="s">
        <v>264</v>
      </c>
      <c r="C2204" s="50" t="s">
        <v>267</v>
      </c>
      <c r="D2204" s="19">
        <v>12.269975000000001</v>
      </c>
      <c r="E2204" s="19">
        <v>55.984428000000001</v>
      </c>
      <c r="F2204" s="20">
        <v>4965</v>
      </c>
      <c r="G2204" s="20">
        <v>324</v>
      </c>
      <c r="H2204" s="21">
        <v>1.2974498019608138</v>
      </c>
      <c r="I2204" s="4" t="s">
        <v>31</v>
      </c>
      <c r="J2204" s="4" t="s">
        <v>51</v>
      </c>
      <c r="L2204" s="50">
        <f t="shared" si="226"/>
        <v>5.5E-2</v>
      </c>
      <c r="M2204" s="13">
        <f t="shared" si="227"/>
        <v>1.107754279959718E-5</v>
      </c>
      <c r="N2204" s="4" t="s">
        <v>269</v>
      </c>
      <c r="O2204" s="4" t="s">
        <v>272</v>
      </c>
      <c r="P2204" s="17">
        <v>2400</v>
      </c>
      <c r="Q2204" s="54">
        <v>43024.615416666667</v>
      </c>
      <c r="T2204" s="24">
        <f t="shared" si="228"/>
        <v>2.4305555555555556E-3</v>
      </c>
      <c r="AA2204" s="50">
        <v>0</v>
      </c>
      <c r="AB2204" s="16">
        <v>1</v>
      </c>
      <c r="AE2204" s="57" t="s">
        <v>75</v>
      </c>
      <c r="AG2204" s="50">
        <v>1.0771221315429333</v>
      </c>
      <c r="AH2204" s="50">
        <v>1.0771221315429333</v>
      </c>
      <c r="AI2204" s="4" t="s">
        <v>270</v>
      </c>
      <c r="AJ2204" s="4" t="s">
        <v>271</v>
      </c>
    </row>
    <row r="2205" spans="1:36" x14ac:dyDescent="0.35">
      <c r="A2205" s="4" t="s">
        <v>268</v>
      </c>
      <c r="B2205" s="36" t="s">
        <v>264</v>
      </c>
      <c r="C2205" s="50" t="s">
        <v>267</v>
      </c>
      <c r="D2205" s="19">
        <v>12.269975000000001</v>
      </c>
      <c r="E2205" s="19">
        <v>55.984428000000001</v>
      </c>
      <c r="F2205" s="20">
        <v>4965</v>
      </c>
      <c r="G2205" s="20">
        <v>324</v>
      </c>
      <c r="H2205" s="21">
        <v>1.2974498019608138</v>
      </c>
      <c r="I2205" s="4" t="s">
        <v>31</v>
      </c>
      <c r="J2205" s="4" t="s">
        <v>51</v>
      </c>
      <c r="L2205" s="50">
        <f t="shared" si="226"/>
        <v>5.5E-2</v>
      </c>
      <c r="M2205" s="13">
        <f t="shared" si="227"/>
        <v>1.107754279959718E-5</v>
      </c>
      <c r="N2205" s="4" t="s">
        <v>269</v>
      </c>
      <c r="O2205" s="4" t="s">
        <v>272</v>
      </c>
      <c r="P2205" s="17">
        <v>2400</v>
      </c>
      <c r="Q2205" s="54">
        <v>43024.712638888886</v>
      </c>
      <c r="T2205" s="24">
        <f t="shared" si="228"/>
        <v>2.4305555555555556E-3</v>
      </c>
      <c r="AA2205" s="50">
        <v>0</v>
      </c>
      <c r="AB2205" s="16">
        <v>1</v>
      </c>
      <c r="AE2205" s="57" t="s">
        <v>75</v>
      </c>
      <c r="AG2205" s="50">
        <v>0.74033333902483323</v>
      </c>
      <c r="AH2205" s="50">
        <v>0.74033333902483323</v>
      </c>
      <c r="AI2205" s="4" t="s">
        <v>270</v>
      </c>
      <c r="AJ2205" s="4" t="s">
        <v>271</v>
      </c>
    </row>
    <row r="2206" spans="1:36" x14ac:dyDescent="0.35">
      <c r="A2206" s="4" t="s">
        <v>268</v>
      </c>
      <c r="B2206" s="36" t="s">
        <v>264</v>
      </c>
      <c r="C2206" s="50" t="s">
        <v>267</v>
      </c>
      <c r="D2206" s="19">
        <v>12.269975000000001</v>
      </c>
      <c r="E2206" s="19">
        <v>55.984428000000001</v>
      </c>
      <c r="F2206" s="20">
        <v>4965</v>
      </c>
      <c r="G2206" s="20">
        <v>324</v>
      </c>
      <c r="H2206" s="21">
        <v>1.2974498019608138</v>
      </c>
      <c r="I2206" s="4" t="s">
        <v>31</v>
      </c>
      <c r="J2206" s="4" t="s">
        <v>51</v>
      </c>
      <c r="L2206" s="50">
        <f t="shared" si="226"/>
        <v>5.5E-2</v>
      </c>
      <c r="M2206" s="13">
        <f t="shared" si="227"/>
        <v>1.107754279959718E-5</v>
      </c>
      <c r="N2206" s="4" t="s">
        <v>269</v>
      </c>
      <c r="O2206" s="4" t="s">
        <v>272</v>
      </c>
      <c r="P2206" s="17">
        <v>2400</v>
      </c>
      <c r="Q2206" s="54">
        <v>43024.736944444441</v>
      </c>
      <c r="T2206" s="24">
        <f t="shared" si="228"/>
        <v>2.4305555555555556E-3</v>
      </c>
      <c r="AA2206" s="50">
        <v>0</v>
      </c>
      <c r="AB2206" s="16">
        <v>1</v>
      </c>
      <c r="AE2206" s="57" t="s">
        <v>75</v>
      </c>
      <c r="AG2206" s="50">
        <v>0.62689390306670001</v>
      </c>
      <c r="AH2206" s="50">
        <v>0.62689390306670001</v>
      </c>
      <c r="AI2206" s="4" t="s">
        <v>270</v>
      </c>
      <c r="AJ2206" s="4" t="s">
        <v>271</v>
      </c>
    </row>
    <row r="2207" spans="1:36" x14ac:dyDescent="0.35">
      <c r="A2207" s="4" t="s">
        <v>268</v>
      </c>
      <c r="B2207" s="36" t="s">
        <v>264</v>
      </c>
      <c r="C2207" s="50" t="s">
        <v>267</v>
      </c>
      <c r="D2207" s="19">
        <v>12.269975000000001</v>
      </c>
      <c r="E2207" s="19">
        <v>55.984428000000001</v>
      </c>
      <c r="F2207" s="20">
        <v>4965</v>
      </c>
      <c r="G2207" s="20">
        <v>324</v>
      </c>
      <c r="H2207" s="21">
        <v>1.2974498019608138</v>
      </c>
      <c r="I2207" s="4" t="s">
        <v>31</v>
      </c>
      <c r="J2207" s="4" t="s">
        <v>51</v>
      </c>
      <c r="L2207" s="50">
        <f t="shared" si="226"/>
        <v>5.5E-2</v>
      </c>
      <c r="M2207" s="13">
        <f t="shared" si="227"/>
        <v>1.107754279959718E-5</v>
      </c>
      <c r="N2207" s="4" t="s">
        <v>269</v>
      </c>
      <c r="O2207" s="4" t="s">
        <v>272</v>
      </c>
      <c r="P2207" s="17">
        <v>2400</v>
      </c>
      <c r="Q2207" s="54">
        <v>43024.764722222222</v>
      </c>
      <c r="T2207" s="24">
        <f t="shared" si="228"/>
        <v>2.4305555555555556E-3</v>
      </c>
      <c r="AA2207" s="50">
        <v>0</v>
      </c>
      <c r="AB2207" s="16">
        <v>1</v>
      </c>
      <c r="AE2207" s="57" t="s">
        <v>75</v>
      </c>
      <c r="AG2207" s="50">
        <v>0.52022899910580001</v>
      </c>
      <c r="AH2207" s="50">
        <v>0.52022899910580001</v>
      </c>
      <c r="AI2207" s="4" t="s">
        <v>270</v>
      </c>
      <c r="AJ2207" s="4" t="s">
        <v>271</v>
      </c>
    </row>
    <row r="2208" spans="1:36" x14ac:dyDescent="0.35">
      <c r="A2208" s="4" t="s">
        <v>268</v>
      </c>
      <c r="B2208" s="36" t="s">
        <v>264</v>
      </c>
      <c r="C2208" s="50" t="s">
        <v>266</v>
      </c>
      <c r="D2208" s="19">
        <v>12.27182</v>
      </c>
      <c r="E2208" s="19">
        <v>55.985858</v>
      </c>
      <c r="F2208" s="20">
        <v>6699</v>
      </c>
      <c r="G2208" s="20">
        <v>495</v>
      </c>
      <c r="H2208" s="21">
        <v>1.7064964546303165</v>
      </c>
      <c r="I2208" s="4" t="s">
        <v>31</v>
      </c>
      <c r="J2208" s="4" t="s">
        <v>51</v>
      </c>
      <c r="L2208" s="50">
        <f t="shared" si="226"/>
        <v>5.5E-2</v>
      </c>
      <c r="M2208" s="13">
        <f t="shared" si="227"/>
        <v>8.2101806239737274E-6</v>
      </c>
      <c r="N2208" s="4" t="s">
        <v>269</v>
      </c>
      <c r="O2208" s="4" t="s">
        <v>272</v>
      </c>
      <c r="P2208" s="17">
        <v>2600</v>
      </c>
      <c r="Q2208" s="54">
        <v>43130.47016203704</v>
      </c>
      <c r="T2208" s="24">
        <f t="shared" si="228"/>
        <v>2.4305555555555556E-3</v>
      </c>
      <c r="AA2208" s="50">
        <v>4.5010459693114697</v>
      </c>
      <c r="AB2208" s="16">
        <v>1</v>
      </c>
      <c r="AE2208" s="57" t="s">
        <v>75</v>
      </c>
      <c r="AG2208" s="50">
        <v>2.4737515146690208</v>
      </c>
      <c r="AH2208" s="50">
        <v>2.4737515146690208</v>
      </c>
      <c r="AI2208" s="4" t="s">
        <v>270</v>
      </c>
      <c r="AJ2208" s="4" t="s">
        <v>271</v>
      </c>
    </row>
    <row r="2209" spans="1:36" x14ac:dyDescent="0.35">
      <c r="A2209" s="4" t="s">
        <v>268</v>
      </c>
      <c r="B2209" s="36" t="s">
        <v>264</v>
      </c>
      <c r="C2209" s="50" t="s">
        <v>266</v>
      </c>
      <c r="D2209" s="19">
        <v>12.27182</v>
      </c>
      <c r="E2209" s="19">
        <v>55.985858</v>
      </c>
      <c r="F2209" s="20">
        <v>6699</v>
      </c>
      <c r="G2209" s="20">
        <v>495</v>
      </c>
      <c r="H2209" s="21">
        <v>1.7064964546303165</v>
      </c>
      <c r="I2209" s="4" t="s">
        <v>31</v>
      </c>
      <c r="J2209" s="4" t="s">
        <v>51</v>
      </c>
      <c r="L2209" s="50">
        <f t="shared" si="226"/>
        <v>5.5E-2</v>
      </c>
      <c r="M2209" s="13">
        <f t="shared" si="227"/>
        <v>8.2101806239737274E-6</v>
      </c>
      <c r="N2209" s="4" t="s">
        <v>269</v>
      </c>
      <c r="O2209" s="4" t="s">
        <v>272</v>
      </c>
      <c r="P2209" s="17">
        <v>2600</v>
      </c>
      <c r="Q2209" s="54">
        <v>43130.513912037037</v>
      </c>
      <c r="T2209" s="24">
        <f t="shared" si="228"/>
        <v>2.4305555555555556E-3</v>
      </c>
      <c r="AA2209" s="50">
        <v>4.5010459693114697</v>
      </c>
      <c r="AB2209" s="16">
        <v>1</v>
      </c>
      <c r="AE2209" s="57" t="s">
        <v>75</v>
      </c>
      <c r="AG2209" s="50">
        <v>1.4458269615751249</v>
      </c>
      <c r="AH2209" s="50">
        <v>1.4458269615751249</v>
      </c>
      <c r="AI2209" s="4" t="s">
        <v>270</v>
      </c>
      <c r="AJ2209" s="4" t="s">
        <v>271</v>
      </c>
    </row>
    <row r="2210" spans="1:36" x14ac:dyDescent="0.35">
      <c r="A2210" s="4" t="s">
        <v>268</v>
      </c>
      <c r="B2210" s="36" t="s">
        <v>264</v>
      </c>
      <c r="C2210" s="50" t="s">
        <v>266</v>
      </c>
      <c r="D2210" s="19">
        <v>12.27182</v>
      </c>
      <c r="E2210" s="19">
        <v>55.985858</v>
      </c>
      <c r="F2210" s="20">
        <v>6699</v>
      </c>
      <c r="G2210" s="20">
        <v>495</v>
      </c>
      <c r="H2210" s="21">
        <v>1.7064964546303165</v>
      </c>
      <c r="I2210" s="4" t="s">
        <v>31</v>
      </c>
      <c r="J2210" s="4" t="s">
        <v>51</v>
      </c>
      <c r="L2210" s="50">
        <f t="shared" si="226"/>
        <v>5.5E-2</v>
      </c>
      <c r="M2210" s="13">
        <f t="shared" si="227"/>
        <v>8.2101806239737274E-6</v>
      </c>
      <c r="N2210" s="4" t="s">
        <v>269</v>
      </c>
      <c r="O2210" s="4" t="s">
        <v>272</v>
      </c>
      <c r="P2210" s="17">
        <v>2600</v>
      </c>
      <c r="Q2210" s="54">
        <v>43130.567384259259</v>
      </c>
      <c r="T2210" s="24">
        <f t="shared" si="228"/>
        <v>2.4305555555555556E-3</v>
      </c>
      <c r="AA2210" s="50">
        <v>2.57202626817798</v>
      </c>
      <c r="AB2210" s="16">
        <v>1</v>
      </c>
      <c r="AE2210" s="57" t="s">
        <v>75</v>
      </c>
      <c r="AG2210" s="50">
        <v>1.5102239983347749</v>
      </c>
      <c r="AH2210" s="50">
        <v>1.5102239983347749</v>
      </c>
      <c r="AI2210" s="4" t="s">
        <v>270</v>
      </c>
      <c r="AJ2210" s="4" t="s">
        <v>271</v>
      </c>
    </row>
    <row r="2211" spans="1:36" x14ac:dyDescent="0.35">
      <c r="A2211" s="4" t="s">
        <v>268</v>
      </c>
      <c r="B2211" s="36" t="s">
        <v>264</v>
      </c>
      <c r="C2211" s="50" t="s">
        <v>266</v>
      </c>
      <c r="D2211" s="19">
        <v>12.27182</v>
      </c>
      <c r="E2211" s="19">
        <v>55.985858</v>
      </c>
      <c r="F2211" s="20">
        <v>6699</v>
      </c>
      <c r="G2211" s="20">
        <v>495</v>
      </c>
      <c r="H2211" s="21">
        <v>1.7064964546303165</v>
      </c>
      <c r="I2211" s="4" t="s">
        <v>31</v>
      </c>
      <c r="J2211" s="4" t="s">
        <v>51</v>
      </c>
      <c r="L2211" s="50">
        <f t="shared" si="226"/>
        <v>5.5E-2</v>
      </c>
      <c r="M2211" s="13">
        <f t="shared" si="227"/>
        <v>8.2101806239737274E-6</v>
      </c>
      <c r="N2211" s="4" t="s">
        <v>269</v>
      </c>
      <c r="O2211" s="4" t="s">
        <v>272</v>
      </c>
      <c r="P2211" s="17">
        <v>2600</v>
      </c>
      <c r="Q2211" s="54">
        <v>43130.615995370368</v>
      </c>
      <c r="T2211" s="24">
        <f t="shared" si="228"/>
        <v>2.4305555555555556E-3</v>
      </c>
      <c r="AA2211" s="50">
        <v>1.92901970113349</v>
      </c>
      <c r="AB2211" s="16">
        <v>1</v>
      </c>
      <c r="AE2211" s="57" t="s">
        <v>75</v>
      </c>
      <c r="AG2211" s="50">
        <v>1.2497893725965041</v>
      </c>
      <c r="AH2211" s="50">
        <v>1.2497893725965041</v>
      </c>
      <c r="AI2211" s="4" t="s">
        <v>270</v>
      </c>
      <c r="AJ2211" s="4" t="s">
        <v>271</v>
      </c>
    </row>
    <row r="2212" spans="1:36" x14ac:dyDescent="0.35">
      <c r="A2212" s="4" t="s">
        <v>268</v>
      </c>
      <c r="B2212" s="36" t="s">
        <v>264</v>
      </c>
      <c r="C2212" s="50" t="s">
        <v>266</v>
      </c>
      <c r="D2212" s="19">
        <v>12.27182</v>
      </c>
      <c r="E2212" s="19">
        <v>55.985858</v>
      </c>
      <c r="F2212" s="20">
        <v>6699</v>
      </c>
      <c r="G2212" s="20">
        <v>495</v>
      </c>
      <c r="H2212" s="21">
        <v>1.7064964546303165</v>
      </c>
      <c r="I2212" s="4" t="s">
        <v>31</v>
      </c>
      <c r="J2212" s="4" t="s">
        <v>51</v>
      </c>
      <c r="L2212" s="50">
        <f t="shared" si="226"/>
        <v>5.5E-2</v>
      </c>
      <c r="M2212" s="13">
        <f t="shared" si="227"/>
        <v>8.2101806239737274E-6</v>
      </c>
      <c r="N2212" s="4" t="s">
        <v>269</v>
      </c>
      <c r="O2212" s="4" t="s">
        <v>272</v>
      </c>
      <c r="P2212" s="17">
        <v>2600</v>
      </c>
      <c r="Q2212" s="54">
        <v>43130.66946759259</v>
      </c>
      <c r="T2212" s="24">
        <f t="shared" si="228"/>
        <v>2.4305555555555556E-3</v>
      </c>
      <c r="AA2212" s="50">
        <v>1.92901970113349</v>
      </c>
      <c r="AB2212" s="16">
        <v>1</v>
      </c>
      <c r="AE2212" s="57" t="s">
        <v>75</v>
      </c>
      <c r="AG2212" s="50">
        <v>1.0049948214340625</v>
      </c>
      <c r="AH2212" s="50">
        <v>1.0049948214340625</v>
      </c>
      <c r="AI2212" s="4" t="s">
        <v>270</v>
      </c>
      <c r="AJ2212" s="4" t="s">
        <v>271</v>
      </c>
    </row>
    <row r="2213" spans="1:36" x14ac:dyDescent="0.35">
      <c r="A2213" s="4" t="s">
        <v>268</v>
      </c>
      <c r="B2213" s="36" t="s">
        <v>264</v>
      </c>
      <c r="C2213" s="50" t="s">
        <v>266</v>
      </c>
      <c r="D2213" s="19">
        <v>12.27182</v>
      </c>
      <c r="E2213" s="19">
        <v>55.985858</v>
      </c>
      <c r="F2213" s="20">
        <v>6699</v>
      </c>
      <c r="G2213" s="20">
        <v>495</v>
      </c>
      <c r="H2213" s="21">
        <v>1.7064964546303165</v>
      </c>
      <c r="I2213" s="4" t="s">
        <v>31</v>
      </c>
      <c r="J2213" s="4" t="s">
        <v>51</v>
      </c>
      <c r="L2213" s="50">
        <f t="shared" si="226"/>
        <v>5.5E-2</v>
      </c>
      <c r="M2213" s="13">
        <f t="shared" si="227"/>
        <v>8.2101806239737274E-6</v>
      </c>
      <c r="N2213" s="4" t="s">
        <v>269</v>
      </c>
      <c r="O2213" s="4" t="s">
        <v>272</v>
      </c>
      <c r="P2213" s="17">
        <v>2600</v>
      </c>
      <c r="Q2213" s="54">
        <v>43130.718078703707</v>
      </c>
      <c r="T2213" s="24">
        <f t="shared" si="228"/>
        <v>2.4305555555555556E-3</v>
      </c>
      <c r="AA2213" s="50">
        <v>1.92901970113349</v>
      </c>
      <c r="AB2213" s="16">
        <v>1</v>
      </c>
      <c r="AE2213" s="57" t="s">
        <v>75</v>
      </c>
      <c r="AG2213" s="50">
        <v>0.94959162789532914</v>
      </c>
      <c r="AH2213" s="50">
        <v>0.94959162789532914</v>
      </c>
      <c r="AI2213" s="4" t="s">
        <v>270</v>
      </c>
      <c r="AJ2213" s="4" t="s">
        <v>271</v>
      </c>
    </row>
    <row r="2214" spans="1:36" x14ac:dyDescent="0.35">
      <c r="A2214" s="4" t="s">
        <v>268</v>
      </c>
      <c r="B2214" s="36" t="s">
        <v>264</v>
      </c>
      <c r="C2214" s="50" t="s">
        <v>266</v>
      </c>
      <c r="D2214" s="19">
        <v>12.27182</v>
      </c>
      <c r="E2214" s="19">
        <v>55.985858</v>
      </c>
      <c r="F2214" s="20">
        <v>6699</v>
      </c>
      <c r="G2214" s="20">
        <v>495</v>
      </c>
      <c r="H2214" s="21">
        <v>1.7064964546303165</v>
      </c>
      <c r="I2214" s="4" t="s">
        <v>31</v>
      </c>
      <c r="J2214" s="4" t="s">
        <v>51</v>
      </c>
      <c r="L2214" s="50">
        <f t="shared" si="226"/>
        <v>5.5E-2</v>
      </c>
      <c r="M2214" s="13">
        <f t="shared" si="227"/>
        <v>8.2101806239737274E-6</v>
      </c>
      <c r="N2214" s="4" t="s">
        <v>269</v>
      </c>
      <c r="O2214" s="4" t="s">
        <v>272</v>
      </c>
      <c r="P2214" s="17">
        <v>2600</v>
      </c>
      <c r="Q2214" s="54">
        <v>43130.766689814816</v>
      </c>
      <c r="T2214" s="24">
        <f t="shared" si="228"/>
        <v>2.4305555555555556E-3</v>
      </c>
      <c r="AA2214" s="50">
        <v>1.28601313408899</v>
      </c>
      <c r="AB2214" s="16">
        <v>1</v>
      </c>
      <c r="AE2214" s="57" t="s">
        <v>75</v>
      </c>
      <c r="AG2214" s="50">
        <v>0.82265353202361247</v>
      </c>
      <c r="AH2214" s="50">
        <v>0.82265353202361247</v>
      </c>
      <c r="AI2214" s="4" t="s">
        <v>270</v>
      </c>
      <c r="AJ2214" s="4" t="s">
        <v>271</v>
      </c>
    </row>
    <row r="2215" spans="1:36" x14ac:dyDescent="0.35">
      <c r="A2215" s="4" t="s">
        <v>268</v>
      </c>
      <c r="B2215" s="36" t="s">
        <v>264</v>
      </c>
      <c r="C2215" s="50" t="s">
        <v>266</v>
      </c>
      <c r="D2215" s="19">
        <v>12.27182</v>
      </c>
      <c r="E2215" s="19">
        <v>55.985858</v>
      </c>
      <c r="F2215" s="20">
        <v>6699</v>
      </c>
      <c r="G2215" s="20">
        <v>495</v>
      </c>
      <c r="H2215" s="21">
        <v>1.7064964546303165</v>
      </c>
      <c r="I2215" s="4" t="s">
        <v>31</v>
      </c>
      <c r="J2215" s="4" t="s">
        <v>51</v>
      </c>
      <c r="L2215" s="50">
        <f t="shared" si="226"/>
        <v>5.5E-2</v>
      </c>
      <c r="M2215" s="13">
        <f t="shared" si="227"/>
        <v>8.2101806239737274E-6</v>
      </c>
      <c r="N2215" s="4" t="s">
        <v>269</v>
      </c>
      <c r="O2215" s="4" t="s">
        <v>272</v>
      </c>
      <c r="P2215" s="17">
        <v>2600</v>
      </c>
      <c r="Q2215" s="54">
        <v>43130.820162037038</v>
      </c>
      <c r="T2215" s="24">
        <f t="shared" si="228"/>
        <v>2.4305555555555556E-3</v>
      </c>
      <c r="AA2215" s="50">
        <v>0</v>
      </c>
      <c r="AB2215" s="16">
        <v>1</v>
      </c>
      <c r="AE2215" s="57" t="s">
        <v>75</v>
      </c>
      <c r="AG2215" s="50">
        <v>0.65428386572147912</v>
      </c>
      <c r="AH2215" s="50">
        <v>0.65428386572147912</v>
      </c>
      <c r="AI2215" s="4" t="s">
        <v>270</v>
      </c>
      <c r="AJ2215" s="4" t="s">
        <v>271</v>
      </c>
    </row>
    <row r="2216" spans="1:36" x14ac:dyDescent="0.35">
      <c r="A2216" s="4" t="s">
        <v>268</v>
      </c>
      <c r="B2216" s="36" t="s">
        <v>264</v>
      </c>
      <c r="C2216" s="50" t="s">
        <v>266</v>
      </c>
      <c r="D2216" s="19">
        <v>12.27182</v>
      </c>
      <c r="E2216" s="19">
        <v>55.985858</v>
      </c>
      <c r="F2216" s="20">
        <v>6699</v>
      </c>
      <c r="G2216" s="20">
        <v>495</v>
      </c>
      <c r="H2216" s="21">
        <v>1.7064964546303165</v>
      </c>
      <c r="I2216" s="4" t="s">
        <v>31</v>
      </c>
      <c r="J2216" s="4" t="s">
        <v>51</v>
      </c>
      <c r="L2216" s="50">
        <f t="shared" si="226"/>
        <v>5.5E-2</v>
      </c>
      <c r="M2216" s="13">
        <f t="shared" si="227"/>
        <v>8.2101806239737274E-6</v>
      </c>
      <c r="N2216" s="4" t="s">
        <v>269</v>
      </c>
      <c r="O2216" s="4" t="s">
        <v>272</v>
      </c>
      <c r="P2216" s="17">
        <v>2600</v>
      </c>
      <c r="Q2216" s="54">
        <v>43130.868773148148</v>
      </c>
      <c r="T2216" s="24">
        <f t="shared" si="228"/>
        <v>2.4305555555555556E-3</v>
      </c>
      <c r="AA2216" s="50">
        <v>0</v>
      </c>
      <c r="AB2216" s="16">
        <v>1</v>
      </c>
      <c r="AE2216" s="57" t="s">
        <v>75</v>
      </c>
      <c r="AG2216" s="50">
        <v>0.54429218761883336</v>
      </c>
      <c r="AH2216" s="50">
        <v>0.54429218761883336</v>
      </c>
      <c r="AI2216" s="4" t="s">
        <v>270</v>
      </c>
      <c r="AJ2216" s="4" t="s">
        <v>271</v>
      </c>
    </row>
    <row r="2217" spans="1:36" x14ac:dyDescent="0.35">
      <c r="A2217" s="4" t="s">
        <v>268</v>
      </c>
      <c r="B2217" s="36" t="s">
        <v>264</v>
      </c>
      <c r="C2217" s="50" t="s">
        <v>266</v>
      </c>
      <c r="D2217" s="19">
        <v>12.27182</v>
      </c>
      <c r="E2217" s="19">
        <v>55.985858</v>
      </c>
      <c r="F2217" s="20">
        <v>6699</v>
      </c>
      <c r="G2217" s="20">
        <v>495</v>
      </c>
      <c r="H2217" s="21">
        <v>1.7064964546303165</v>
      </c>
      <c r="I2217" s="4" t="s">
        <v>31</v>
      </c>
      <c r="J2217" s="4" t="s">
        <v>51</v>
      </c>
      <c r="L2217" s="50">
        <f t="shared" si="226"/>
        <v>5.5E-2</v>
      </c>
      <c r="M2217" s="13">
        <f t="shared" si="227"/>
        <v>8.2101806239737274E-6</v>
      </c>
      <c r="N2217" s="4" t="s">
        <v>269</v>
      </c>
      <c r="O2217" s="4" t="s">
        <v>272</v>
      </c>
      <c r="P2217" s="17">
        <v>2600</v>
      </c>
      <c r="Q2217" s="54">
        <v>43130.92224537037</v>
      </c>
      <c r="T2217" s="24">
        <f t="shared" si="228"/>
        <v>2.4305555555555556E-3</v>
      </c>
      <c r="AA2217" s="50">
        <v>0</v>
      </c>
      <c r="AB2217" s="16">
        <v>1</v>
      </c>
      <c r="AE2217" s="57" t="s">
        <v>75</v>
      </c>
      <c r="AG2217" s="50">
        <v>0.54223980851397502</v>
      </c>
      <c r="AH2217" s="50">
        <v>0.54223980851397502</v>
      </c>
      <c r="AI2217" s="4" t="s">
        <v>270</v>
      </c>
      <c r="AJ2217" s="4" t="s">
        <v>271</v>
      </c>
    </row>
    <row r="2218" spans="1:36" x14ac:dyDescent="0.35">
      <c r="A2218" s="4" t="s">
        <v>268</v>
      </c>
      <c r="B2218" s="36" t="s">
        <v>264</v>
      </c>
      <c r="C2218" s="50" t="s">
        <v>266</v>
      </c>
      <c r="D2218" s="19">
        <v>12.27182</v>
      </c>
      <c r="E2218" s="19">
        <v>55.985858</v>
      </c>
      <c r="F2218" s="20">
        <v>6699</v>
      </c>
      <c r="G2218" s="20">
        <v>495</v>
      </c>
      <c r="H2218" s="21">
        <v>1.7064964546303165</v>
      </c>
      <c r="I2218" s="4" t="s">
        <v>31</v>
      </c>
      <c r="J2218" s="4" t="s">
        <v>51</v>
      </c>
      <c r="L2218" s="50">
        <f t="shared" si="226"/>
        <v>5.5E-2</v>
      </c>
      <c r="M2218" s="13">
        <f t="shared" si="227"/>
        <v>8.2101806239737274E-6</v>
      </c>
      <c r="N2218" s="4" t="s">
        <v>269</v>
      </c>
      <c r="O2218" s="4" t="s">
        <v>272</v>
      </c>
      <c r="P2218" s="17">
        <v>2600</v>
      </c>
      <c r="Q2218" s="54">
        <v>43130.975717592592</v>
      </c>
      <c r="T2218" s="24">
        <f t="shared" si="228"/>
        <v>2.4305555555555556E-3</v>
      </c>
      <c r="AA2218" s="50">
        <v>0</v>
      </c>
      <c r="AB2218" s="16">
        <v>1</v>
      </c>
      <c r="AE2218" s="57" t="s">
        <v>75</v>
      </c>
      <c r="AG2218" s="50">
        <v>0.63814992913472501</v>
      </c>
      <c r="AH2218" s="50">
        <v>0.63814992913472501</v>
      </c>
      <c r="AI2218" s="4" t="s">
        <v>270</v>
      </c>
      <c r="AJ2218" s="4" t="s">
        <v>271</v>
      </c>
    </row>
    <row r="2219" spans="1:36" x14ac:dyDescent="0.35">
      <c r="A2219" s="4" t="s">
        <v>268</v>
      </c>
      <c r="B2219" s="36" t="s">
        <v>264</v>
      </c>
      <c r="C2219" s="50" t="s">
        <v>266</v>
      </c>
      <c r="D2219" s="19">
        <v>12.27182</v>
      </c>
      <c r="E2219" s="19">
        <v>55.985858</v>
      </c>
      <c r="F2219" s="20">
        <v>6699</v>
      </c>
      <c r="G2219" s="20">
        <v>495</v>
      </c>
      <c r="H2219" s="21">
        <v>1.7064964546303165</v>
      </c>
      <c r="I2219" s="4" t="s">
        <v>31</v>
      </c>
      <c r="J2219" s="4" t="s">
        <v>51</v>
      </c>
      <c r="L2219" s="50">
        <f t="shared" si="226"/>
        <v>5.5E-2</v>
      </c>
      <c r="M2219" s="13">
        <f t="shared" si="227"/>
        <v>8.2101806239737274E-6</v>
      </c>
      <c r="N2219" s="4" t="s">
        <v>269</v>
      </c>
      <c r="O2219" s="4" t="s">
        <v>272</v>
      </c>
      <c r="P2219" s="17">
        <v>2600</v>
      </c>
      <c r="Q2219" s="54">
        <v>43131.024328703701</v>
      </c>
      <c r="T2219" s="24">
        <f t="shared" si="228"/>
        <v>2.4305555555555556E-3</v>
      </c>
      <c r="AA2219" s="50">
        <v>0</v>
      </c>
      <c r="AB2219" s="16">
        <v>1</v>
      </c>
      <c r="AE2219" s="57" t="s">
        <v>75</v>
      </c>
      <c r="AG2219" s="50">
        <v>0.74801389071465418</v>
      </c>
      <c r="AH2219" s="50">
        <v>0.74801389071465418</v>
      </c>
      <c r="AI2219" s="4" t="s">
        <v>270</v>
      </c>
      <c r="AJ2219" s="4" t="s">
        <v>271</v>
      </c>
    </row>
    <row r="2220" spans="1:36" x14ac:dyDescent="0.35">
      <c r="A2220" s="4" t="s">
        <v>268</v>
      </c>
      <c r="B2220" s="36" t="s">
        <v>264</v>
      </c>
      <c r="C2220" s="50" t="s">
        <v>266</v>
      </c>
      <c r="D2220" s="19">
        <v>12.27182</v>
      </c>
      <c r="E2220" s="19">
        <v>55.985858</v>
      </c>
      <c r="F2220" s="20">
        <v>6699</v>
      </c>
      <c r="G2220" s="20">
        <v>495</v>
      </c>
      <c r="H2220" s="21">
        <v>1.7064964546303165</v>
      </c>
      <c r="I2220" s="4" t="s">
        <v>31</v>
      </c>
      <c r="J2220" s="4" t="s">
        <v>51</v>
      </c>
      <c r="L2220" s="50">
        <f t="shared" si="226"/>
        <v>5.5E-2</v>
      </c>
      <c r="M2220" s="13">
        <f t="shared" si="227"/>
        <v>8.2101806239737274E-6</v>
      </c>
      <c r="N2220" s="4" t="s">
        <v>269</v>
      </c>
      <c r="O2220" s="4" t="s">
        <v>272</v>
      </c>
      <c r="P2220" s="17">
        <v>2600</v>
      </c>
      <c r="Q2220" s="54">
        <v>43131.072939814818</v>
      </c>
      <c r="T2220" s="24">
        <f t="shared" si="228"/>
        <v>2.4305555555555556E-3</v>
      </c>
      <c r="AA2220" s="50">
        <v>0.64300656704449499</v>
      </c>
      <c r="AB2220" s="16">
        <v>1</v>
      </c>
      <c r="AE2220" s="57" t="s">
        <v>75</v>
      </c>
      <c r="AG2220" s="50">
        <v>0.62446437620448758</v>
      </c>
      <c r="AH2220" s="50">
        <v>0.62446437620448758</v>
      </c>
      <c r="AI2220" s="4" t="s">
        <v>270</v>
      </c>
      <c r="AJ2220" s="4" t="s">
        <v>271</v>
      </c>
    </row>
    <row r="2221" spans="1:36" x14ac:dyDescent="0.35">
      <c r="A2221" s="4" t="s">
        <v>268</v>
      </c>
      <c r="B2221" s="36" t="s">
        <v>264</v>
      </c>
      <c r="C2221" s="50" t="s">
        <v>266</v>
      </c>
      <c r="D2221" s="19">
        <v>12.27182</v>
      </c>
      <c r="E2221" s="19">
        <v>55.985858</v>
      </c>
      <c r="F2221" s="20">
        <v>6699</v>
      </c>
      <c r="G2221" s="20">
        <v>495</v>
      </c>
      <c r="H2221" s="21">
        <v>1.7064964546303165</v>
      </c>
      <c r="I2221" s="4" t="s">
        <v>31</v>
      </c>
      <c r="J2221" s="4" t="s">
        <v>51</v>
      </c>
      <c r="L2221" s="50">
        <f t="shared" si="226"/>
        <v>5.5E-2</v>
      </c>
      <c r="M2221" s="13">
        <f t="shared" si="227"/>
        <v>8.2101806239737274E-6</v>
      </c>
      <c r="N2221" s="4" t="s">
        <v>269</v>
      </c>
      <c r="O2221" s="4" t="s">
        <v>272</v>
      </c>
      <c r="P2221" s="17">
        <v>2600</v>
      </c>
      <c r="Q2221" s="54">
        <v>43131.121550925927</v>
      </c>
      <c r="T2221" s="24">
        <f t="shared" si="228"/>
        <v>2.4305555555555556E-3</v>
      </c>
      <c r="AA2221" s="50">
        <v>0</v>
      </c>
      <c r="AB2221" s="16">
        <v>1</v>
      </c>
      <c r="AE2221" s="57" t="s">
        <v>75</v>
      </c>
      <c r="AG2221" s="50">
        <v>0.73945596444670003</v>
      </c>
      <c r="AH2221" s="50">
        <v>0.73945596444670003</v>
      </c>
      <c r="AI2221" s="4" t="s">
        <v>270</v>
      </c>
      <c r="AJ2221" s="4" t="s">
        <v>271</v>
      </c>
    </row>
    <row r="2222" spans="1:36" x14ac:dyDescent="0.35">
      <c r="A2222" s="4" t="s">
        <v>268</v>
      </c>
      <c r="B2222" s="36" t="s">
        <v>264</v>
      </c>
      <c r="C2222" s="50" t="s">
        <v>266</v>
      </c>
      <c r="D2222" s="19">
        <v>12.27182</v>
      </c>
      <c r="E2222" s="19">
        <v>55.985858</v>
      </c>
      <c r="F2222" s="20">
        <v>6699</v>
      </c>
      <c r="G2222" s="20">
        <v>495</v>
      </c>
      <c r="H2222" s="21">
        <v>1.7064964546303165</v>
      </c>
      <c r="I2222" s="4" t="s">
        <v>31</v>
      </c>
      <c r="J2222" s="4" t="s">
        <v>51</v>
      </c>
      <c r="L2222" s="50">
        <f t="shared" si="226"/>
        <v>5.5E-2</v>
      </c>
      <c r="M2222" s="13">
        <f t="shared" si="227"/>
        <v>8.2101806239737274E-6</v>
      </c>
      <c r="N2222" s="4" t="s">
        <v>269</v>
      </c>
      <c r="O2222" s="4" t="s">
        <v>272</v>
      </c>
      <c r="P2222" s="17">
        <v>2600</v>
      </c>
      <c r="Q2222" s="54">
        <v>43131.175023148149</v>
      </c>
      <c r="T2222" s="24">
        <f t="shared" si="228"/>
        <v>2.4305555555555556E-3</v>
      </c>
      <c r="AA2222" s="50">
        <v>0</v>
      </c>
      <c r="AB2222" s="16">
        <v>1</v>
      </c>
      <c r="AE2222" s="57" t="s">
        <v>75</v>
      </c>
      <c r="AG2222" s="50">
        <v>0.74177798529923744</v>
      </c>
      <c r="AH2222" s="50">
        <v>0.74177798529923744</v>
      </c>
      <c r="AI2222" s="4" t="s">
        <v>270</v>
      </c>
      <c r="AJ2222" s="4" t="s">
        <v>271</v>
      </c>
    </row>
    <row r="2223" spans="1:36" x14ac:dyDescent="0.35">
      <c r="A2223" s="4" t="s">
        <v>268</v>
      </c>
      <c r="B2223" s="36" t="s">
        <v>264</v>
      </c>
      <c r="C2223" s="50" t="s">
        <v>266</v>
      </c>
      <c r="D2223" s="19">
        <v>12.27182</v>
      </c>
      <c r="E2223" s="19">
        <v>55.985858</v>
      </c>
      <c r="F2223" s="20">
        <v>6699</v>
      </c>
      <c r="G2223" s="20">
        <v>495</v>
      </c>
      <c r="H2223" s="21">
        <v>1.7064964546303165</v>
      </c>
      <c r="I2223" s="4" t="s">
        <v>31</v>
      </c>
      <c r="J2223" s="4" t="s">
        <v>51</v>
      </c>
      <c r="L2223" s="50">
        <f t="shared" si="226"/>
        <v>5.5E-2</v>
      </c>
      <c r="M2223" s="13">
        <f t="shared" si="227"/>
        <v>8.2101806239737274E-6</v>
      </c>
      <c r="N2223" s="4" t="s">
        <v>269</v>
      </c>
      <c r="O2223" s="4" t="s">
        <v>272</v>
      </c>
      <c r="P2223" s="17">
        <v>2600</v>
      </c>
      <c r="Q2223" s="54">
        <v>43131.223634259259</v>
      </c>
      <c r="T2223" s="24">
        <f t="shared" si="228"/>
        <v>2.4305555555555556E-3</v>
      </c>
      <c r="AA2223" s="50">
        <v>0</v>
      </c>
      <c r="AB2223" s="16">
        <v>1</v>
      </c>
      <c r="AE2223" s="57" t="s">
        <v>75</v>
      </c>
      <c r="AG2223" s="50">
        <v>0.77596643878346661</v>
      </c>
      <c r="AH2223" s="50">
        <v>0.77596643878346661</v>
      </c>
      <c r="AI2223" s="4" t="s">
        <v>270</v>
      </c>
      <c r="AJ2223" s="4" t="s">
        <v>271</v>
      </c>
    </row>
    <row r="2224" spans="1:36" x14ac:dyDescent="0.35">
      <c r="A2224" s="4" t="s">
        <v>268</v>
      </c>
      <c r="B2224" s="36" t="s">
        <v>264</v>
      </c>
      <c r="C2224" s="50" t="s">
        <v>266</v>
      </c>
      <c r="D2224" s="19">
        <v>12.27182</v>
      </c>
      <c r="E2224" s="19">
        <v>55.985858</v>
      </c>
      <c r="F2224" s="20">
        <v>6699</v>
      </c>
      <c r="G2224" s="20">
        <v>495</v>
      </c>
      <c r="H2224" s="21">
        <v>1.7064964546303165</v>
      </c>
      <c r="I2224" s="4" t="s">
        <v>31</v>
      </c>
      <c r="J2224" s="4" t="s">
        <v>51</v>
      </c>
      <c r="L2224" s="50">
        <f t="shared" si="226"/>
        <v>5.5E-2</v>
      </c>
      <c r="M2224" s="13">
        <f t="shared" si="227"/>
        <v>8.2101806239737274E-6</v>
      </c>
      <c r="N2224" s="4" t="s">
        <v>269</v>
      </c>
      <c r="O2224" s="4" t="s">
        <v>272</v>
      </c>
      <c r="P2224" s="17">
        <v>2600</v>
      </c>
      <c r="Q2224" s="54">
        <v>43131.272245370368</v>
      </c>
      <c r="T2224" s="24">
        <f t="shared" si="228"/>
        <v>2.4305555555555556E-3</v>
      </c>
      <c r="AA2224" s="50">
        <v>0</v>
      </c>
      <c r="AB2224" s="16">
        <v>1</v>
      </c>
      <c r="AE2224" s="57" t="s">
        <v>75</v>
      </c>
      <c r="AG2224" s="50">
        <v>0.81352417230703322</v>
      </c>
      <c r="AH2224" s="50">
        <v>0.81352417230703322</v>
      </c>
      <c r="AI2224" s="4" t="s">
        <v>270</v>
      </c>
      <c r="AJ2224" s="4" t="s">
        <v>271</v>
      </c>
    </row>
    <row r="2225" spans="1:36" x14ac:dyDescent="0.35">
      <c r="A2225" s="4" t="s">
        <v>268</v>
      </c>
      <c r="B2225" s="36" t="s">
        <v>264</v>
      </c>
      <c r="C2225" s="50" t="s">
        <v>266</v>
      </c>
      <c r="D2225" s="19">
        <v>12.27182</v>
      </c>
      <c r="E2225" s="19">
        <v>55.985858</v>
      </c>
      <c r="F2225" s="20">
        <v>6699</v>
      </c>
      <c r="G2225" s="20">
        <v>495</v>
      </c>
      <c r="H2225" s="21">
        <v>1.7064964546303165</v>
      </c>
      <c r="I2225" s="4" t="s">
        <v>31</v>
      </c>
      <c r="J2225" s="4" t="s">
        <v>51</v>
      </c>
      <c r="L2225" s="50">
        <f t="shared" si="226"/>
        <v>5.5E-2</v>
      </c>
      <c r="M2225" s="13">
        <f t="shared" si="227"/>
        <v>8.2101806239737274E-6</v>
      </c>
      <c r="N2225" s="4" t="s">
        <v>269</v>
      </c>
      <c r="O2225" s="4" t="s">
        <v>272</v>
      </c>
      <c r="P2225" s="17">
        <v>2600</v>
      </c>
      <c r="Q2225" s="54">
        <v>43131.320856481485</v>
      </c>
      <c r="T2225" s="24">
        <f t="shared" si="228"/>
        <v>2.4305555555555556E-3</v>
      </c>
      <c r="AA2225" s="50">
        <v>0</v>
      </c>
      <c r="AB2225" s="16">
        <v>1</v>
      </c>
      <c r="AE2225" s="57" t="s">
        <v>75</v>
      </c>
      <c r="AG2225" s="50">
        <v>0.8215056769862833</v>
      </c>
      <c r="AH2225" s="50">
        <v>0.8215056769862833</v>
      </c>
      <c r="AI2225" s="4" t="s">
        <v>270</v>
      </c>
      <c r="AJ2225" s="4" t="s">
        <v>271</v>
      </c>
    </row>
    <row r="2226" spans="1:36" x14ac:dyDescent="0.35">
      <c r="A2226" s="4" t="s">
        <v>268</v>
      </c>
      <c r="B2226" s="36" t="s">
        <v>264</v>
      </c>
      <c r="C2226" s="50" t="s">
        <v>266</v>
      </c>
      <c r="D2226" s="19">
        <v>12.27182</v>
      </c>
      <c r="E2226" s="19">
        <v>55.985858</v>
      </c>
      <c r="F2226" s="20">
        <v>6699</v>
      </c>
      <c r="G2226" s="20">
        <v>495</v>
      </c>
      <c r="H2226" s="21">
        <v>1.7064964546303165</v>
      </c>
      <c r="I2226" s="4" t="s">
        <v>31</v>
      </c>
      <c r="J2226" s="4" t="s">
        <v>51</v>
      </c>
      <c r="L2226" s="50">
        <f t="shared" si="226"/>
        <v>5.5E-2</v>
      </c>
      <c r="M2226" s="13">
        <f t="shared" si="227"/>
        <v>8.2101806239737274E-6</v>
      </c>
      <c r="N2226" s="4" t="s">
        <v>269</v>
      </c>
      <c r="O2226" s="4" t="s">
        <v>272</v>
      </c>
      <c r="P2226" s="17">
        <v>2600</v>
      </c>
      <c r="Q2226" s="54">
        <v>43131.374328703707</v>
      </c>
      <c r="T2226" s="24">
        <f t="shared" si="228"/>
        <v>2.4305555555555556E-3</v>
      </c>
      <c r="AA2226" s="50">
        <v>0</v>
      </c>
      <c r="AB2226" s="16">
        <v>1</v>
      </c>
      <c r="AE2226" s="57" t="s">
        <v>75</v>
      </c>
      <c r="AG2226" s="50">
        <v>0.90473571268195419</v>
      </c>
      <c r="AH2226" s="50">
        <v>0.90473571268195419</v>
      </c>
      <c r="AI2226" s="4" t="s">
        <v>270</v>
      </c>
      <c r="AJ2226" s="4" t="s">
        <v>271</v>
      </c>
    </row>
    <row r="2227" spans="1:36" x14ac:dyDescent="0.35">
      <c r="A2227" s="4" t="s">
        <v>268</v>
      </c>
      <c r="B2227" s="36" t="s">
        <v>264</v>
      </c>
      <c r="C2227" s="50" t="s">
        <v>266</v>
      </c>
      <c r="D2227" s="19">
        <v>12.27182</v>
      </c>
      <c r="E2227" s="19">
        <v>55.985858</v>
      </c>
      <c r="F2227" s="20">
        <v>6699</v>
      </c>
      <c r="G2227" s="20">
        <v>495</v>
      </c>
      <c r="H2227" s="21">
        <v>1.7064964546303165</v>
      </c>
      <c r="I2227" s="4" t="s">
        <v>31</v>
      </c>
      <c r="J2227" s="4" t="s">
        <v>51</v>
      </c>
      <c r="L2227" s="50">
        <f t="shared" si="226"/>
        <v>5.5E-2</v>
      </c>
      <c r="M2227" s="13">
        <f t="shared" si="227"/>
        <v>8.2101806239737274E-6</v>
      </c>
      <c r="N2227" s="4" t="s">
        <v>269</v>
      </c>
      <c r="O2227" s="4" t="s">
        <v>272</v>
      </c>
      <c r="P2227" s="17">
        <v>2600</v>
      </c>
      <c r="Q2227" s="54">
        <v>43131.422939814816</v>
      </c>
      <c r="T2227" s="24">
        <f t="shared" si="228"/>
        <v>2.4305555555555556E-3</v>
      </c>
      <c r="AA2227" s="50">
        <v>0</v>
      </c>
      <c r="AB2227" s="16">
        <v>1</v>
      </c>
      <c r="AE2227" s="57" t="s">
        <v>75</v>
      </c>
      <c r="AG2227" s="50">
        <v>1.108060155848779</v>
      </c>
      <c r="AH2227" s="50">
        <v>1.108060155848779</v>
      </c>
      <c r="AI2227" s="4" t="s">
        <v>270</v>
      </c>
      <c r="AJ2227" s="4" t="s">
        <v>271</v>
      </c>
    </row>
    <row r="2228" spans="1:36" x14ac:dyDescent="0.35">
      <c r="A2228" s="4" t="s">
        <v>268</v>
      </c>
      <c r="B2228" s="36" t="s">
        <v>264</v>
      </c>
      <c r="C2228" s="50" t="s">
        <v>266</v>
      </c>
      <c r="D2228" s="19">
        <v>12.27182</v>
      </c>
      <c r="E2228" s="19">
        <v>55.985858</v>
      </c>
      <c r="F2228" s="20">
        <v>6699</v>
      </c>
      <c r="G2228" s="20">
        <v>495</v>
      </c>
      <c r="H2228" s="21">
        <v>1.7064964546303165</v>
      </c>
      <c r="I2228" s="4" t="s">
        <v>31</v>
      </c>
      <c r="J2228" s="4" t="s">
        <v>51</v>
      </c>
      <c r="L2228" s="50">
        <f t="shared" si="226"/>
        <v>5.5E-2</v>
      </c>
      <c r="M2228" s="13">
        <f t="shared" si="227"/>
        <v>8.2101806239737274E-6</v>
      </c>
      <c r="N2228" s="4" t="s">
        <v>269</v>
      </c>
      <c r="O2228" s="4" t="s">
        <v>272</v>
      </c>
      <c r="P2228" s="17">
        <v>2600</v>
      </c>
      <c r="Q2228" s="54">
        <v>43131.471550925926</v>
      </c>
      <c r="T2228" s="24">
        <f t="shared" si="228"/>
        <v>2.4305555555555556E-3</v>
      </c>
      <c r="AA2228" s="50">
        <v>0</v>
      </c>
      <c r="AB2228" s="16">
        <v>1</v>
      </c>
      <c r="AE2228" s="57" t="s">
        <v>75</v>
      </c>
      <c r="AG2228" s="50">
        <v>1.0672926486807082</v>
      </c>
      <c r="AH2228" s="50">
        <v>1.0672926486807082</v>
      </c>
      <c r="AI2228" s="4" t="s">
        <v>270</v>
      </c>
      <c r="AJ2228" s="4" t="s">
        <v>271</v>
      </c>
    </row>
    <row r="2229" spans="1:36" x14ac:dyDescent="0.35">
      <c r="A2229" s="4" t="s">
        <v>268</v>
      </c>
      <c r="B2229" s="36" t="s">
        <v>264</v>
      </c>
      <c r="C2229" s="50" t="s">
        <v>266</v>
      </c>
      <c r="D2229" s="19">
        <v>12.27182</v>
      </c>
      <c r="E2229" s="19">
        <v>55.985858</v>
      </c>
      <c r="F2229" s="20">
        <v>6699</v>
      </c>
      <c r="G2229" s="20">
        <v>495</v>
      </c>
      <c r="H2229" s="21">
        <v>1.7064964546303165</v>
      </c>
      <c r="I2229" s="4" t="s">
        <v>31</v>
      </c>
      <c r="J2229" s="4" t="s">
        <v>51</v>
      </c>
      <c r="L2229" s="50">
        <f t="shared" si="226"/>
        <v>5.5E-2</v>
      </c>
      <c r="M2229" s="13">
        <f t="shared" si="227"/>
        <v>8.2101806239737274E-6</v>
      </c>
      <c r="N2229" s="4" t="s">
        <v>269</v>
      </c>
      <c r="O2229" s="4" t="s">
        <v>272</v>
      </c>
      <c r="P2229" s="17">
        <v>2600</v>
      </c>
      <c r="Q2229" s="54">
        <v>43131.525023148148</v>
      </c>
      <c r="T2229" s="24">
        <f t="shared" si="228"/>
        <v>2.4305555555555556E-3</v>
      </c>
      <c r="AA2229" s="50">
        <v>0</v>
      </c>
      <c r="AB2229" s="16">
        <v>1</v>
      </c>
      <c r="AE2229" s="57" t="s">
        <v>75</v>
      </c>
      <c r="AG2229" s="50">
        <v>0.80861288607039172</v>
      </c>
      <c r="AH2229" s="50">
        <v>0.80861288607039172</v>
      </c>
      <c r="AI2229" s="4" t="s">
        <v>270</v>
      </c>
      <c r="AJ2229" s="4" t="s">
        <v>271</v>
      </c>
    </row>
    <row r="2230" spans="1:36" x14ac:dyDescent="0.35">
      <c r="A2230" s="4" t="s">
        <v>268</v>
      </c>
      <c r="B2230" s="36" t="s">
        <v>264</v>
      </c>
      <c r="C2230" s="50" t="s">
        <v>266</v>
      </c>
      <c r="D2230" s="19">
        <v>12.27182</v>
      </c>
      <c r="E2230" s="19">
        <v>55.985858</v>
      </c>
      <c r="F2230" s="20">
        <v>6699</v>
      </c>
      <c r="G2230" s="20">
        <v>495</v>
      </c>
      <c r="H2230" s="21">
        <v>1.7064964546303165</v>
      </c>
      <c r="I2230" s="4" t="s">
        <v>31</v>
      </c>
      <c r="J2230" s="4" t="s">
        <v>51</v>
      </c>
      <c r="L2230" s="50">
        <f t="shared" si="226"/>
        <v>5.5E-2</v>
      </c>
      <c r="M2230" s="13">
        <f t="shared" si="227"/>
        <v>8.2101806239737274E-6</v>
      </c>
      <c r="N2230" s="4" t="s">
        <v>269</v>
      </c>
      <c r="O2230" s="4" t="s">
        <v>272</v>
      </c>
      <c r="P2230" s="17">
        <v>2600</v>
      </c>
      <c r="Q2230" s="54">
        <v>43131.57849537037</v>
      </c>
      <c r="T2230" s="24">
        <f t="shared" si="228"/>
        <v>2.4305555555555556E-3</v>
      </c>
      <c r="AA2230" s="50">
        <v>0</v>
      </c>
      <c r="AB2230" s="16">
        <v>1</v>
      </c>
      <c r="AE2230" s="57" t="s">
        <v>75</v>
      </c>
      <c r="AG2230" s="50">
        <v>0.90093544719271668</v>
      </c>
      <c r="AH2230" s="50">
        <v>0.90093544719271668</v>
      </c>
      <c r="AI2230" s="4" t="s">
        <v>270</v>
      </c>
      <c r="AJ2230" s="4" t="s">
        <v>271</v>
      </c>
    </row>
    <row r="2231" spans="1:36" x14ac:dyDescent="0.35">
      <c r="A2231" s="4" t="s">
        <v>268</v>
      </c>
      <c r="B2231" s="36" t="s">
        <v>264</v>
      </c>
      <c r="C2231" s="50" t="s">
        <v>266</v>
      </c>
      <c r="D2231" s="19">
        <v>12.27182</v>
      </c>
      <c r="E2231" s="19">
        <v>55.985858</v>
      </c>
      <c r="F2231" s="20">
        <v>6699</v>
      </c>
      <c r="G2231" s="20">
        <v>495</v>
      </c>
      <c r="H2231" s="21">
        <v>1.7064964546303165</v>
      </c>
      <c r="I2231" s="4" t="s">
        <v>31</v>
      </c>
      <c r="J2231" s="4" t="s">
        <v>51</v>
      </c>
      <c r="L2231" s="50">
        <f t="shared" si="226"/>
        <v>5.5E-2</v>
      </c>
      <c r="M2231" s="13">
        <f t="shared" si="227"/>
        <v>8.2101806239737274E-6</v>
      </c>
      <c r="N2231" s="4" t="s">
        <v>269</v>
      </c>
      <c r="O2231" s="4" t="s">
        <v>272</v>
      </c>
      <c r="P2231" s="17">
        <v>2600</v>
      </c>
      <c r="Q2231" s="54">
        <v>43131.622245370374</v>
      </c>
      <c r="T2231" s="24">
        <f t="shared" si="228"/>
        <v>2.4305555555555556E-3</v>
      </c>
      <c r="AA2231" s="50">
        <v>1.28601313408899</v>
      </c>
      <c r="AB2231" s="16">
        <v>1</v>
      </c>
      <c r="AE2231" s="57" t="s">
        <v>75</v>
      </c>
      <c r="AG2231" s="50">
        <v>1.0461173858550208</v>
      </c>
      <c r="AH2231" s="50">
        <v>1.0461173858550208</v>
      </c>
      <c r="AI2231" s="4" t="s">
        <v>270</v>
      </c>
      <c r="AJ2231" s="4" t="s">
        <v>271</v>
      </c>
    </row>
    <row r="2232" spans="1:36" x14ac:dyDescent="0.35">
      <c r="A2232" s="4" t="s">
        <v>268</v>
      </c>
      <c r="B2232" s="36" t="s">
        <v>264</v>
      </c>
      <c r="C2232" s="50" t="s">
        <v>266</v>
      </c>
      <c r="D2232" s="19">
        <v>12.27182</v>
      </c>
      <c r="E2232" s="19">
        <v>55.985858</v>
      </c>
      <c r="F2232" s="20">
        <v>6699</v>
      </c>
      <c r="G2232" s="20">
        <v>495</v>
      </c>
      <c r="H2232" s="21">
        <v>1.7064964546303165</v>
      </c>
      <c r="I2232" s="4" t="s">
        <v>31</v>
      </c>
      <c r="J2232" s="4" t="s">
        <v>51</v>
      </c>
      <c r="L2232" s="50">
        <f t="shared" si="226"/>
        <v>5.5E-2</v>
      </c>
      <c r="M2232" s="13">
        <f t="shared" si="227"/>
        <v>8.2101806239737274E-6</v>
      </c>
      <c r="N2232" s="4" t="s">
        <v>269</v>
      </c>
      <c r="O2232" s="4" t="s">
        <v>272</v>
      </c>
      <c r="P2232" s="17">
        <v>2600</v>
      </c>
      <c r="Q2232" s="54">
        <v>43131.675717592596</v>
      </c>
      <c r="T2232" s="24">
        <f t="shared" si="228"/>
        <v>2.4305555555555556E-3</v>
      </c>
      <c r="AA2232" s="50">
        <v>0</v>
      </c>
      <c r="AB2232" s="16">
        <v>1</v>
      </c>
      <c r="AE2232" s="57" t="s">
        <v>75</v>
      </c>
      <c r="AG2232" s="50">
        <v>0.92234186156525</v>
      </c>
      <c r="AH2232" s="50">
        <v>0.92234186156525</v>
      </c>
      <c r="AI2232" s="4" t="s">
        <v>270</v>
      </c>
      <c r="AJ2232" s="4" t="s">
        <v>271</v>
      </c>
    </row>
    <row r="2233" spans="1:36" x14ac:dyDescent="0.35">
      <c r="A2233" s="4" t="s">
        <v>268</v>
      </c>
      <c r="B2233" s="36" t="s">
        <v>264</v>
      </c>
      <c r="C2233" s="50" t="s">
        <v>266</v>
      </c>
      <c r="D2233" s="19">
        <v>12.27182</v>
      </c>
      <c r="E2233" s="19">
        <v>55.985858</v>
      </c>
      <c r="F2233" s="20">
        <v>6699</v>
      </c>
      <c r="G2233" s="20">
        <v>495</v>
      </c>
      <c r="H2233" s="21">
        <v>1.7064964546303165</v>
      </c>
      <c r="I2233" s="4" t="s">
        <v>31</v>
      </c>
      <c r="J2233" s="4" t="s">
        <v>51</v>
      </c>
      <c r="L2233" s="50">
        <f t="shared" si="226"/>
        <v>5.5E-2</v>
      </c>
      <c r="M2233" s="13">
        <f t="shared" si="227"/>
        <v>8.2101806239737274E-6</v>
      </c>
      <c r="N2233" s="4" t="s">
        <v>269</v>
      </c>
      <c r="O2233" s="4" t="s">
        <v>272</v>
      </c>
      <c r="P2233" s="17">
        <v>2600</v>
      </c>
      <c r="Q2233" s="54">
        <v>43131.724328703705</v>
      </c>
      <c r="T2233" s="24">
        <f t="shared" si="228"/>
        <v>2.4305555555555556E-3</v>
      </c>
      <c r="AA2233" s="50">
        <v>0</v>
      </c>
      <c r="AB2233" s="16">
        <v>1</v>
      </c>
      <c r="AE2233" s="57" t="s">
        <v>75</v>
      </c>
      <c r="AG2233" s="50">
        <v>1.1514333737294167</v>
      </c>
      <c r="AH2233" s="50">
        <v>1.1514333737294167</v>
      </c>
      <c r="AI2233" s="4" t="s">
        <v>270</v>
      </c>
      <c r="AJ2233" s="4" t="s">
        <v>271</v>
      </c>
    </row>
    <row r="2234" spans="1:36" x14ac:dyDescent="0.35">
      <c r="A2234" s="4" t="s">
        <v>268</v>
      </c>
      <c r="B2234" s="36" t="s">
        <v>264</v>
      </c>
      <c r="C2234" s="50" t="s">
        <v>266</v>
      </c>
      <c r="D2234" s="19">
        <v>12.27182</v>
      </c>
      <c r="E2234" s="19">
        <v>55.985858</v>
      </c>
      <c r="F2234" s="20">
        <v>6699</v>
      </c>
      <c r="G2234" s="20">
        <v>495</v>
      </c>
      <c r="H2234" s="21">
        <v>1.7064964546303165</v>
      </c>
      <c r="I2234" s="4" t="s">
        <v>31</v>
      </c>
      <c r="J2234" s="4" t="s">
        <v>51</v>
      </c>
      <c r="L2234" s="50">
        <f t="shared" si="226"/>
        <v>5.5E-2</v>
      </c>
      <c r="M2234" s="13">
        <f t="shared" si="227"/>
        <v>8.2101806239737274E-6</v>
      </c>
      <c r="N2234" s="4" t="s">
        <v>269</v>
      </c>
      <c r="O2234" s="4" t="s">
        <v>272</v>
      </c>
      <c r="P2234" s="17">
        <v>2600</v>
      </c>
      <c r="Q2234" s="54">
        <v>43131.772939814815</v>
      </c>
      <c r="T2234" s="24">
        <f t="shared" si="228"/>
        <v>2.4305555555555556E-3</v>
      </c>
      <c r="AA2234" s="50">
        <v>1.92901970113349</v>
      </c>
      <c r="AB2234" s="16">
        <v>1</v>
      </c>
      <c r="AE2234" s="57" t="s">
        <v>75</v>
      </c>
      <c r="AG2234" s="50">
        <v>1.2023013394004209</v>
      </c>
      <c r="AH2234" s="50">
        <v>1.2023013394004209</v>
      </c>
      <c r="AI2234" s="4" t="s">
        <v>270</v>
      </c>
      <c r="AJ2234" s="4" t="s">
        <v>271</v>
      </c>
    </row>
    <row r="2235" spans="1:36" x14ac:dyDescent="0.35">
      <c r="A2235" s="4" t="s">
        <v>268</v>
      </c>
      <c r="B2235" s="36" t="s">
        <v>264</v>
      </c>
      <c r="C2235" s="50" t="s">
        <v>266</v>
      </c>
      <c r="D2235" s="19">
        <v>12.27182</v>
      </c>
      <c r="E2235" s="19">
        <v>55.985858</v>
      </c>
      <c r="F2235" s="20">
        <v>6699</v>
      </c>
      <c r="G2235" s="20">
        <v>495</v>
      </c>
      <c r="H2235" s="21">
        <v>1.7064964546303165</v>
      </c>
      <c r="I2235" s="4" t="s">
        <v>31</v>
      </c>
      <c r="J2235" s="4" t="s">
        <v>51</v>
      </c>
      <c r="L2235" s="50">
        <f t="shared" si="226"/>
        <v>5.5E-2</v>
      </c>
      <c r="M2235" s="13">
        <f t="shared" si="227"/>
        <v>8.2101806239737274E-6</v>
      </c>
      <c r="N2235" s="4" t="s">
        <v>269</v>
      </c>
      <c r="O2235" s="4" t="s">
        <v>272</v>
      </c>
      <c r="P2235" s="17">
        <v>2600</v>
      </c>
      <c r="Q2235" s="54">
        <v>43131.826412037037</v>
      </c>
      <c r="T2235" s="24">
        <f t="shared" si="228"/>
        <v>2.4305555555555556E-3</v>
      </c>
      <c r="AA2235" s="50">
        <v>0.64300656704449499</v>
      </c>
      <c r="AB2235" s="16">
        <v>1</v>
      </c>
      <c r="AE2235" s="57" t="s">
        <v>75</v>
      </c>
      <c r="AG2235" s="50">
        <v>1.09673205358425</v>
      </c>
      <c r="AH2235" s="50">
        <v>1.09673205358425</v>
      </c>
      <c r="AI2235" s="4" t="s">
        <v>270</v>
      </c>
      <c r="AJ2235" s="4" t="s">
        <v>271</v>
      </c>
    </row>
    <row r="2236" spans="1:36" x14ac:dyDescent="0.35">
      <c r="A2236" s="4" t="s">
        <v>268</v>
      </c>
      <c r="B2236" s="36" t="s">
        <v>264</v>
      </c>
      <c r="C2236" s="50" t="s">
        <v>266</v>
      </c>
      <c r="D2236" s="19">
        <v>12.27182</v>
      </c>
      <c r="E2236" s="19">
        <v>55.985858</v>
      </c>
      <c r="F2236" s="20">
        <v>6699</v>
      </c>
      <c r="G2236" s="20">
        <v>495</v>
      </c>
      <c r="H2236" s="21">
        <v>1.7064964546303165</v>
      </c>
      <c r="I2236" s="4" t="s">
        <v>31</v>
      </c>
      <c r="J2236" s="4" t="s">
        <v>51</v>
      </c>
      <c r="L2236" s="50">
        <f t="shared" si="226"/>
        <v>5.5E-2</v>
      </c>
      <c r="M2236" s="13">
        <f t="shared" si="227"/>
        <v>8.2101806239737274E-6</v>
      </c>
      <c r="N2236" s="4" t="s">
        <v>269</v>
      </c>
      <c r="O2236" s="4" t="s">
        <v>272</v>
      </c>
      <c r="P2236" s="17">
        <v>2600</v>
      </c>
      <c r="Q2236" s="54">
        <v>43131.870162037034</v>
      </c>
      <c r="T2236" s="24">
        <f t="shared" si="228"/>
        <v>2.4305555555555556E-3</v>
      </c>
      <c r="AA2236" s="50">
        <v>1.28601313408899</v>
      </c>
      <c r="AB2236" s="16">
        <v>1</v>
      </c>
      <c r="AE2236" s="57" t="s">
        <v>75</v>
      </c>
      <c r="AG2236" s="50">
        <v>1.0732047287318498</v>
      </c>
      <c r="AH2236" s="50">
        <v>1.0732047287318498</v>
      </c>
      <c r="AI2236" s="4" t="s">
        <v>270</v>
      </c>
      <c r="AJ2236" s="4" t="s">
        <v>271</v>
      </c>
    </row>
    <row r="2237" spans="1:36" x14ac:dyDescent="0.35">
      <c r="A2237" s="4" t="s">
        <v>268</v>
      </c>
      <c r="B2237" s="36" t="s">
        <v>264</v>
      </c>
      <c r="C2237" s="50" t="s">
        <v>266</v>
      </c>
      <c r="D2237" s="19">
        <v>12.27182</v>
      </c>
      <c r="E2237" s="19">
        <v>55.985858</v>
      </c>
      <c r="F2237" s="20">
        <v>6699</v>
      </c>
      <c r="G2237" s="20">
        <v>495</v>
      </c>
      <c r="H2237" s="21">
        <v>1.7064964546303165</v>
      </c>
      <c r="I2237" s="4" t="s">
        <v>31</v>
      </c>
      <c r="J2237" s="4" t="s">
        <v>51</v>
      </c>
      <c r="L2237" s="50">
        <f t="shared" si="226"/>
        <v>5.5E-2</v>
      </c>
      <c r="M2237" s="13">
        <f t="shared" si="227"/>
        <v>8.2101806239737274E-6</v>
      </c>
      <c r="N2237" s="4" t="s">
        <v>269</v>
      </c>
      <c r="O2237" s="4" t="s">
        <v>272</v>
      </c>
      <c r="P2237" s="17">
        <v>2600</v>
      </c>
      <c r="Q2237" s="54">
        <v>43131.918773148151</v>
      </c>
      <c r="T2237" s="24">
        <f t="shared" si="228"/>
        <v>2.4305555555555556E-3</v>
      </c>
      <c r="AA2237" s="50">
        <v>1.28601313408899</v>
      </c>
      <c r="AB2237" s="16">
        <v>1</v>
      </c>
      <c r="AE2237" s="57" t="s">
        <v>75</v>
      </c>
      <c r="AG2237" s="50">
        <v>1.0213287376311042</v>
      </c>
      <c r="AH2237" s="50">
        <v>1.0213287376311042</v>
      </c>
      <c r="AI2237" s="4" t="s">
        <v>270</v>
      </c>
      <c r="AJ2237" s="4" t="s">
        <v>271</v>
      </c>
    </row>
    <row r="2238" spans="1:36" x14ac:dyDescent="0.35">
      <c r="A2238" s="4" t="s">
        <v>268</v>
      </c>
      <c r="B2238" s="36" t="s">
        <v>264</v>
      </c>
      <c r="C2238" s="50" t="s">
        <v>266</v>
      </c>
      <c r="D2238" s="19">
        <v>12.27182</v>
      </c>
      <c r="E2238" s="19">
        <v>55.985858</v>
      </c>
      <c r="F2238" s="20">
        <v>6699</v>
      </c>
      <c r="G2238" s="20">
        <v>495</v>
      </c>
      <c r="H2238" s="21">
        <v>1.7064964546303165</v>
      </c>
      <c r="I2238" s="4" t="s">
        <v>31</v>
      </c>
      <c r="J2238" s="4" t="s">
        <v>51</v>
      </c>
      <c r="L2238" s="50">
        <f t="shared" si="226"/>
        <v>5.5E-2</v>
      </c>
      <c r="M2238" s="13">
        <f t="shared" si="227"/>
        <v>8.2101806239737274E-6</v>
      </c>
      <c r="N2238" s="4" t="s">
        <v>269</v>
      </c>
      <c r="O2238" s="4" t="s">
        <v>272</v>
      </c>
      <c r="P2238" s="17">
        <v>2600</v>
      </c>
      <c r="Q2238" s="54">
        <v>43131.972245370373</v>
      </c>
      <c r="T2238" s="24">
        <f t="shared" si="228"/>
        <v>2.4305555555555556E-3</v>
      </c>
      <c r="AA2238" s="50">
        <v>0</v>
      </c>
      <c r="AB2238" s="16">
        <v>1</v>
      </c>
      <c r="AE2238" s="57" t="s">
        <v>75</v>
      </c>
      <c r="AG2238" s="50">
        <v>1.0506399867847542</v>
      </c>
      <c r="AH2238" s="50">
        <v>1.0506399867847542</v>
      </c>
      <c r="AI2238" s="4" t="s">
        <v>270</v>
      </c>
      <c r="AJ2238" s="4" t="s">
        <v>271</v>
      </c>
    </row>
    <row r="2239" spans="1:36" x14ac:dyDescent="0.35">
      <c r="A2239" s="4" t="s">
        <v>268</v>
      </c>
      <c r="B2239" s="36" t="s">
        <v>264</v>
      </c>
      <c r="C2239" s="50" t="s">
        <v>266</v>
      </c>
      <c r="D2239" s="19">
        <v>12.27182</v>
      </c>
      <c r="E2239" s="19">
        <v>55.985858</v>
      </c>
      <c r="F2239" s="20">
        <v>6699</v>
      </c>
      <c r="G2239" s="20">
        <v>495</v>
      </c>
      <c r="H2239" s="21">
        <v>1.7064964546303165</v>
      </c>
      <c r="I2239" s="4" t="s">
        <v>31</v>
      </c>
      <c r="J2239" s="4" t="s">
        <v>51</v>
      </c>
      <c r="L2239" s="50">
        <f t="shared" si="226"/>
        <v>5.5E-2</v>
      </c>
      <c r="M2239" s="13">
        <f t="shared" si="227"/>
        <v>8.2101806239737274E-6</v>
      </c>
      <c r="N2239" s="4" t="s">
        <v>269</v>
      </c>
      <c r="O2239" s="4" t="s">
        <v>272</v>
      </c>
      <c r="P2239" s="17">
        <v>2600</v>
      </c>
      <c r="Q2239" s="54">
        <v>43132.020856481482</v>
      </c>
      <c r="T2239" s="24">
        <f t="shared" si="228"/>
        <v>2.4305555555555556E-3</v>
      </c>
      <c r="AA2239" s="50">
        <v>0</v>
      </c>
      <c r="AB2239" s="16">
        <v>1</v>
      </c>
      <c r="AE2239" s="57" t="s">
        <v>75</v>
      </c>
      <c r="AG2239" s="50">
        <v>0.8084834574952624</v>
      </c>
      <c r="AH2239" s="50">
        <v>0.8084834574952624</v>
      </c>
      <c r="AI2239" s="4" t="s">
        <v>270</v>
      </c>
      <c r="AJ2239" s="4" t="s">
        <v>271</v>
      </c>
    </row>
    <row r="2240" spans="1:36" x14ac:dyDescent="0.35">
      <c r="A2240" s="4" t="s">
        <v>268</v>
      </c>
      <c r="B2240" s="36" t="s">
        <v>264</v>
      </c>
      <c r="C2240" s="50" t="s">
        <v>266</v>
      </c>
      <c r="D2240" s="19">
        <v>12.27182</v>
      </c>
      <c r="E2240" s="19">
        <v>55.985858</v>
      </c>
      <c r="F2240" s="20">
        <v>6699</v>
      </c>
      <c r="G2240" s="20">
        <v>495</v>
      </c>
      <c r="H2240" s="21">
        <v>1.7064964546303165</v>
      </c>
      <c r="I2240" s="4" t="s">
        <v>31</v>
      </c>
      <c r="J2240" s="4" t="s">
        <v>51</v>
      </c>
      <c r="L2240" s="50">
        <f t="shared" si="226"/>
        <v>5.5E-2</v>
      </c>
      <c r="M2240" s="13">
        <f t="shared" si="227"/>
        <v>8.2101806239737274E-6</v>
      </c>
      <c r="N2240" s="4" t="s">
        <v>269</v>
      </c>
      <c r="O2240" s="4" t="s">
        <v>272</v>
      </c>
      <c r="P2240" s="17">
        <v>2600</v>
      </c>
      <c r="Q2240" s="54">
        <v>43132.069467592592</v>
      </c>
      <c r="T2240" s="24">
        <f t="shared" si="228"/>
        <v>2.4305555555555556E-3</v>
      </c>
      <c r="AA2240" s="50">
        <v>0</v>
      </c>
      <c r="AB2240" s="16">
        <v>1</v>
      </c>
      <c r="AE2240" s="57" t="s">
        <v>75</v>
      </c>
      <c r="AG2240" s="50">
        <v>1.1018381856744002</v>
      </c>
      <c r="AH2240" s="50">
        <v>1.1018381856744002</v>
      </c>
      <c r="AI2240" s="4" t="s">
        <v>270</v>
      </c>
      <c r="AJ2240" s="4" t="s">
        <v>271</v>
      </c>
    </row>
    <row r="2241" spans="1:36" x14ac:dyDescent="0.35">
      <c r="A2241" s="4" t="s">
        <v>268</v>
      </c>
      <c r="B2241" s="36" t="s">
        <v>264</v>
      </c>
      <c r="C2241" s="50" t="s">
        <v>266</v>
      </c>
      <c r="D2241" s="19">
        <v>12.27182</v>
      </c>
      <c r="E2241" s="19">
        <v>55.985858</v>
      </c>
      <c r="F2241" s="20">
        <v>6699</v>
      </c>
      <c r="G2241" s="20">
        <v>495</v>
      </c>
      <c r="H2241" s="21">
        <v>1.7064964546303165</v>
      </c>
      <c r="I2241" s="4" t="s">
        <v>31</v>
      </c>
      <c r="J2241" s="4" t="s">
        <v>51</v>
      </c>
      <c r="L2241" s="50">
        <f t="shared" si="226"/>
        <v>5.5E-2</v>
      </c>
      <c r="M2241" s="13">
        <f t="shared" si="227"/>
        <v>8.2101806239737274E-6</v>
      </c>
      <c r="N2241" s="4" t="s">
        <v>269</v>
      </c>
      <c r="O2241" s="4" t="s">
        <v>272</v>
      </c>
      <c r="P2241" s="17">
        <v>2600</v>
      </c>
      <c r="Q2241" s="54">
        <v>43132.118078703701</v>
      </c>
      <c r="T2241" s="24">
        <f t="shared" si="228"/>
        <v>2.4305555555555556E-3</v>
      </c>
      <c r="AA2241" s="50">
        <v>0.64300656704449499</v>
      </c>
      <c r="AB2241" s="16">
        <v>1</v>
      </c>
      <c r="AE2241" s="57" t="s">
        <v>75</v>
      </c>
      <c r="AG2241" s="50">
        <v>1.10720103521325</v>
      </c>
      <c r="AH2241" s="50">
        <v>1.10720103521325</v>
      </c>
      <c r="AI2241" s="4" t="s">
        <v>270</v>
      </c>
      <c r="AJ2241" s="4" t="s">
        <v>271</v>
      </c>
    </row>
    <row r="2242" spans="1:36" x14ac:dyDescent="0.35">
      <c r="A2242" s="4" t="s">
        <v>268</v>
      </c>
      <c r="B2242" s="36" t="s">
        <v>264</v>
      </c>
      <c r="C2242" s="50" t="s">
        <v>266</v>
      </c>
      <c r="D2242" s="19">
        <v>12.27182</v>
      </c>
      <c r="E2242" s="19">
        <v>55.985858</v>
      </c>
      <c r="F2242" s="20">
        <v>6699</v>
      </c>
      <c r="G2242" s="20">
        <v>495</v>
      </c>
      <c r="H2242" s="21">
        <v>1.7064964546303165</v>
      </c>
      <c r="I2242" s="4" t="s">
        <v>31</v>
      </c>
      <c r="J2242" s="4" t="s">
        <v>51</v>
      </c>
      <c r="L2242" s="50">
        <f t="shared" si="226"/>
        <v>5.5E-2</v>
      </c>
      <c r="M2242" s="13">
        <f t="shared" si="227"/>
        <v>8.2101806239737274E-6</v>
      </c>
      <c r="N2242" s="4" t="s">
        <v>269</v>
      </c>
      <c r="O2242" s="4" t="s">
        <v>272</v>
      </c>
      <c r="P2242" s="17">
        <v>2600</v>
      </c>
      <c r="Q2242" s="54">
        <v>43132.171550925923</v>
      </c>
      <c r="T2242" s="24">
        <f t="shared" si="228"/>
        <v>2.4305555555555556E-3</v>
      </c>
      <c r="AA2242" s="50">
        <v>0.64300656704449499</v>
      </c>
      <c r="AB2242" s="16">
        <v>1</v>
      </c>
      <c r="AE2242" s="57" t="s">
        <v>75</v>
      </c>
      <c r="AG2242" s="50">
        <v>1.1684581998614585</v>
      </c>
      <c r="AH2242" s="50">
        <v>1.1684581998614585</v>
      </c>
      <c r="AI2242" s="4" t="s">
        <v>270</v>
      </c>
      <c r="AJ2242" s="4" t="s">
        <v>271</v>
      </c>
    </row>
    <row r="2243" spans="1:36" x14ac:dyDescent="0.35">
      <c r="A2243" s="4" t="s">
        <v>268</v>
      </c>
      <c r="B2243" s="36" t="s">
        <v>264</v>
      </c>
      <c r="C2243" s="50" t="s">
        <v>266</v>
      </c>
      <c r="D2243" s="19">
        <v>12.27182</v>
      </c>
      <c r="E2243" s="19">
        <v>55.985858</v>
      </c>
      <c r="F2243" s="20">
        <v>6699</v>
      </c>
      <c r="G2243" s="20">
        <v>495</v>
      </c>
      <c r="H2243" s="21">
        <v>1.7064964546303165</v>
      </c>
      <c r="I2243" s="4" t="s">
        <v>31</v>
      </c>
      <c r="J2243" s="4" t="s">
        <v>51</v>
      </c>
      <c r="L2243" s="50">
        <f t="shared" si="226"/>
        <v>5.5E-2</v>
      </c>
      <c r="M2243" s="13">
        <f t="shared" si="227"/>
        <v>8.2101806239737274E-6</v>
      </c>
      <c r="N2243" s="4" t="s">
        <v>269</v>
      </c>
      <c r="O2243" s="4" t="s">
        <v>272</v>
      </c>
      <c r="P2243" s="17">
        <v>2600</v>
      </c>
      <c r="Q2243" s="54">
        <v>43132.22016203704</v>
      </c>
      <c r="T2243" s="24">
        <f t="shared" si="228"/>
        <v>2.4305555555555556E-3</v>
      </c>
      <c r="AA2243" s="50">
        <v>1.28601313408899</v>
      </c>
      <c r="AB2243" s="16">
        <v>1</v>
      </c>
      <c r="AE2243" s="57" t="s">
        <v>75</v>
      </c>
      <c r="AG2243" s="50">
        <v>1.2282362846126957</v>
      </c>
      <c r="AH2243" s="50">
        <v>1.2282362846126957</v>
      </c>
      <c r="AI2243" s="4" t="s">
        <v>270</v>
      </c>
      <c r="AJ2243" s="4" t="s">
        <v>271</v>
      </c>
    </row>
    <row r="2244" spans="1:36" x14ac:dyDescent="0.35">
      <c r="A2244" s="4" t="s">
        <v>268</v>
      </c>
      <c r="B2244" s="36" t="s">
        <v>264</v>
      </c>
      <c r="C2244" s="50" t="s">
        <v>266</v>
      </c>
      <c r="D2244" s="19">
        <v>12.27182</v>
      </c>
      <c r="E2244" s="19">
        <v>55.985858</v>
      </c>
      <c r="F2244" s="20">
        <v>6699</v>
      </c>
      <c r="G2244" s="20">
        <v>495</v>
      </c>
      <c r="H2244" s="21">
        <v>1.7064964546303165</v>
      </c>
      <c r="I2244" s="4" t="s">
        <v>31</v>
      </c>
      <c r="J2244" s="4" t="s">
        <v>51</v>
      </c>
      <c r="L2244" s="50">
        <f t="shared" si="226"/>
        <v>5.5E-2</v>
      </c>
      <c r="M2244" s="13">
        <f t="shared" si="227"/>
        <v>8.2101806239737274E-6</v>
      </c>
      <c r="N2244" s="4" t="s">
        <v>269</v>
      </c>
      <c r="O2244" s="4" t="s">
        <v>272</v>
      </c>
      <c r="P2244" s="17">
        <v>2600</v>
      </c>
      <c r="Q2244" s="54">
        <v>43132.268773148149</v>
      </c>
      <c r="T2244" s="24">
        <f t="shared" si="228"/>
        <v>2.4305555555555556E-3</v>
      </c>
      <c r="AA2244" s="50">
        <v>0</v>
      </c>
      <c r="AB2244" s="16">
        <v>1</v>
      </c>
      <c r="AE2244" s="57" t="s">
        <v>75</v>
      </c>
      <c r="AG2244" s="50">
        <v>1.2153231761539165</v>
      </c>
      <c r="AH2244" s="50">
        <v>1.2153231761539165</v>
      </c>
      <c r="AI2244" s="4" t="s">
        <v>270</v>
      </c>
      <c r="AJ2244" s="4" t="s">
        <v>271</v>
      </c>
    </row>
    <row r="2245" spans="1:36" x14ac:dyDescent="0.35">
      <c r="A2245" s="4" t="s">
        <v>268</v>
      </c>
      <c r="B2245" s="36" t="s">
        <v>264</v>
      </c>
      <c r="C2245" s="50" t="s">
        <v>266</v>
      </c>
      <c r="D2245" s="19">
        <v>12.27182</v>
      </c>
      <c r="E2245" s="19">
        <v>55.985858</v>
      </c>
      <c r="F2245" s="20">
        <v>6699</v>
      </c>
      <c r="G2245" s="20">
        <v>495</v>
      </c>
      <c r="H2245" s="21">
        <v>1.7064964546303165</v>
      </c>
      <c r="I2245" s="4" t="s">
        <v>31</v>
      </c>
      <c r="J2245" s="4" t="s">
        <v>51</v>
      </c>
      <c r="L2245" s="50">
        <f t="shared" si="226"/>
        <v>5.5E-2</v>
      </c>
      <c r="M2245" s="13">
        <f t="shared" si="227"/>
        <v>8.2101806239737274E-6</v>
      </c>
      <c r="N2245" s="4" t="s">
        <v>269</v>
      </c>
      <c r="O2245" s="4" t="s">
        <v>272</v>
      </c>
      <c r="P2245" s="17">
        <v>2600</v>
      </c>
      <c r="Q2245" s="54">
        <v>43132.317384259259</v>
      </c>
      <c r="T2245" s="24">
        <f t="shared" si="228"/>
        <v>2.4305555555555556E-3</v>
      </c>
      <c r="AA2245" s="50">
        <v>0</v>
      </c>
      <c r="AB2245" s="16">
        <v>1</v>
      </c>
      <c r="AE2245" s="57" t="s">
        <v>75</v>
      </c>
      <c r="AG2245" s="50">
        <v>1.1113063857710457</v>
      </c>
      <c r="AH2245" s="50">
        <v>1.1113063857710457</v>
      </c>
      <c r="AI2245" s="4" t="s">
        <v>270</v>
      </c>
      <c r="AJ2245" s="4" t="s">
        <v>271</v>
      </c>
    </row>
    <row r="2246" spans="1:36" x14ac:dyDescent="0.35">
      <c r="A2246" s="4" t="s">
        <v>268</v>
      </c>
      <c r="B2246" s="36" t="s">
        <v>264</v>
      </c>
      <c r="C2246" s="50" t="s">
        <v>266</v>
      </c>
      <c r="D2246" s="19">
        <v>12.27182</v>
      </c>
      <c r="E2246" s="19">
        <v>55.985858</v>
      </c>
      <c r="F2246" s="20">
        <v>6699</v>
      </c>
      <c r="G2246" s="20">
        <v>495</v>
      </c>
      <c r="H2246" s="21">
        <v>1.7064964546303165</v>
      </c>
      <c r="I2246" s="4" t="s">
        <v>31</v>
      </c>
      <c r="J2246" s="4" t="s">
        <v>51</v>
      </c>
      <c r="L2246" s="50">
        <f t="shared" si="226"/>
        <v>5.5E-2</v>
      </c>
      <c r="M2246" s="13">
        <f t="shared" si="227"/>
        <v>8.2101806239737274E-6</v>
      </c>
      <c r="N2246" s="4" t="s">
        <v>269</v>
      </c>
      <c r="O2246" s="4" t="s">
        <v>272</v>
      </c>
      <c r="P2246" s="17">
        <v>2600</v>
      </c>
      <c r="Q2246" s="54">
        <v>43132.370856481481</v>
      </c>
      <c r="T2246" s="24">
        <f t="shared" si="228"/>
        <v>2.4305555555555556E-3</v>
      </c>
      <c r="AA2246" s="50">
        <v>0.64300656704449499</v>
      </c>
      <c r="AB2246" s="16">
        <v>1</v>
      </c>
      <c r="AE2246" s="57" t="s">
        <v>75</v>
      </c>
      <c r="AG2246" s="50">
        <v>1.1478278924455958</v>
      </c>
      <c r="AH2246" s="50">
        <v>1.1478278924455958</v>
      </c>
      <c r="AI2246" s="4" t="s">
        <v>270</v>
      </c>
      <c r="AJ2246" s="4" t="s">
        <v>271</v>
      </c>
    </row>
    <row r="2247" spans="1:36" x14ac:dyDescent="0.35">
      <c r="A2247" s="4" t="s">
        <v>268</v>
      </c>
      <c r="B2247" s="36" t="s">
        <v>264</v>
      </c>
      <c r="C2247" s="50" t="s">
        <v>266</v>
      </c>
      <c r="D2247" s="19">
        <v>12.27182</v>
      </c>
      <c r="E2247" s="19">
        <v>55.985858</v>
      </c>
      <c r="F2247" s="20">
        <v>6699</v>
      </c>
      <c r="G2247" s="20">
        <v>495</v>
      </c>
      <c r="H2247" s="21">
        <v>1.7064964546303165</v>
      </c>
      <c r="I2247" s="4" t="s">
        <v>31</v>
      </c>
      <c r="J2247" s="4" t="s">
        <v>51</v>
      </c>
      <c r="L2247" s="50">
        <f t="shared" si="226"/>
        <v>5.5E-2</v>
      </c>
      <c r="M2247" s="13">
        <f t="shared" si="227"/>
        <v>8.2101806239737274E-6</v>
      </c>
      <c r="N2247" s="4" t="s">
        <v>269</v>
      </c>
      <c r="O2247" s="4" t="s">
        <v>272</v>
      </c>
      <c r="P2247" s="17">
        <v>2600</v>
      </c>
      <c r="Q2247" s="54">
        <v>43132.424328703702</v>
      </c>
      <c r="T2247" s="24">
        <f t="shared" si="228"/>
        <v>2.4305555555555556E-3</v>
      </c>
      <c r="AA2247" s="50">
        <v>0.64300656704449499</v>
      </c>
      <c r="AB2247" s="16">
        <v>1</v>
      </c>
      <c r="AE2247" s="57" t="s">
        <v>75</v>
      </c>
      <c r="AG2247" s="50">
        <v>1.0871563800337833</v>
      </c>
      <c r="AH2247" s="50">
        <v>1.0871563800337833</v>
      </c>
      <c r="AI2247" s="4" t="s">
        <v>270</v>
      </c>
      <c r="AJ2247" s="4" t="s">
        <v>271</v>
      </c>
    </row>
    <row r="2248" spans="1:36" x14ac:dyDescent="0.35">
      <c r="A2248" s="4" t="s">
        <v>268</v>
      </c>
      <c r="B2248" s="36" t="s">
        <v>264</v>
      </c>
      <c r="C2248" s="50" t="s">
        <v>266</v>
      </c>
      <c r="D2248" s="19">
        <v>12.27182</v>
      </c>
      <c r="E2248" s="19">
        <v>55.985858</v>
      </c>
      <c r="F2248" s="20">
        <v>6699</v>
      </c>
      <c r="G2248" s="20">
        <v>495</v>
      </c>
      <c r="H2248" s="21">
        <v>1.7064964546303165</v>
      </c>
      <c r="I2248" s="4" t="s">
        <v>31</v>
      </c>
      <c r="J2248" s="4" t="s">
        <v>51</v>
      </c>
      <c r="L2248" s="50">
        <f t="shared" ref="L2248:L2311" si="229">AVERAGE(0.03,0.08)</f>
        <v>5.5E-2</v>
      </c>
      <c r="M2248" s="13">
        <f t="shared" ref="M2248:M2311" si="230">L2248/F2248</f>
        <v>8.2101806239737274E-6</v>
      </c>
      <c r="N2248" s="4" t="s">
        <v>269</v>
      </c>
      <c r="O2248" s="4" t="s">
        <v>272</v>
      </c>
      <c r="P2248" s="17">
        <v>2600</v>
      </c>
      <c r="Q2248" s="54">
        <v>43132.477800925924</v>
      </c>
      <c r="T2248" s="24">
        <f t="shared" ref="T2248:T2311" si="231">AVERAGE(2,5)/60/24</f>
        <v>2.4305555555555556E-3</v>
      </c>
      <c r="AA2248" s="50">
        <v>0</v>
      </c>
      <c r="AB2248" s="16">
        <v>1</v>
      </c>
      <c r="AE2248" s="57" t="s">
        <v>75</v>
      </c>
      <c r="AG2248" s="50">
        <v>1.0426661343549626</v>
      </c>
      <c r="AH2248" s="50">
        <v>1.0426661343549626</v>
      </c>
      <c r="AI2248" s="4" t="s">
        <v>270</v>
      </c>
      <c r="AJ2248" s="4" t="s">
        <v>271</v>
      </c>
    </row>
    <row r="2249" spans="1:36" x14ac:dyDescent="0.35">
      <c r="A2249" s="4" t="s">
        <v>268</v>
      </c>
      <c r="B2249" s="36" t="s">
        <v>264</v>
      </c>
      <c r="C2249" s="50" t="s">
        <v>266</v>
      </c>
      <c r="D2249" s="19">
        <v>12.27182</v>
      </c>
      <c r="E2249" s="19">
        <v>55.985858</v>
      </c>
      <c r="F2249" s="20">
        <v>6699</v>
      </c>
      <c r="G2249" s="20">
        <v>495</v>
      </c>
      <c r="H2249" s="21">
        <v>1.7064964546303165</v>
      </c>
      <c r="I2249" s="4" t="s">
        <v>31</v>
      </c>
      <c r="J2249" s="4" t="s">
        <v>51</v>
      </c>
      <c r="L2249" s="50">
        <f t="shared" si="229"/>
        <v>5.5E-2</v>
      </c>
      <c r="M2249" s="13">
        <f t="shared" si="230"/>
        <v>8.2101806239737274E-6</v>
      </c>
      <c r="N2249" s="4" t="s">
        <v>269</v>
      </c>
      <c r="O2249" s="4" t="s">
        <v>272</v>
      </c>
      <c r="P2249" s="17">
        <v>2600</v>
      </c>
      <c r="Q2249" s="54">
        <v>43132.521550925929</v>
      </c>
      <c r="T2249" s="24">
        <f t="shared" si="231"/>
        <v>2.4305555555555556E-3</v>
      </c>
      <c r="AA2249" s="50">
        <v>0.64300656704449499</v>
      </c>
      <c r="AB2249" s="16">
        <v>1</v>
      </c>
      <c r="AE2249" s="57" t="s">
        <v>75</v>
      </c>
      <c r="AG2249" s="50">
        <v>1.0110337988652833</v>
      </c>
      <c r="AH2249" s="50">
        <v>1.0110337988652833</v>
      </c>
      <c r="AI2249" s="4" t="s">
        <v>270</v>
      </c>
      <c r="AJ2249" s="4" t="s">
        <v>271</v>
      </c>
    </row>
    <row r="2250" spans="1:36" x14ac:dyDescent="0.35">
      <c r="A2250" s="4" t="s">
        <v>268</v>
      </c>
      <c r="B2250" s="36" t="s">
        <v>264</v>
      </c>
      <c r="C2250" s="50" t="s">
        <v>266</v>
      </c>
      <c r="D2250" s="19">
        <v>12.27182</v>
      </c>
      <c r="E2250" s="19">
        <v>55.985858</v>
      </c>
      <c r="F2250" s="20">
        <v>6699</v>
      </c>
      <c r="G2250" s="20">
        <v>495</v>
      </c>
      <c r="H2250" s="21">
        <v>1.7064964546303165</v>
      </c>
      <c r="I2250" s="4" t="s">
        <v>31</v>
      </c>
      <c r="J2250" s="4" t="s">
        <v>51</v>
      </c>
      <c r="L2250" s="50">
        <f t="shared" si="229"/>
        <v>5.5E-2</v>
      </c>
      <c r="M2250" s="13">
        <f t="shared" si="230"/>
        <v>8.2101806239737274E-6</v>
      </c>
      <c r="N2250" s="4" t="s">
        <v>269</v>
      </c>
      <c r="O2250" s="4" t="s">
        <v>272</v>
      </c>
      <c r="P2250" s="17">
        <v>2600</v>
      </c>
      <c r="Q2250" s="54">
        <v>43132.575023148151</v>
      </c>
      <c r="T2250" s="24">
        <f t="shared" si="231"/>
        <v>2.4305555555555556E-3</v>
      </c>
      <c r="AA2250" s="50">
        <v>0.64300656704449499</v>
      </c>
      <c r="AB2250" s="16">
        <v>1</v>
      </c>
      <c r="AE2250" s="57" t="s">
        <v>75</v>
      </c>
      <c r="AG2250" s="50">
        <v>0.97270234484871676</v>
      </c>
      <c r="AH2250" s="50">
        <v>0.97270234484871676</v>
      </c>
      <c r="AI2250" s="4" t="s">
        <v>270</v>
      </c>
      <c r="AJ2250" s="4" t="s">
        <v>271</v>
      </c>
    </row>
    <row r="2251" spans="1:36" x14ac:dyDescent="0.35">
      <c r="A2251" s="4" t="s">
        <v>268</v>
      </c>
      <c r="B2251" s="36" t="s">
        <v>264</v>
      </c>
      <c r="C2251" s="50" t="s">
        <v>266</v>
      </c>
      <c r="D2251" s="19">
        <v>12.27182</v>
      </c>
      <c r="E2251" s="19">
        <v>55.985858</v>
      </c>
      <c r="F2251" s="20">
        <v>6699</v>
      </c>
      <c r="G2251" s="20">
        <v>495</v>
      </c>
      <c r="H2251" s="21">
        <v>1.7064964546303165</v>
      </c>
      <c r="I2251" s="4" t="s">
        <v>31</v>
      </c>
      <c r="J2251" s="4" t="s">
        <v>51</v>
      </c>
      <c r="L2251" s="50">
        <f t="shared" si="229"/>
        <v>5.5E-2</v>
      </c>
      <c r="M2251" s="13">
        <f t="shared" si="230"/>
        <v>8.2101806239737274E-6</v>
      </c>
      <c r="N2251" s="4" t="s">
        <v>269</v>
      </c>
      <c r="O2251" s="4" t="s">
        <v>272</v>
      </c>
      <c r="P2251" s="17">
        <v>2600</v>
      </c>
      <c r="Q2251" s="54">
        <v>43132.62363425926</v>
      </c>
      <c r="T2251" s="24">
        <f t="shared" si="231"/>
        <v>2.4305555555555556E-3</v>
      </c>
      <c r="AA2251" s="50">
        <v>0.64300656704449499</v>
      </c>
      <c r="AB2251" s="16">
        <v>1</v>
      </c>
      <c r="AE2251" s="57" t="s">
        <v>75</v>
      </c>
      <c r="AG2251" s="50">
        <v>1.1232038527829125</v>
      </c>
      <c r="AH2251" s="50">
        <v>1.1232038527829125</v>
      </c>
      <c r="AI2251" s="4" t="s">
        <v>270</v>
      </c>
      <c r="AJ2251" s="4" t="s">
        <v>271</v>
      </c>
    </row>
    <row r="2252" spans="1:36" x14ac:dyDescent="0.35">
      <c r="A2252" s="4" t="s">
        <v>268</v>
      </c>
      <c r="B2252" s="36" t="s">
        <v>264</v>
      </c>
      <c r="C2252" s="50" t="s">
        <v>266</v>
      </c>
      <c r="D2252" s="19">
        <v>12.27182</v>
      </c>
      <c r="E2252" s="19">
        <v>55.985858</v>
      </c>
      <c r="F2252" s="20">
        <v>6699</v>
      </c>
      <c r="G2252" s="20">
        <v>495</v>
      </c>
      <c r="H2252" s="21">
        <v>1.7064964546303165</v>
      </c>
      <c r="I2252" s="4" t="s">
        <v>31</v>
      </c>
      <c r="J2252" s="4" t="s">
        <v>51</v>
      </c>
      <c r="L2252" s="50">
        <f t="shared" si="229"/>
        <v>5.5E-2</v>
      </c>
      <c r="M2252" s="13">
        <f t="shared" si="230"/>
        <v>8.2101806239737274E-6</v>
      </c>
      <c r="N2252" s="4" t="s">
        <v>269</v>
      </c>
      <c r="O2252" s="4" t="s">
        <v>272</v>
      </c>
      <c r="P2252" s="17">
        <v>2600</v>
      </c>
      <c r="Q2252" s="54">
        <v>43132.67224537037</v>
      </c>
      <c r="T2252" s="24">
        <f t="shared" si="231"/>
        <v>2.4305555555555556E-3</v>
      </c>
      <c r="AA2252" s="50">
        <v>0</v>
      </c>
      <c r="AB2252" s="16">
        <v>1</v>
      </c>
      <c r="AE2252" s="57" t="s">
        <v>75</v>
      </c>
      <c r="AG2252" s="50">
        <v>0.76660205380237501</v>
      </c>
      <c r="AH2252" s="50">
        <v>0.76660205380237501</v>
      </c>
      <c r="AI2252" s="4" t="s">
        <v>270</v>
      </c>
      <c r="AJ2252" s="4" t="s">
        <v>271</v>
      </c>
    </row>
    <row r="2253" spans="1:36" x14ac:dyDescent="0.35">
      <c r="A2253" s="4" t="s">
        <v>268</v>
      </c>
      <c r="B2253" s="36" t="s">
        <v>264</v>
      </c>
      <c r="C2253" s="50" t="s">
        <v>266</v>
      </c>
      <c r="D2253" s="19">
        <v>12.27182</v>
      </c>
      <c r="E2253" s="19">
        <v>55.985858</v>
      </c>
      <c r="F2253" s="20">
        <v>6699</v>
      </c>
      <c r="G2253" s="20">
        <v>495</v>
      </c>
      <c r="H2253" s="21">
        <v>1.7064964546303165</v>
      </c>
      <c r="I2253" s="4" t="s">
        <v>31</v>
      </c>
      <c r="J2253" s="4" t="s">
        <v>51</v>
      </c>
      <c r="L2253" s="50">
        <f t="shared" si="229"/>
        <v>5.5E-2</v>
      </c>
      <c r="M2253" s="13">
        <f t="shared" si="230"/>
        <v>8.2101806239737274E-6</v>
      </c>
      <c r="N2253" s="4" t="s">
        <v>269</v>
      </c>
      <c r="O2253" s="4" t="s">
        <v>272</v>
      </c>
      <c r="P2253" s="17">
        <v>2600</v>
      </c>
      <c r="Q2253" s="54">
        <v>43132.725717592592</v>
      </c>
      <c r="T2253" s="24">
        <f t="shared" si="231"/>
        <v>2.4305555555555556E-3</v>
      </c>
      <c r="AA2253" s="50">
        <v>0</v>
      </c>
      <c r="AB2253" s="16">
        <v>1</v>
      </c>
      <c r="AE2253" s="57" t="s">
        <v>75</v>
      </c>
      <c r="AG2253" s="50">
        <v>0.89673677942950836</v>
      </c>
      <c r="AH2253" s="50">
        <v>0.89673677942950836</v>
      </c>
      <c r="AI2253" s="4" t="s">
        <v>270</v>
      </c>
      <c r="AJ2253" s="4" t="s">
        <v>271</v>
      </c>
    </row>
    <row r="2254" spans="1:36" x14ac:dyDescent="0.35">
      <c r="A2254" s="4" t="s">
        <v>268</v>
      </c>
      <c r="B2254" s="36" t="s">
        <v>264</v>
      </c>
      <c r="C2254" s="50" t="s">
        <v>266</v>
      </c>
      <c r="D2254" s="19">
        <v>12.27182</v>
      </c>
      <c r="E2254" s="19">
        <v>55.985858</v>
      </c>
      <c r="F2254" s="20">
        <v>6699</v>
      </c>
      <c r="G2254" s="20">
        <v>495</v>
      </c>
      <c r="H2254" s="21">
        <v>1.7064964546303165</v>
      </c>
      <c r="I2254" s="4" t="s">
        <v>31</v>
      </c>
      <c r="J2254" s="4" t="s">
        <v>51</v>
      </c>
      <c r="L2254" s="50">
        <f t="shared" si="229"/>
        <v>5.5E-2</v>
      </c>
      <c r="M2254" s="13">
        <f t="shared" si="230"/>
        <v>8.2101806239737274E-6</v>
      </c>
      <c r="N2254" s="4" t="s">
        <v>269</v>
      </c>
      <c r="O2254" s="4" t="s">
        <v>272</v>
      </c>
      <c r="P2254" s="17">
        <v>2600</v>
      </c>
      <c r="Q2254" s="54">
        <v>43132.774328703701</v>
      </c>
      <c r="T2254" s="24">
        <f t="shared" si="231"/>
        <v>2.4305555555555556E-3</v>
      </c>
      <c r="AA2254" s="50">
        <v>0</v>
      </c>
      <c r="AB2254" s="16">
        <v>1</v>
      </c>
      <c r="AE2254" s="57" t="s">
        <v>75</v>
      </c>
      <c r="AG2254" s="50">
        <v>0.90746235670953324</v>
      </c>
      <c r="AH2254" s="50">
        <v>0.90746235670953324</v>
      </c>
      <c r="AI2254" s="4" t="s">
        <v>270</v>
      </c>
      <c r="AJ2254" s="4" t="s">
        <v>271</v>
      </c>
    </row>
    <row r="2255" spans="1:36" x14ac:dyDescent="0.35">
      <c r="A2255" s="4" t="s">
        <v>268</v>
      </c>
      <c r="B2255" s="36" t="s">
        <v>264</v>
      </c>
      <c r="C2255" s="50" t="s">
        <v>266</v>
      </c>
      <c r="D2255" s="19">
        <v>12.27182</v>
      </c>
      <c r="E2255" s="19">
        <v>55.985858</v>
      </c>
      <c r="F2255" s="20">
        <v>6699</v>
      </c>
      <c r="G2255" s="20">
        <v>495</v>
      </c>
      <c r="H2255" s="21">
        <v>1.7064964546303165</v>
      </c>
      <c r="I2255" s="4" t="s">
        <v>31</v>
      </c>
      <c r="J2255" s="4" t="s">
        <v>51</v>
      </c>
      <c r="L2255" s="50">
        <f t="shared" si="229"/>
        <v>5.5E-2</v>
      </c>
      <c r="M2255" s="13">
        <f t="shared" si="230"/>
        <v>8.2101806239737274E-6</v>
      </c>
      <c r="N2255" s="4" t="s">
        <v>269</v>
      </c>
      <c r="O2255" s="4" t="s">
        <v>272</v>
      </c>
      <c r="P2255" s="17">
        <v>2600</v>
      </c>
      <c r="Q2255" s="54">
        <v>43132.822939814818</v>
      </c>
      <c r="T2255" s="24">
        <f t="shared" si="231"/>
        <v>2.4305555555555556E-3</v>
      </c>
      <c r="AA2255" s="50">
        <v>0</v>
      </c>
      <c r="AB2255" s="16">
        <v>1</v>
      </c>
      <c r="AE2255" s="57" t="s">
        <v>75</v>
      </c>
      <c r="AG2255" s="50">
        <v>0.76502647285055003</v>
      </c>
      <c r="AH2255" s="50">
        <v>0.76502647285055003</v>
      </c>
      <c r="AI2255" s="4" t="s">
        <v>270</v>
      </c>
      <c r="AJ2255" s="4" t="s">
        <v>271</v>
      </c>
    </row>
    <row r="2256" spans="1:36" x14ac:dyDescent="0.35">
      <c r="A2256" s="4" t="s">
        <v>268</v>
      </c>
      <c r="B2256" s="36" t="s">
        <v>264</v>
      </c>
      <c r="C2256" s="50" t="s">
        <v>266</v>
      </c>
      <c r="D2256" s="19">
        <v>12.27182</v>
      </c>
      <c r="E2256" s="19">
        <v>55.985858</v>
      </c>
      <c r="F2256" s="20">
        <v>6699</v>
      </c>
      <c r="G2256" s="20">
        <v>495</v>
      </c>
      <c r="H2256" s="21">
        <v>1.7064964546303165</v>
      </c>
      <c r="I2256" s="4" t="s">
        <v>31</v>
      </c>
      <c r="J2256" s="4" t="s">
        <v>51</v>
      </c>
      <c r="L2256" s="50">
        <f t="shared" si="229"/>
        <v>5.5E-2</v>
      </c>
      <c r="M2256" s="13">
        <f t="shared" si="230"/>
        <v>8.2101806239737274E-6</v>
      </c>
      <c r="N2256" s="4" t="s">
        <v>269</v>
      </c>
      <c r="O2256" s="4" t="s">
        <v>272</v>
      </c>
      <c r="P2256" s="17">
        <v>2600</v>
      </c>
      <c r="Q2256" s="54">
        <v>43132.871550925927</v>
      </c>
      <c r="T2256" s="24">
        <f t="shared" si="231"/>
        <v>2.4305555555555556E-3</v>
      </c>
      <c r="AA2256" s="50">
        <v>0</v>
      </c>
      <c r="AB2256" s="16">
        <v>1</v>
      </c>
      <c r="AE2256" s="57" t="s">
        <v>75</v>
      </c>
      <c r="AG2256" s="50">
        <v>0.78210142286995832</v>
      </c>
      <c r="AH2256" s="50">
        <v>0.78210142286995832</v>
      </c>
      <c r="AI2256" s="4" t="s">
        <v>270</v>
      </c>
      <c r="AJ2256" s="4" t="s">
        <v>271</v>
      </c>
    </row>
    <row r="2257" spans="1:36" x14ac:dyDescent="0.35">
      <c r="A2257" s="4" t="s">
        <v>268</v>
      </c>
      <c r="B2257" s="36" t="s">
        <v>264</v>
      </c>
      <c r="C2257" s="50" t="s">
        <v>266</v>
      </c>
      <c r="D2257" s="19">
        <v>12.27182</v>
      </c>
      <c r="E2257" s="19">
        <v>55.985858</v>
      </c>
      <c r="F2257" s="20">
        <v>6699</v>
      </c>
      <c r="G2257" s="20">
        <v>495</v>
      </c>
      <c r="H2257" s="21">
        <v>1.7064964546303165</v>
      </c>
      <c r="I2257" s="4" t="s">
        <v>31</v>
      </c>
      <c r="J2257" s="4" t="s">
        <v>51</v>
      </c>
      <c r="L2257" s="50">
        <f t="shared" si="229"/>
        <v>5.5E-2</v>
      </c>
      <c r="M2257" s="13">
        <f t="shared" si="230"/>
        <v>8.2101806239737274E-6</v>
      </c>
      <c r="N2257" s="4" t="s">
        <v>269</v>
      </c>
      <c r="O2257" s="4" t="s">
        <v>272</v>
      </c>
      <c r="P2257" s="17">
        <v>2600</v>
      </c>
      <c r="Q2257" s="54">
        <v>43132.915300925924</v>
      </c>
      <c r="T2257" s="24">
        <f t="shared" si="231"/>
        <v>2.4305555555555556E-3</v>
      </c>
      <c r="AA2257" s="50">
        <v>0</v>
      </c>
      <c r="AB2257" s="16">
        <v>1</v>
      </c>
      <c r="AE2257" s="57" t="s">
        <v>75</v>
      </c>
      <c r="AG2257" s="50">
        <v>0.80141879369745417</v>
      </c>
      <c r="AH2257" s="50">
        <v>0.80141879369745417</v>
      </c>
      <c r="AI2257" s="4" t="s">
        <v>270</v>
      </c>
      <c r="AJ2257" s="4" t="s">
        <v>271</v>
      </c>
    </row>
    <row r="2258" spans="1:36" x14ac:dyDescent="0.35">
      <c r="A2258" s="4" t="s">
        <v>268</v>
      </c>
      <c r="B2258" s="36" t="s">
        <v>264</v>
      </c>
      <c r="C2258" s="50" t="s">
        <v>266</v>
      </c>
      <c r="D2258" s="19">
        <v>12.27182</v>
      </c>
      <c r="E2258" s="19">
        <v>55.985858</v>
      </c>
      <c r="F2258" s="20">
        <v>6699</v>
      </c>
      <c r="G2258" s="20">
        <v>495</v>
      </c>
      <c r="H2258" s="21">
        <v>1.7064964546303165</v>
      </c>
      <c r="I2258" s="4" t="s">
        <v>31</v>
      </c>
      <c r="J2258" s="4" t="s">
        <v>51</v>
      </c>
      <c r="L2258" s="50">
        <f t="shared" si="229"/>
        <v>5.5E-2</v>
      </c>
      <c r="M2258" s="13">
        <f t="shared" si="230"/>
        <v>8.2101806239737274E-6</v>
      </c>
      <c r="N2258" s="4" t="s">
        <v>269</v>
      </c>
      <c r="O2258" s="4" t="s">
        <v>272</v>
      </c>
      <c r="P2258" s="17">
        <v>2600</v>
      </c>
      <c r="Q2258" s="54">
        <v>43200.538784722223</v>
      </c>
      <c r="T2258" s="24">
        <f t="shared" si="231"/>
        <v>2.4305555555555556E-3</v>
      </c>
      <c r="AA2258" s="50">
        <v>1.0120709112612301</v>
      </c>
      <c r="AB2258" s="16">
        <v>1</v>
      </c>
      <c r="AE2258" s="57" t="s">
        <v>75</v>
      </c>
      <c r="AG2258" s="50">
        <v>1.1476130074571167</v>
      </c>
      <c r="AH2258" s="50">
        <v>1.1476130074571167</v>
      </c>
      <c r="AI2258" s="4" t="s">
        <v>270</v>
      </c>
      <c r="AJ2258" s="4" t="s">
        <v>271</v>
      </c>
    </row>
    <row r="2259" spans="1:36" x14ac:dyDescent="0.35">
      <c r="A2259" s="4" t="s">
        <v>268</v>
      </c>
      <c r="B2259" s="36" t="s">
        <v>264</v>
      </c>
      <c r="C2259" s="50" t="s">
        <v>266</v>
      </c>
      <c r="D2259" s="19">
        <v>12.27182</v>
      </c>
      <c r="E2259" s="19">
        <v>55.985858</v>
      </c>
      <c r="F2259" s="20">
        <v>6699</v>
      </c>
      <c r="G2259" s="20">
        <v>495</v>
      </c>
      <c r="H2259" s="21">
        <v>1.7064964546303165</v>
      </c>
      <c r="I2259" s="4" t="s">
        <v>31</v>
      </c>
      <c r="J2259" s="4" t="s">
        <v>51</v>
      </c>
      <c r="L2259" s="50">
        <f t="shared" si="229"/>
        <v>5.5E-2</v>
      </c>
      <c r="M2259" s="13">
        <f t="shared" si="230"/>
        <v>8.2101806239737274E-6</v>
      </c>
      <c r="N2259" s="4" t="s">
        <v>269</v>
      </c>
      <c r="O2259" s="4" t="s">
        <v>272</v>
      </c>
      <c r="P2259" s="17">
        <v>2600</v>
      </c>
      <c r="Q2259" s="54">
        <v>43200.587395833332</v>
      </c>
      <c r="T2259" s="24">
        <f t="shared" si="231"/>
        <v>2.4305555555555556E-3</v>
      </c>
      <c r="AA2259" s="50">
        <v>1.75777337623953</v>
      </c>
      <c r="AB2259" s="16">
        <v>1</v>
      </c>
      <c r="AE2259" s="57" t="s">
        <v>75</v>
      </c>
      <c r="AG2259" s="50">
        <v>2.117101819330887</v>
      </c>
      <c r="AH2259" s="50">
        <v>2.117101819330887</v>
      </c>
      <c r="AI2259" s="4" t="s">
        <v>270</v>
      </c>
      <c r="AJ2259" s="4" t="s">
        <v>271</v>
      </c>
    </row>
    <row r="2260" spans="1:36" x14ac:dyDescent="0.35">
      <c r="A2260" s="4" t="s">
        <v>268</v>
      </c>
      <c r="B2260" s="36" t="s">
        <v>264</v>
      </c>
      <c r="C2260" s="50" t="s">
        <v>266</v>
      </c>
      <c r="D2260" s="19">
        <v>12.27182</v>
      </c>
      <c r="E2260" s="19">
        <v>55.985858</v>
      </c>
      <c r="F2260" s="20">
        <v>6699</v>
      </c>
      <c r="G2260" s="20">
        <v>495</v>
      </c>
      <c r="H2260" s="21">
        <v>1.7064964546303165</v>
      </c>
      <c r="I2260" s="4" t="s">
        <v>31</v>
      </c>
      <c r="J2260" s="4" t="s">
        <v>51</v>
      </c>
      <c r="L2260" s="50">
        <f t="shared" si="229"/>
        <v>5.5E-2</v>
      </c>
      <c r="M2260" s="13">
        <f t="shared" si="230"/>
        <v>8.2101806239737274E-6</v>
      </c>
      <c r="N2260" s="4" t="s">
        <v>269</v>
      </c>
      <c r="O2260" s="4" t="s">
        <v>272</v>
      </c>
      <c r="P2260" s="17">
        <v>2600</v>
      </c>
      <c r="Q2260" s="54">
        <v>43200.640868055554</v>
      </c>
      <c r="T2260" s="24">
        <f t="shared" si="231"/>
        <v>2.4305555555555556E-3</v>
      </c>
      <c r="AA2260" s="50">
        <v>1.2888627553984799</v>
      </c>
      <c r="AB2260" s="16">
        <v>1</v>
      </c>
      <c r="AE2260" s="57" t="s">
        <v>75</v>
      </c>
      <c r="AG2260" s="50">
        <v>2.8802428037237209</v>
      </c>
      <c r="AH2260" s="50">
        <v>2.8802428037237209</v>
      </c>
      <c r="AI2260" s="4" t="s">
        <v>270</v>
      </c>
      <c r="AJ2260" s="4" t="s">
        <v>271</v>
      </c>
    </row>
    <row r="2261" spans="1:36" x14ac:dyDescent="0.35">
      <c r="A2261" s="4" t="s">
        <v>268</v>
      </c>
      <c r="B2261" s="36" t="s">
        <v>264</v>
      </c>
      <c r="C2261" s="50" t="s">
        <v>266</v>
      </c>
      <c r="D2261" s="19">
        <v>12.27182</v>
      </c>
      <c r="E2261" s="19">
        <v>55.985858</v>
      </c>
      <c r="F2261" s="20">
        <v>6699</v>
      </c>
      <c r="G2261" s="20">
        <v>495</v>
      </c>
      <c r="H2261" s="21">
        <v>1.7064964546303165</v>
      </c>
      <c r="I2261" s="4" t="s">
        <v>31</v>
      </c>
      <c r="J2261" s="4" t="s">
        <v>51</v>
      </c>
      <c r="L2261" s="50">
        <f t="shared" si="229"/>
        <v>5.5E-2</v>
      </c>
      <c r="M2261" s="13">
        <f t="shared" si="230"/>
        <v>8.2101806239737274E-6</v>
      </c>
      <c r="N2261" s="4" t="s">
        <v>269</v>
      </c>
      <c r="O2261" s="4" t="s">
        <v>272</v>
      </c>
      <c r="P2261" s="17">
        <v>2600</v>
      </c>
      <c r="Q2261" s="54">
        <v>43200.689479166664</v>
      </c>
      <c r="T2261" s="24">
        <f t="shared" si="231"/>
        <v>2.4305555555555556E-3</v>
      </c>
      <c r="AA2261" s="50">
        <v>0.63953432592506299</v>
      </c>
      <c r="AB2261" s="16">
        <v>1</v>
      </c>
      <c r="AE2261" s="57" t="s">
        <v>75</v>
      </c>
      <c r="AG2261" s="50">
        <v>2.9953709773649919</v>
      </c>
      <c r="AH2261" s="50">
        <v>2.9953709773649919</v>
      </c>
      <c r="AI2261" s="4" t="s">
        <v>270</v>
      </c>
      <c r="AJ2261" s="4" t="s">
        <v>271</v>
      </c>
    </row>
    <row r="2262" spans="1:36" x14ac:dyDescent="0.35">
      <c r="A2262" s="4" t="s">
        <v>268</v>
      </c>
      <c r="B2262" s="36" t="s">
        <v>264</v>
      </c>
      <c r="C2262" s="50" t="s">
        <v>266</v>
      </c>
      <c r="D2262" s="19">
        <v>12.27182</v>
      </c>
      <c r="E2262" s="19">
        <v>55.985858</v>
      </c>
      <c r="F2262" s="20">
        <v>6699</v>
      </c>
      <c r="G2262" s="20">
        <v>495</v>
      </c>
      <c r="H2262" s="21">
        <v>1.7064964546303165</v>
      </c>
      <c r="I2262" s="4" t="s">
        <v>31</v>
      </c>
      <c r="J2262" s="4" t="s">
        <v>51</v>
      </c>
      <c r="L2262" s="50">
        <f t="shared" si="229"/>
        <v>5.5E-2</v>
      </c>
      <c r="M2262" s="13">
        <f t="shared" si="230"/>
        <v>8.2101806239737274E-6</v>
      </c>
      <c r="N2262" s="4" t="s">
        <v>269</v>
      </c>
      <c r="O2262" s="4" t="s">
        <v>272</v>
      </c>
      <c r="P2262" s="17">
        <v>2600</v>
      </c>
      <c r="Q2262" s="54">
        <v>43200.73809027778</v>
      </c>
      <c r="T2262" s="24">
        <f t="shared" si="231"/>
        <v>2.4305555555555556E-3</v>
      </c>
      <c r="AA2262" s="50">
        <v>1.14732179509935</v>
      </c>
      <c r="AB2262" s="16">
        <v>1</v>
      </c>
      <c r="AE2262" s="57" t="s">
        <v>75</v>
      </c>
      <c r="AG2262" s="50">
        <v>2.9594225726060874</v>
      </c>
      <c r="AH2262" s="50">
        <v>2.9594225726060874</v>
      </c>
      <c r="AI2262" s="4" t="s">
        <v>270</v>
      </c>
      <c r="AJ2262" s="4" t="s">
        <v>271</v>
      </c>
    </row>
    <row r="2263" spans="1:36" x14ac:dyDescent="0.35">
      <c r="A2263" s="4" t="s">
        <v>268</v>
      </c>
      <c r="B2263" s="36" t="s">
        <v>264</v>
      </c>
      <c r="C2263" s="50" t="s">
        <v>266</v>
      </c>
      <c r="D2263" s="19">
        <v>12.27182</v>
      </c>
      <c r="E2263" s="19">
        <v>55.985858</v>
      </c>
      <c r="F2263" s="20">
        <v>6699</v>
      </c>
      <c r="G2263" s="20">
        <v>495</v>
      </c>
      <c r="H2263" s="21">
        <v>1.7064964546303165</v>
      </c>
      <c r="I2263" s="4" t="s">
        <v>31</v>
      </c>
      <c r="J2263" s="4" t="s">
        <v>51</v>
      </c>
      <c r="L2263" s="50">
        <f t="shared" si="229"/>
        <v>5.5E-2</v>
      </c>
      <c r="M2263" s="13">
        <f t="shared" si="230"/>
        <v>8.2101806239737274E-6</v>
      </c>
      <c r="N2263" s="4" t="s">
        <v>269</v>
      </c>
      <c r="O2263" s="4" t="s">
        <v>272</v>
      </c>
      <c r="P2263" s="17">
        <v>2600</v>
      </c>
      <c r="Q2263" s="54">
        <v>43200.781840277778</v>
      </c>
      <c r="T2263" s="24">
        <f t="shared" si="231"/>
        <v>2.4305555555555556E-3</v>
      </c>
      <c r="AA2263" s="50">
        <v>0.63953432592506299</v>
      </c>
      <c r="AB2263" s="16">
        <v>1</v>
      </c>
      <c r="AE2263" s="57" t="s">
        <v>75</v>
      </c>
      <c r="AG2263" s="50">
        <v>3.2649400818757877</v>
      </c>
      <c r="AH2263" s="50">
        <v>3.2649400818757877</v>
      </c>
      <c r="AI2263" s="4" t="s">
        <v>270</v>
      </c>
      <c r="AJ2263" s="4" t="s">
        <v>271</v>
      </c>
    </row>
    <row r="2264" spans="1:36" x14ac:dyDescent="0.35">
      <c r="A2264" s="4" t="s">
        <v>268</v>
      </c>
      <c r="B2264" s="36" t="s">
        <v>264</v>
      </c>
      <c r="C2264" s="50" t="s">
        <v>266</v>
      </c>
      <c r="D2264" s="19">
        <v>12.27182</v>
      </c>
      <c r="E2264" s="19">
        <v>55.985858</v>
      </c>
      <c r="F2264" s="20">
        <v>6699</v>
      </c>
      <c r="G2264" s="20">
        <v>495</v>
      </c>
      <c r="H2264" s="21">
        <v>1.7064964546303165</v>
      </c>
      <c r="I2264" s="4" t="s">
        <v>31</v>
      </c>
      <c r="J2264" s="4" t="s">
        <v>51</v>
      </c>
      <c r="L2264" s="50">
        <f t="shared" si="229"/>
        <v>5.5E-2</v>
      </c>
      <c r="M2264" s="13">
        <f t="shared" si="230"/>
        <v>8.2101806239737274E-6</v>
      </c>
      <c r="N2264" s="4" t="s">
        <v>269</v>
      </c>
      <c r="O2264" s="4" t="s">
        <v>272</v>
      </c>
      <c r="P2264" s="17">
        <v>2600</v>
      </c>
      <c r="Q2264" s="54">
        <v>43200.830451388887</v>
      </c>
      <c r="T2264" s="24">
        <f t="shared" si="231"/>
        <v>2.4305555555555556E-3</v>
      </c>
      <c r="AA2264" s="50">
        <v>1.4366937921586</v>
      </c>
      <c r="AB2264" s="16">
        <v>1</v>
      </c>
      <c r="AE2264" s="57" t="s">
        <v>75</v>
      </c>
      <c r="AG2264" s="50">
        <v>3.0596518290959875</v>
      </c>
      <c r="AH2264" s="50">
        <v>3.0596518290959875</v>
      </c>
      <c r="AI2264" s="4" t="s">
        <v>270</v>
      </c>
      <c r="AJ2264" s="4" t="s">
        <v>271</v>
      </c>
    </row>
    <row r="2265" spans="1:36" x14ac:dyDescent="0.35">
      <c r="A2265" s="4" t="s">
        <v>268</v>
      </c>
      <c r="B2265" s="36" t="s">
        <v>264</v>
      </c>
      <c r="C2265" s="50" t="s">
        <v>266</v>
      </c>
      <c r="D2265" s="19">
        <v>12.27182</v>
      </c>
      <c r="E2265" s="19">
        <v>55.985858</v>
      </c>
      <c r="F2265" s="20">
        <v>6699</v>
      </c>
      <c r="G2265" s="20">
        <v>495</v>
      </c>
      <c r="H2265" s="21">
        <v>1.7064964546303165</v>
      </c>
      <c r="I2265" s="4" t="s">
        <v>31</v>
      </c>
      <c r="J2265" s="4" t="s">
        <v>51</v>
      </c>
      <c r="L2265" s="50">
        <f t="shared" si="229"/>
        <v>5.5E-2</v>
      </c>
      <c r="M2265" s="13">
        <f t="shared" si="230"/>
        <v>8.2101806239737274E-6</v>
      </c>
      <c r="N2265" s="4" t="s">
        <v>269</v>
      </c>
      <c r="O2265" s="4" t="s">
        <v>272</v>
      </c>
      <c r="P2265" s="17">
        <v>2600</v>
      </c>
      <c r="Q2265" s="54">
        <v>43200.874189814815</v>
      </c>
      <c r="T2265" s="24">
        <f t="shared" si="231"/>
        <v>2.4305555555555556E-3</v>
      </c>
      <c r="AA2265" s="50">
        <v>0.75566337732173805</v>
      </c>
      <c r="AB2265" s="16">
        <v>1</v>
      </c>
      <c r="AE2265" s="57" t="s">
        <v>75</v>
      </c>
      <c r="AG2265" s="50">
        <v>2.5424667645887289</v>
      </c>
      <c r="AH2265" s="50">
        <v>2.5424667645887289</v>
      </c>
      <c r="AI2265" s="4" t="s">
        <v>270</v>
      </c>
      <c r="AJ2265" s="4" t="s">
        <v>271</v>
      </c>
    </row>
    <row r="2266" spans="1:36" x14ac:dyDescent="0.35">
      <c r="A2266" s="4" t="s">
        <v>268</v>
      </c>
      <c r="B2266" s="36" t="s">
        <v>264</v>
      </c>
      <c r="C2266" s="50" t="s">
        <v>266</v>
      </c>
      <c r="D2266" s="19">
        <v>12.27182</v>
      </c>
      <c r="E2266" s="19">
        <v>55.985858</v>
      </c>
      <c r="F2266" s="20">
        <v>6699</v>
      </c>
      <c r="G2266" s="20">
        <v>495</v>
      </c>
      <c r="H2266" s="21">
        <v>1.7064964546303165</v>
      </c>
      <c r="I2266" s="4" t="s">
        <v>31</v>
      </c>
      <c r="J2266" s="4" t="s">
        <v>51</v>
      </c>
      <c r="L2266" s="50">
        <f t="shared" si="229"/>
        <v>5.5E-2</v>
      </c>
      <c r="M2266" s="13">
        <f t="shared" si="230"/>
        <v>8.2101806239737274E-6</v>
      </c>
      <c r="N2266" s="4" t="s">
        <v>269</v>
      </c>
      <c r="O2266" s="4" t="s">
        <v>272</v>
      </c>
      <c r="P2266" s="17">
        <v>2600</v>
      </c>
      <c r="Q2266" s="54">
        <v>43200.922800925924</v>
      </c>
      <c r="T2266" s="24">
        <f t="shared" si="231"/>
        <v>2.4305555555555556E-3</v>
      </c>
      <c r="AA2266" s="50">
        <v>1.14732179509935</v>
      </c>
      <c r="AB2266" s="16">
        <v>1</v>
      </c>
      <c r="AE2266" s="57" t="s">
        <v>75</v>
      </c>
      <c r="AG2266" s="50">
        <v>2.4315703888067</v>
      </c>
      <c r="AH2266" s="50">
        <v>2.4315703888067</v>
      </c>
      <c r="AI2266" s="4" t="s">
        <v>270</v>
      </c>
      <c r="AJ2266" s="4" t="s">
        <v>271</v>
      </c>
    </row>
    <row r="2267" spans="1:36" x14ac:dyDescent="0.35">
      <c r="A2267" s="4" t="s">
        <v>268</v>
      </c>
      <c r="B2267" s="36" t="s">
        <v>264</v>
      </c>
      <c r="C2267" s="50" t="s">
        <v>266</v>
      </c>
      <c r="D2267" s="19">
        <v>12.27182</v>
      </c>
      <c r="E2267" s="19">
        <v>55.985858</v>
      </c>
      <c r="F2267" s="20">
        <v>6699</v>
      </c>
      <c r="G2267" s="20">
        <v>495</v>
      </c>
      <c r="H2267" s="21">
        <v>1.7064964546303165</v>
      </c>
      <c r="I2267" s="4" t="s">
        <v>31</v>
      </c>
      <c r="J2267" s="4" t="s">
        <v>51</v>
      </c>
      <c r="L2267" s="50">
        <f t="shared" si="229"/>
        <v>5.5E-2</v>
      </c>
      <c r="M2267" s="13">
        <f t="shared" si="230"/>
        <v>8.2101806239737274E-6</v>
      </c>
      <c r="N2267" s="4" t="s">
        <v>269</v>
      </c>
      <c r="O2267" s="4" t="s">
        <v>272</v>
      </c>
      <c r="P2267" s="17">
        <v>2600</v>
      </c>
      <c r="Q2267" s="54">
        <v>43200.971412037034</v>
      </c>
      <c r="T2267" s="24">
        <f t="shared" si="231"/>
        <v>2.4305555555555556E-3</v>
      </c>
      <c r="AA2267" s="50">
        <v>0.75566337732173805</v>
      </c>
      <c r="AB2267" s="16">
        <v>1</v>
      </c>
      <c r="AE2267" s="57" t="s">
        <v>75</v>
      </c>
      <c r="AG2267" s="50">
        <v>2.245458251258742</v>
      </c>
      <c r="AH2267" s="50">
        <v>2.245458251258742</v>
      </c>
      <c r="AI2267" s="4" t="s">
        <v>270</v>
      </c>
      <c r="AJ2267" s="4" t="s">
        <v>271</v>
      </c>
    </row>
    <row r="2268" spans="1:36" x14ac:dyDescent="0.35">
      <c r="A2268" s="4" t="s">
        <v>268</v>
      </c>
      <c r="B2268" s="36" t="s">
        <v>264</v>
      </c>
      <c r="C2268" s="50" t="s">
        <v>266</v>
      </c>
      <c r="D2268" s="19">
        <v>12.27182</v>
      </c>
      <c r="E2268" s="19">
        <v>55.985858</v>
      </c>
      <c r="F2268" s="20">
        <v>6699</v>
      </c>
      <c r="G2268" s="20">
        <v>495</v>
      </c>
      <c r="H2268" s="21">
        <v>1.7064964546303165</v>
      </c>
      <c r="I2268" s="4" t="s">
        <v>31</v>
      </c>
      <c r="J2268" s="4" t="s">
        <v>51</v>
      </c>
      <c r="L2268" s="50">
        <f t="shared" si="229"/>
        <v>5.5E-2</v>
      </c>
      <c r="M2268" s="13">
        <f t="shared" si="230"/>
        <v>8.2101806239737274E-6</v>
      </c>
      <c r="N2268" s="4" t="s">
        <v>269</v>
      </c>
      <c r="O2268" s="4" t="s">
        <v>272</v>
      </c>
      <c r="P2268" s="17">
        <v>2600</v>
      </c>
      <c r="Q2268" s="54">
        <v>43201.02002314815</v>
      </c>
      <c r="T2268" s="24">
        <f t="shared" si="231"/>
        <v>2.4305555555555556E-3</v>
      </c>
      <c r="AA2268" s="50">
        <v>0.75566337732173805</v>
      </c>
      <c r="AB2268" s="16">
        <v>1</v>
      </c>
      <c r="AE2268" s="57" t="s">
        <v>75</v>
      </c>
      <c r="AG2268" s="50">
        <v>2.2938063767118546</v>
      </c>
      <c r="AH2268" s="50">
        <v>2.2938063767118546</v>
      </c>
      <c r="AI2268" s="4" t="s">
        <v>270</v>
      </c>
      <c r="AJ2268" s="4" t="s">
        <v>271</v>
      </c>
    </row>
    <row r="2269" spans="1:36" x14ac:dyDescent="0.35">
      <c r="A2269" s="4" t="s">
        <v>268</v>
      </c>
      <c r="B2269" s="36" t="s">
        <v>264</v>
      </c>
      <c r="C2269" s="50" t="s">
        <v>266</v>
      </c>
      <c r="D2269" s="19">
        <v>12.27182</v>
      </c>
      <c r="E2269" s="19">
        <v>55.985858</v>
      </c>
      <c r="F2269" s="20">
        <v>6699</v>
      </c>
      <c r="G2269" s="20">
        <v>495</v>
      </c>
      <c r="H2269" s="21">
        <v>1.7064964546303165</v>
      </c>
      <c r="I2269" s="4" t="s">
        <v>31</v>
      </c>
      <c r="J2269" s="4" t="s">
        <v>51</v>
      </c>
      <c r="L2269" s="50">
        <f t="shared" si="229"/>
        <v>5.5E-2</v>
      </c>
      <c r="M2269" s="13">
        <f t="shared" si="230"/>
        <v>8.2101806239737274E-6</v>
      </c>
      <c r="N2269" s="4" t="s">
        <v>269</v>
      </c>
      <c r="O2269" s="4" t="s">
        <v>272</v>
      </c>
      <c r="P2269" s="17">
        <v>2600</v>
      </c>
      <c r="Q2269" s="54">
        <v>43201.06863425926</v>
      </c>
      <c r="T2269" s="24">
        <f t="shared" si="231"/>
        <v>2.4305555555555556E-3</v>
      </c>
      <c r="AA2269" s="50">
        <v>0.63953432592506299</v>
      </c>
      <c r="AB2269" s="16">
        <v>1</v>
      </c>
      <c r="AE2269" s="57" t="s">
        <v>75</v>
      </c>
      <c r="AG2269" s="50">
        <v>2.0778654162521835</v>
      </c>
      <c r="AH2269" s="50">
        <v>2.0778654162521835</v>
      </c>
      <c r="AI2269" s="4" t="s">
        <v>270</v>
      </c>
      <c r="AJ2269" s="4" t="s">
        <v>271</v>
      </c>
    </row>
    <row r="2270" spans="1:36" x14ac:dyDescent="0.35">
      <c r="A2270" s="4" t="s">
        <v>268</v>
      </c>
      <c r="B2270" s="36" t="s">
        <v>264</v>
      </c>
      <c r="C2270" s="50" t="s">
        <v>266</v>
      </c>
      <c r="D2270" s="19">
        <v>12.27182</v>
      </c>
      <c r="E2270" s="19">
        <v>55.985858</v>
      </c>
      <c r="F2270" s="20">
        <v>6699</v>
      </c>
      <c r="G2270" s="20">
        <v>495</v>
      </c>
      <c r="H2270" s="21">
        <v>1.7064964546303165</v>
      </c>
      <c r="I2270" s="4" t="s">
        <v>31</v>
      </c>
      <c r="J2270" s="4" t="s">
        <v>51</v>
      </c>
      <c r="L2270" s="50">
        <f t="shared" si="229"/>
        <v>5.5E-2</v>
      </c>
      <c r="M2270" s="13">
        <f t="shared" si="230"/>
        <v>8.2101806239737274E-6</v>
      </c>
      <c r="N2270" s="4" t="s">
        <v>269</v>
      </c>
      <c r="O2270" s="4" t="s">
        <v>272</v>
      </c>
      <c r="P2270" s="17">
        <v>2600</v>
      </c>
      <c r="Q2270" s="54">
        <v>43201.117245370369</v>
      </c>
      <c r="T2270" s="24">
        <f t="shared" si="231"/>
        <v>2.4305555555555556E-3</v>
      </c>
      <c r="AA2270" s="50">
        <v>0.63953432592506299</v>
      </c>
      <c r="AB2270" s="16">
        <v>1</v>
      </c>
      <c r="AE2270" s="57" t="s">
        <v>75</v>
      </c>
      <c r="AG2270" s="50">
        <v>2.0315070120764336</v>
      </c>
      <c r="AH2270" s="50">
        <v>2.0315070120764336</v>
      </c>
      <c r="AI2270" s="4" t="s">
        <v>270</v>
      </c>
      <c r="AJ2270" s="4" t="s">
        <v>271</v>
      </c>
    </row>
    <row r="2271" spans="1:36" x14ac:dyDescent="0.35">
      <c r="A2271" s="4" t="s">
        <v>268</v>
      </c>
      <c r="B2271" s="36" t="s">
        <v>264</v>
      </c>
      <c r="C2271" s="50" t="s">
        <v>266</v>
      </c>
      <c r="D2271" s="19">
        <v>12.27182</v>
      </c>
      <c r="E2271" s="19">
        <v>55.985858</v>
      </c>
      <c r="F2271" s="20">
        <v>6699</v>
      </c>
      <c r="G2271" s="20">
        <v>495</v>
      </c>
      <c r="H2271" s="21">
        <v>1.7064964546303165</v>
      </c>
      <c r="I2271" s="4" t="s">
        <v>31</v>
      </c>
      <c r="J2271" s="4" t="s">
        <v>51</v>
      </c>
      <c r="L2271" s="50">
        <f t="shared" si="229"/>
        <v>5.5E-2</v>
      </c>
      <c r="M2271" s="13">
        <f t="shared" si="230"/>
        <v>8.2101806239737274E-6</v>
      </c>
      <c r="N2271" s="4" t="s">
        <v>269</v>
      </c>
      <c r="O2271" s="4" t="s">
        <v>272</v>
      </c>
      <c r="P2271" s="17">
        <v>2600</v>
      </c>
      <c r="Q2271" s="54">
        <v>43201.165856481479</v>
      </c>
      <c r="T2271" s="24">
        <f t="shared" si="231"/>
        <v>2.4305555555555556E-3</v>
      </c>
      <c r="AA2271" s="50">
        <v>0.32888763050105002</v>
      </c>
      <c r="AB2271" s="16">
        <v>1</v>
      </c>
      <c r="AE2271" s="57" t="s">
        <v>75</v>
      </c>
      <c r="AG2271" s="50">
        <v>1.529294634558396</v>
      </c>
      <c r="AH2271" s="50">
        <v>1.529294634558396</v>
      </c>
      <c r="AI2271" s="4" t="s">
        <v>270</v>
      </c>
      <c r="AJ2271" s="4" t="s">
        <v>271</v>
      </c>
    </row>
    <row r="2272" spans="1:36" x14ac:dyDescent="0.35">
      <c r="A2272" s="4" t="s">
        <v>268</v>
      </c>
      <c r="B2272" s="36" t="s">
        <v>264</v>
      </c>
      <c r="C2272" s="50" t="s">
        <v>266</v>
      </c>
      <c r="D2272" s="19">
        <v>12.27182</v>
      </c>
      <c r="E2272" s="19">
        <v>55.985858</v>
      </c>
      <c r="F2272" s="20">
        <v>6699</v>
      </c>
      <c r="G2272" s="20">
        <v>495</v>
      </c>
      <c r="H2272" s="21">
        <v>1.7064964546303165</v>
      </c>
      <c r="I2272" s="4" t="s">
        <v>31</v>
      </c>
      <c r="J2272" s="4" t="s">
        <v>51</v>
      </c>
      <c r="L2272" s="50">
        <f t="shared" si="229"/>
        <v>5.5E-2</v>
      </c>
      <c r="M2272" s="13">
        <f t="shared" si="230"/>
        <v>8.2101806239737274E-6</v>
      </c>
      <c r="N2272" s="4" t="s">
        <v>269</v>
      </c>
      <c r="O2272" s="4" t="s">
        <v>272</v>
      </c>
      <c r="P2272" s="17">
        <v>2600</v>
      </c>
      <c r="Q2272" s="54">
        <v>43201.214467592596</v>
      </c>
      <c r="T2272" s="24">
        <f t="shared" si="231"/>
        <v>2.4305555555555556E-3</v>
      </c>
      <c r="AA2272" s="50">
        <v>0.32888763050105002</v>
      </c>
      <c r="AB2272" s="16">
        <v>1</v>
      </c>
      <c r="AE2272" s="57" t="s">
        <v>75</v>
      </c>
      <c r="AG2272" s="50">
        <v>1.6531678812796708</v>
      </c>
      <c r="AH2272" s="50">
        <v>1.6531678812796708</v>
      </c>
      <c r="AI2272" s="4" t="s">
        <v>270</v>
      </c>
      <c r="AJ2272" s="4" t="s">
        <v>271</v>
      </c>
    </row>
    <row r="2273" spans="1:36" x14ac:dyDescent="0.35">
      <c r="A2273" s="4" t="s">
        <v>268</v>
      </c>
      <c r="B2273" s="36" t="s">
        <v>264</v>
      </c>
      <c r="C2273" s="50" t="s">
        <v>266</v>
      </c>
      <c r="D2273" s="19">
        <v>12.27182</v>
      </c>
      <c r="E2273" s="19">
        <v>55.985858</v>
      </c>
      <c r="F2273" s="20">
        <v>6699</v>
      </c>
      <c r="G2273" s="20">
        <v>495</v>
      </c>
      <c r="H2273" s="21">
        <v>1.7064964546303165</v>
      </c>
      <c r="I2273" s="4" t="s">
        <v>31</v>
      </c>
      <c r="J2273" s="4" t="s">
        <v>51</v>
      </c>
      <c r="L2273" s="50">
        <f t="shared" si="229"/>
        <v>5.5E-2</v>
      </c>
      <c r="M2273" s="13">
        <f t="shared" si="230"/>
        <v>8.2101806239737274E-6</v>
      </c>
      <c r="N2273" s="4" t="s">
        <v>269</v>
      </c>
      <c r="O2273" s="4" t="s">
        <v>272</v>
      </c>
      <c r="P2273" s="17">
        <v>2600</v>
      </c>
      <c r="Q2273" s="54">
        <v>43201.258217592593</v>
      </c>
      <c r="T2273" s="24">
        <f t="shared" si="231"/>
        <v>2.4305555555555556E-3</v>
      </c>
      <c r="AA2273" s="50">
        <v>0.23791888494838401</v>
      </c>
      <c r="AB2273" s="16">
        <v>1</v>
      </c>
      <c r="AE2273" s="57" t="s">
        <v>75</v>
      </c>
      <c r="AG2273" s="50">
        <v>1.8795696071793624</v>
      </c>
      <c r="AH2273" s="50">
        <v>1.8795696071793624</v>
      </c>
      <c r="AI2273" s="4" t="s">
        <v>270</v>
      </c>
      <c r="AJ2273" s="4" t="s">
        <v>271</v>
      </c>
    </row>
    <row r="2274" spans="1:36" x14ac:dyDescent="0.35">
      <c r="A2274" s="4" t="s">
        <v>268</v>
      </c>
      <c r="B2274" s="36" t="s">
        <v>264</v>
      </c>
      <c r="C2274" s="50" t="s">
        <v>266</v>
      </c>
      <c r="D2274" s="19">
        <v>12.27182</v>
      </c>
      <c r="E2274" s="19">
        <v>55.985858</v>
      </c>
      <c r="F2274" s="20">
        <v>6699</v>
      </c>
      <c r="G2274" s="20">
        <v>495</v>
      </c>
      <c r="H2274" s="21">
        <v>1.7064964546303165</v>
      </c>
      <c r="I2274" s="4" t="s">
        <v>31</v>
      </c>
      <c r="J2274" s="4" t="s">
        <v>51</v>
      </c>
      <c r="L2274" s="50">
        <f t="shared" si="229"/>
        <v>5.5E-2</v>
      </c>
      <c r="M2274" s="13">
        <f t="shared" si="230"/>
        <v>8.2101806239737274E-6</v>
      </c>
      <c r="N2274" s="4" t="s">
        <v>269</v>
      </c>
      <c r="O2274" s="4" t="s">
        <v>272</v>
      </c>
      <c r="P2274" s="17">
        <v>2600</v>
      </c>
      <c r="Q2274" s="54">
        <v>43201.306828703702</v>
      </c>
      <c r="T2274" s="24">
        <f t="shared" si="231"/>
        <v>2.4305555555555556E-3</v>
      </c>
      <c r="AA2274" s="50">
        <v>0.63953432592506299</v>
      </c>
      <c r="AB2274" s="16">
        <v>1</v>
      </c>
      <c r="AE2274" s="57" t="s">
        <v>75</v>
      </c>
      <c r="AG2274" s="50">
        <v>1.9031914349857875</v>
      </c>
      <c r="AH2274" s="50">
        <v>1.9031914349857875</v>
      </c>
      <c r="AI2274" s="4" t="s">
        <v>270</v>
      </c>
      <c r="AJ2274" s="4" t="s">
        <v>271</v>
      </c>
    </row>
    <row r="2275" spans="1:36" x14ac:dyDescent="0.35">
      <c r="A2275" s="4" t="s">
        <v>268</v>
      </c>
      <c r="B2275" s="36" t="s">
        <v>264</v>
      </c>
      <c r="C2275" s="50" t="s">
        <v>266</v>
      </c>
      <c r="D2275" s="19">
        <v>12.27182</v>
      </c>
      <c r="E2275" s="19">
        <v>55.985858</v>
      </c>
      <c r="F2275" s="20">
        <v>6699</v>
      </c>
      <c r="G2275" s="20">
        <v>495</v>
      </c>
      <c r="H2275" s="21">
        <v>1.7064964546303165</v>
      </c>
      <c r="I2275" s="4" t="s">
        <v>31</v>
      </c>
      <c r="J2275" s="4" t="s">
        <v>51</v>
      </c>
      <c r="L2275" s="50">
        <f t="shared" si="229"/>
        <v>5.5E-2</v>
      </c>
      <c r="M2275" s="13">
        <f t="shared" si="230"/>
        <v>8.2101806239737274E-6</v>
      </c>
      <c r="N2275" s="4" t="s">
        <v>269</v>
      </c>
      <c r="O2275" s="4" t="s">
        <v>272</v>
      </c>
      <c r="P2275" s="17">
        <v>2600</v>
      </c>
      <c r="Q2275" s="54">
        <v>43201.355439814812</v>
      </c>
      <c r="T2275" s="24">
        <f t="shared" si="231"/>
        <v>2.4305555555555556E-3</v>
      </c>
      <c r="AA2275" s="50">
        <v>1.2888627553984799</v>
      </c>
      <c r="AB2275" s="16">
        <v>1</v>
      </c>
      <c r="AE2275" s="57" t="s">
        <v>75</v>
      </c>
      <c r="AG2275" s="50">
        <v>1.82785461114785</v>
      </c>
      <c r="AH2275" s="50">
        <v>1.82785461114785</v>
      </c>
      <c r="AI2275" s="4" t="s">
        <v>270</v>
      </c>
      <c r="AJ2275" s="4" t="s">
        <v>271</v>
      </c>
    </row>
    <row r="2276" spans="1:36" x14ac:dyDescent="0.35">
      <c r="A2276" s="4" t="s">
        <v>268</v>
      </c>
      <c r="B2276" s="36" t="s">
        <v>264</v>
      </c>
      <c r="C2276" s="50" t="s">
        <v>266</v>
      </c>
      <c r="D2276" s="19">
        <v>12.27182</v>
      </c>
      <c r="E2276" s="19">
        <v>55.985858</v>
      </c>
      <c r="F2276" s="20">
        <v>6699</v>
      </c>
      <c r="G2276" s="20">
        <v>495</v>
      </c>
      <c r="H2276" s="21">
        <v>1.7064964546303165</v>
      </c>
      <c r="I2276" s="4" t="s">
        <v>31</v>
      </c>
      <c r="J2276" s="4" t="s">
        <v>51</v>
      </c>
      <c r="L2276" s="50">
        <f t="shared" si="229"/>
        <v>5.5E-2</v>
      </c>
      <c r="M2276" s="13">
        <f t="shared" si="230"/>
        <v>8.2101806239737274E-6</v>
      </c>
      <c r="N2276" s="4" t="s">
        <v>269</v>
      </c>
      <c r="O2276" s="4" t="s">
        <v>272</v>
      </c>
      <c r="P2276" s="17">
        <v>2600</v>
      </c>
      <c r="Q2276" s="54">
        <v>43201.408912037034</v>
      </c>
      <c r="T2276" s="24">
        <f t="shared" si="231"/>
        <v>2.4305555555555556E-3</v>
      </c>
      <c r="AA2276" s="50">
        <v>1.5971105834989601</v>
      </c>
      <c r="AB2276" s="16">
        <v>1</v>
      </c>
      <c r="AE2276" s="57" t="s">
        <v>75</v>
      </c>
      <c r="AG2276" s="50">
        <v>2.2999361249743417</v>
      </c>
      <c r="AH2276" s="50">
        <v>2.2999361249743417</v>
      </c>
      <c r="AI2276" s="4" t="s">
        <v>270</v>
      </c>
      <c r="AJ2276" s="4" t="s">
        <v>271</v>
      </c>
    </row>
    <row r="2277" spans="1:36" x14ac:dyDescent="0.35">
      <c r="A2277" s="4" t="s">
        <v>268</v>
      </c>
      <c r="B2277" s="36" t="s">
        <v>264</v>
      </c>
      <c r="C2277" s="50" t="s">
        <v>266</v>
      </c>
      <c r="D2277" s="19">
        <v>12.27182</v>
      </c>
      <c r="E2277" s="19">
        <v>55.985858</v>
      </c>
      <c r="F2277" s="20">
        <v>6699</v>
      </c>
      <c r="G2277" s="20">
        <v>495</v>
      </c>
      <c r="H2277" s="21">
        <v>1.7064964546303165</v>
      </c>
      <c r="I2277" s="4" t="s">
        <v>31</v>
      </c>
      <c r="J2277" s="4" t="s">
        <v>51</v>
      </c>
      <c r="L2277" s="50">
        <f t="shared" si="229"/>
        <v>5.5E-2</v>
      </c>
      <c r="M2277" s="13">
        <f t="shared" si="230"/>
        <v>8.2101806239737274E-6</v>
      </c>
      <c r="N2277" s="4" t="s">
        <v>269</v>
      </c>
      <c r="O2277" s="4" t="s">
        <v>272</v>
      </c>
      <c r="P2277" s="17">
        <v>2600</v>
      </c>
      <c r="Q2277" s="54">
        <v>43201.452673611115</v>
      </c>
      <c r="T2277" s="24">
        <f t="shared" si="231"/>
        <v>2.4305555555555556E-3</v>
      </c>
      <c r="AA2277" s="50">
        <v>1.92472624544111</v>
      </c>
      <c r="AB2277" s="16">
        <v>1</v>
      </c>
      <c r="AE2277" s="57" t="s">
        <v>75</v>
      </c>
      <c r="AG2277" s="50">
        <v>2.2736831827691959</v>
      </c>
      <c r="AH2277" s="50">
        <v>2.2736831827691959</v>
      </c>
      <c r="AI2277" s="4" t="s">
        <v>270</v>
      </c>
      <c r="AJ2277" s="4" t="s">
        <v>271</v>
      </c>
    </row>
    <row r="2278" spans="1:36" x14ac:dyDescent="0.35">
      <c r="A2278" s="4" t="s">
        <v>268</v>
      </c>
      <c r="B2278" s="36" t="s">
        <v>264</v>
      </c>
      <c r="C2278" s="50" t="s">
        <v>266</v>
      </c>
      <c r="D2278" s="19">
        <v>12.27182</v>
      </c>
      <c r="E2278" s="19">
        <v>55.985858</v>
      </c>
      <c r="F2278" s="20">
        <v>6699</v>
      </c>
      <c r="G2278" s="20">
        <v>495</v>
      </c>
      <c r="H2278" s="21">
        <v>1.7064964546303165</v>
      </c>
      <c r="I2278" s="4" t="s">
        <v>31</v>
      </c>
      <c r="J2278" s="4" t="s">
        <v>51</v>
      </c>
      <c r="L2278" s="50">
        <f t="shared" si="229"/>
        <v>5.5E-2</v>
      </c>
      <c r="M2278" s="13">
        <f t="shared" si="230"/>
        <v>8.2101806239737274E-6</v>
      </c>
      <c r="N2278" s="4" t="s">
        <v>269</v>
      </c>
      <c r="O2278" s="4" t="s">
        <v>272</v>
      </c>
      <c r="P2278" s="17">
        <v>2600</v>
      </c>
      <c r="Q2278" s="54">
        <v>43201.501284722224</v>
      </c>
      <c r="T2278" s="24">
        <f t="shared" si="231"/>
        <v>2.4305555555555556E-3</v>
      </c>
      <c r="AA2278" s="50">
        <v>1.4366937921586</v>
      </c>
      <c r="AB2278" s="16">
        <v>1</v>
      </c>
      <c r="AE2278" s="57" t="s">
        <v>75</v>
      </c>
      <c r="AG2278" s="50">
        <v>2.6659975735745873</v>
      </c>
      <c r="AH2278" s="50">
        <v>2.6659975735745873</v>
      </c>
      <c r="AI2278" s="4" t="s">
        <v>270</v>
      </c>
      <c r="AJ2278" s="4" t="s">
        <v>271</v>
      </c>
    </row>
    <row r="2279" spans="1:36" x14ac:dyDescent="0.35">
      <c r="A2279" s="4" t="s">
        <v>268</v>
      </c>
      <c r="B2279" s="36" t="s">
        <v>264</v>
      </c>
      <c r="C2279" s="50" t="s">
        <v>266</v>
      </c>
      <c r="D2279" s="19">
        <v>12.27182</v>
      </c>
      <c r="E2279" s="19">
        <v>55.985858</v>
      </c>
      <c r="F2279" s="20">
        <v>6699</v>
      </c>
      <c r="G2279" s="20">
        <v>495</v>
      </c>
      <c r="H2279" s="21">
        <v>1.7064964546303165</v>
      </c>
      <c r="I2279" s="4" t="s">
        <v>31</v>
      </c>
      <c r="J2279" s="4" t="s">
        <v>51</v>
      </c>
      <c r="L2279" s="50">
        <f t="shared" si="229"/>
        <v>5.5E-2</v>
      </c>
      <c r="M2279" s="13">
        <f t="shared" si="230"/>
        <v>8.2101806239737274E-6</v>
      </c>
      <c r="N2279" s="4" t="s">
        <v>269</v>
      </c>
      <c r="O2279" s="4" t="s">
        <v>272</v>
      </c>
      <c r="P2279" s="17">
        <v>2600</v>
      </c>
      <c r="Q2279" s="54">
        <v>43201.549895833334</v>
      </c>
      <c r="T2279" s="24">
        <f t="shared" si="231"/>
        <v>2.4305555555555556E-3</v>
      </c>
      <c r="AA2279" s="50">
        <v>1.4366937921586</v>
      </c>
      <c r="AB2279" s="16">
        <v>1</v>
      </c>
      <c r="AE2279" s="57" t="s">
        <v>75</v>
      </c>
      <c r="AG2279" s="50">
        <v>2.4463548917619833</v>
      </c>
      <c r="AH2279" s="50">
        <v>2.4463548917619833</v>
      </c>
      <c r="AI2279" s="4" t="s">
        <v>270</v>
      </c>
      <c r="AJ2279" s="4" t="s">
        <v>271</v>
      </c>
    </row>
    <row r="2280" spans="1:36" x14ac:dyDescent="0.35">
      <c r="A2280" s="4" t="s">
        <v>268</v>
      </c>
      <c r="B2280" s="36" t="s">
        <v>264</v>
      </c>
      <c r="C2280" s="50" t="s">
        <v>266</v>
      </c>
      <c r="D2280" s="19">
        <v>12.27182</v>
      </c>
      <c r="E2280" s="19">
        <v>55.985858</v>
      </c>
      <c r="F2280" s="20">
        <v>6699</v>
      </c>
      <c r="G2280" s="20">
        <v>495</v>
      </c>
      <c r="H2280" s="21">
        <v>1.7064964546303165</v>
      </c>
      <c r="I2280" s="4" t="s">
        <v>31</v>
      </c>
      <c r="J2280" s="4" t="s">
        <v>51</v>
      </c>
      <c r="L2280" s="50">
        <f t="shared" si="229"/>
        <v>5.5E-2</v>
      </c>
      <c r="M2280" s="13">
        <f t="shared" si="230"/>
        <v>8.2101806239737274E-6</v>
      </c>
      <c r="N2280" s="4" t="s">
        <v>269</v>
      </c>
      <c r="O2280" s="4" t="s">
        <v>272</v>
      </c>
      <c r="P2280" s="17">
        <v>2600</v>
      </c>
      <c r="Q2280" s="54">
        <v>43201.598506944443</v>
      </c>
      <c r="T2280" s="24">
        <f t="shared" si="231"/>
        <v>2.4305555555555556E-3</v>
      </c>
      <c r="AA2280" s="50">
        <v>1.0120709112612301</v>
      </c>
      <c r="AB2280" s="16">
        <v>1</v>
      </c>
      <c r="AE2280" s="57" t="s">
        <v>75</v>
      </c>
      <c r="AG2280" s="50">
        <v>2.6637646434439208</v>
      </c>
      <c r="AH2280" s="50">
        <v>2.6637646434439208</v>
      </c>
      <c r="AI2280" s="4" t="s">
        <v>270</v>
      </c>
      <c r="AJ2280" s="4" t="s">
        <v>271</v>
      </c>
    </row>
    <row r="2281" spans="1:36" x14ac:dyDescent="0.35">
      <c r="A2281" s="4" t="s">
        <v>268</v>
      </c>
      <c r="B2281" s="36" t="s">
        <v>264</v>
      </c>
      <c r="C2281" s="50" t="s">
        <v>266</v>
      </c>
      <c r="D2281" s="19">
        <v>12.27182</v>
      </c>
      <c r="E2281" s="19">
        <v>55.985858</v>
      </c>
      <c r="F2281" s="20">
        <v>6699</v>
      </c>
      <c r="G2281" s="20">
        <v>495</v>
      </c>
      <c r="H2281" s="21">
        <v>1.7064964546303165</v>
      </c>
      <c r="I2281" s="4" t="s">
        <v>31</v>
      </c>
      <c r="J2281" s="4" t="s">
        <v>51</v>
      </c>
      <c r="L2281" s="50">
        <f t="shared" si="229"/>
        <v>5.5E-2</v>
      </c>
      <c r="M2281" s="13">
        <f t="shared" si="230"/>
        <v>8.2101806239737274E-6</v>
      </c>
      <c r="N2281" s="4" t="s">
        <v>269</v>
      </c>
      <c r="O2281" s="4" t="s">
        <v>272</v>
      </c>
      <c r="P2281" s="17">
        <v>2600</v>
      </c>
      <c r="Q2281" s="54">
        <v>43201.647118055553</v>
      </c>
      <c r="T2281" s="24">
        <f t="shared" si="231"/>
        <v>2.4305555555555556E-3</v>
      </c>
      <c r="AA2281" s="50">
        <v>1.0120709112612301</v>
      </c>
      <c r="AB2281" s="16">
        <v>1</v>
      </c>
      <c r="AE2281" s="57" t="s">
        <v>75</v>
      </c>
      <c r="AG2281" s="50">
        <v>2.5277706621241918</v>
      </c>
      <c r="AH2281" s="50">
        <v>2.5277706621241918</v>
      </c>
      <c r="AI2281" s="4" t="s">
        <v>270</v>
      </c>
      <c r="AJ2281" s="4" t="s">
        <v>271</v>
      </c>
    </row>
    <row r="2282" spans="1:36" x14ac:dyDescent="0.35">
      <c r="A2282" s="4" t="s">
        <v>268</v>
      </c>
      <c r="B2282" s="36" t="s">
        <v>264</v>
      </c>
      <c r="C2282" s="50" t="s">
        <v>266</v>
      </c>
      <c r="D2282" s="19">
        <v>12.27182</v>
      </c>
      <c r="E2282" s="19">
        <v>55.985858</v>
      </c>
      <c r="F2282" s="20">
        <v>6699</v>
      </c>
      <c r="G2282" s="20">
        <v>495</v>
      </c>
      <c r="H2282" s="21">
        <v>1.7064964546303165</v>
      </c>
      <c r="I2282" s="4" t="s">
        <v>31</v>
      </c>
      <c r="J2282" s="4" t="s">
        <v>51</v>
      </c>
      <c r="L2282" s="50">
        <f t="shared" si="229"/>
        <v>5.5E-2</v>
      </c>
      <c r="M2282" s="13">
        <f t="shared" si="230"/>
        <v>8.2101806239737274E-6</v>
      </c>
      <c r="N2282" s="4" t="s">
        <v>269</v>
      </c>
      <c r="O2282" s="4" t="s">
        <v>272</v>
      </c>
      <c r="P2282" s="17">
        <v>2600</v>
      </c>
      <c r="Q2282" s="54">
        <v>43201.690868055557</v>
      </c>
      <c r="T2282" s="24">
        <f t="shared" si="231"/>
        <v>2.4305555555555556E-3</v>
      </c>
      <c r="AA2282" s="50">
        <v>1.75777337623953</v>
      </c>
      <c r="AB2282" s="16">
        <v>1</v>
      </c>
      <c r="AE2282" s="57" t="s">
        <v>75</v>
      </c>
      <c r="AG2282" s="50">
        <v>2.3850604959476622</v>
      </c>
      <c r="AH2282" s="50">
        <v>2.3850604959476622</v>
      </c>
      <c r="AI2282" s="4" t="s">
        <v>270</v>
      </c>
      <c r="AJ2282" s="4" t="s">
        <v>271</v>
      </c>
    </row>
    <row r="2283" spans="1:36" x14ac:dyDescent="0.35">
      <c r="A2283" s="4" t="s">
        <v>268</v>
      </c>
      <c r="B2283" s="36" t="s">
        <v>264</v>
      </c>
      <c r="C2283" s="50" t="s">
        <v>266</v>
      </c>
      <c r="D2283" s="19">
        <v>12.27182</v>
      </c>
      <c r="E2283" s="19">
        <v>55.985858</v>
      </c>
      <c r="F2283" s="20">
        <v>6699</v>
      </c>
      <c r="G2283" s="20">
        <v>495</v>
      </c>
      <c r="H2283" s="21">
        <v>1.7064964546303165</v>
      </c>
      <c r="I2283" s="4" t="s">
        <v>31</v>
      </c>
      <c r="J2283" s="4" t="s">
        <v>51</v>
      </c>
      <c r="L2283" s="50">
        <f t="shared" si="229"/>
        <v>5.5E-2</v>
      </c>
      <c r="M2283" s="13">
        <f t="shared" si="230"/>
        <v>8.2101806239737274E-6</v>
      </c>
      <c r="N2283" s="4" t="s">
        <v>269</v>
      </c>
      <c r="O2283" s="4" t="s">
        <v>272</v>
      </c>
      <c r="P2283" s="17">
        <v>2600</v>
      </c>
      <c r="Q2283" s="54">
        <v>43201.744340277779</v>
      </c>
      <c r="T2283" s="24">
        <f t="shared" si="231"/>
        <v>2.4305555555555556E-3</v>
      </c>
      <c r="AA2283" s="50">
        <v>0.63953432592506299</v>
      </c>
      <c r="AB2283" s="16">
        <v>1</v>
      </c>
      <c r="AE2283" s="57" t="s">
        <v>75</v>
      </c>
      <c r="AG2283" s="50">
        <v>2.3538935311688753</v>
      </c>
      <c r="AH2283" s="50">
        <v>2.3538935311688753</v>
      </c>
      <c r="AI2283" s="4" t="s">
        <v>270</v>
      </c>
      <c r="AJ2283" s="4" t="s">
        <v>271</v>
      </c>
    </row>
    <row r="2284" spans="1:36" x14ac:dyDescent="0.35">
      <c r="A2284" s="4" t="s">
        <v>268</v>
      </c>
      <c r="B2284" s="36" t="s">
        <v>264</v>
      </c>
      <c r="C2284" s="50" t="s">
        <v>266</v>
      </c>
      <c r="D2284" s="19">
        <v>12.27182</v>
      </c>
      <c r="E2284" s="19">
        <v>55.985858</v>
      </c>
      <c r="F2284" s="20">
        <v>6699</v>
      </c>
      <c r="G2284" s="20">
        <v>495</v>
      </c>
      <c r="H2284" s="21">
        <v>1.7064964546303165</v>
      </c>
      <c r="I2284" s="4" t="s">
        <v>31</v>
      </c>
      <c r="J2284" s="4" t="s">
        <v>51</v>
      </c>
      <c r="L2284" s="50">
        <f t="shared" si="229"/>
        <v>5.5E-2</v>
      </c>
      <c r="M2284" s="13">
        <f t="shared" si="230"/>
        <v>8.2101806239737274E-6</v>
      </c>
      <c r="N2284" s="4" t="s">
        <v>269</v>
      </c>
      <c r="O2284" s="4" t="s">
        <v>272</v>
      </c>
      <c r="P2284" s="17">
        <v>2600</v>
      </c>
      <c r="Q2284" s="54">
        <v>43201.788090277776</v>
      </c>
      <c r="T2284" s="24">
        <f t="shared" si="231"/>
        <v>2.4305555555555556E-3</v>
      </c>
      <c r="AA2284" s="50">
        <v>0.426146452514719</v>
      </c>
      <c r="AB2284" s="16">
        <v>1</v>
      </c>
      <c r="AE2284" s="57" t="s">
        <v>75</v>
      </c>
      <c r="AG2284" s="50">
        <v>1.6771494662162001</v>
      </c>
      <c r="AH2284" s="50">
        <v>1.6771494662162001</v>
      </c>
      <c r="AI2284" s="4" t="s">
        <v>270</v>
      </c>
      <c r="AJ2284" s="4" t="s">
        <v>271</v>
      </c>
    </row>
    <row r="2285" spans="1:36" x14ac:dyDescent="0.35">
      <c r="A2285" s="4" t="s">
        <v>268</v>
      </c>
      <c r="B2285" s="36" t="s">
        <v>264</v>
      </c>
      <c r="C2285" s="50" t="s">
        <v>266</v>
      </c>
      <c r="D2285" s="19">
        <v>12.27182</v>
      </c>
      <c r="E2285" s="19">
        <v>55.985858</v>
      </c>
      <c r="F2285" s="20">
        <v>6699</v>
      </c>
      <c r="G2285" s="20">
        <v>495</v>
      </c>
      <c r="H2285" s="21">
        <v>1.7064964546303165</v>
      </c>
      <c r="I2285" s="4" t="s">
        <v>31</v>
      </c>
      <c r="J2285" s="4" t="s">
        <v>51</v>
      </c>
      <c r="L2285" s="50">
        <f t="shared" si="229"/>
        <v>5.5E-2</v>
      </c>
      <c r="M2285" s="13">
        <f t="shared" si="230"/>
        <v>8.2101806239737274E-6</v>
      </c>
      <c r="N2285" s="4" t="s">
        <v>269</v>
      </c>
      <c r="O2285" s="4" t="s">
        <v>272</v>
      </c>
      <c r="P2285" s="17">
        <v>2600</v>
      </c>
      <c r="Q2285" s="54">
        <v>43201.831828703704</v>
      </c>
      <c r="T2285" s="24">
        <f t="shared" si="231"/>
        <v>2.4305555555555556E-3</v>
      </c>
      <c r="AA2285" s="50">
        <v>0.426146452514719</v>
      </c>
      <c r="AB2285" s="16">
        <v>1</v>
      </c>
      <c r="AE2285" s="57" t="s">
        <v>75</v>
      </c>
      <c r="AG2285" s="50">
        <v>1.7094552018511584</v>
      </c>
      <c r="AH2285" s="50">
        <v>1.7094552018511584</v>
      </c>
      <c r="AI2285" s="4" t="s">
        <v>270</v>
      </c>
      <c r="AJ2285" s="4" t="s">
        <v>271</v>
      </c>
    </row>
    <row r="2286" spans="1:36" x14ac:dyDescent="0.35">
      <c r="A2286" s="4" t="s">
        <v>268</v>
      </c>
      <c r="B2286" s="36" t="s">
        <v>264</v>
      </c>
      <c r="C2286" s="50" t="s">
        <v>266</v>
      </c>
      <c r="D2286" s="19">
        <v>12.27182</v>
      </c>
      <c r="E2286" s="19">
        <v>55.985858</v>
      </c>
      <c r="F2286" s="20">
        <v>6699</v>
      </c>
      <c r="G2286" s="20">
        <v>495</v>
      </c>
      <c r="H2286" s="21">
        <v>1.7064964546303165</v>
      </c>
      <c r="I2286" s="4" t="s">
        <v>31</v>
      </c>
      <c r="J2286" s="4" t="s">
        <v>51</v>
      </c>
      <c r="L2286" s="50">
        <f t="shared" si="229"/>
        <v>5.5E-2</v>
      </c>
      <c r="M2286" s="13">
        <f t="shared" si="230"/>
        <v>8.2101806239737274E-6</v>
      </c>
      <c r="N2286" s="4" t="s">
        <v>269</v>
      </c>
      <c r="O2286" s="4" t="s">
        <v>272</v>
      </c>
      <c r="P2286" s="17">
        <v>2600</v>
      </c>
      <c r="Q2286" s="54">
        <v>43201.880439814813</v>
      </c>
      <c r="T2286" s="24">
        <f t="shared" si="231"/>
        <v>2.4305555555555556E-3</v>
      </c>
      <c r="AA2286" s="50">
        <v>0.149983902683442</v>
      </c>
      <c r="AB2286" s="16">
        <v>1</v>
      </c>
      <c r="AE2286" s="57" t="s">
        <v>75</v>
      </c>
      <c r="AG2286" s="50">
        <v>2.1200909482151582</v>
      </c>
      <c r="AH2286" s="50">
        <v>2.1200909482151582</v>
      </c>
      <c r="AI2286" s="4" t="s">
        <v>270</v>
      </c>
      <c r="AJ2286" s="4" t="s">
        <v>271</v>
      </c>
    </row>
    <row r="2287" spans="1:36" x14ac:dyDescent="0.35">
      <c r="A2287" s="4" t="s">
        <v>268</v>
      </c>
      <c r="B2287" s="36" t="s">
        <v>264</v>
      </c>
      <c r="C2287" s="50" t="s">
        <v>266</v>
      </c>
      <c r="D2287" s="19">
        <v>12.27182</v>
      </c>
      <c r="E2287" s="19">
        <v>55.985858</v>
      </c>
      <c r="F2287" s="20">
        <v>6699</v>
      </c>
      <c r="G2287" s="20">
        <v>495</v>
      </c>
      <c r="H2287" s="21">
        <v>1.7064964546303165</v>
      </c>
      <c r="I2287" s="4" t="s">
        <v>31</v>
      </c>
      <c r="J2287" s="4" t="s">
        <v>51</v>
      </c>
      <c r="L2287" s="50">
        <f t="shared" si="229"/>
        <v>5.5E-2</v>
      </c>
      <c r="M2287" s="13">
        <f t="shared" si="230"/>
        <v>8.2101806239737274E-6</v>
      </c>
      <c r="N2287" s="4" t="s">
        <v>269</v>
      </c>
      <c r="O2287" s="4" t="s">
        <v>272</v>
      </c>
      <c r="P2287" s="17">
        <v>2600</v>
      </c>
      <c r="Q2287" s="54">
        <v>43201.929050925923</v>
      </c>
      <c r="T2287" s="24">
        <f t="shared" si="231"/>
        <v>2.4305555555555556E-3</v>
      </c>
      <c r="AA2287" s="50">
        <v>0.426146452514719</v>
      </c>
      <c r="AB2287" s="16">
        <v>1</v>
      </c>
      <c r="AE2287" s="57" t="s">
        <v>75</v>
      </c>
      <c r="AG2287" s="50">
        <v>1.6917521584305417</v>
      </c>
      <c r="AH2287" s="50">
        <v>1.6917521584305417</v>
      </c>
      <c r="AI2287" s="4" t="s">
        <v>270</v>
      </c>
      <c r="AJ2287" s="4" t="s">
        <v>271</v>
      </c>
    </row>
    <row r="2288" spans="1:36" x14ac:dyDescent="0.35">
      <c r="A2288" s="4" t="s">
        <v>268</v>
      </c>
      <c r="B2288" s="36" t="s">
        <v>264</v>
      </c>
      <c r="C2288" s="50" t="s">
        <v>266</v>
      </c>
      <c r="D2288" s="19">
        <v>12.27182</v>
      </c>
      <c r="E2288" s="19">
        <v>55.985858</v>
      </c>
      <c r="F2288" s="20">
        <v>6699</v>
      </c>
      <c r="G2288" s="20">
        <v>495</v>
      </c>
      <c r="H2288" s="21">
        <v>1.7064964546303165</v>
      </c>
      <c r="I2288" s="4" t="s">
        <v>31</v>
      </c>
      <c r="J2288" s="4" t="s">
        <v>51</v>
      </c>
      <c r="L2288" s="50">
        <f t="shared" si="229"/>
        <v>5.5E-2</v>
      </c>
      <c r="M2288" s="13">
        <f t="shared" si="230"/>
        <v>8.2101806239737274E-6</v>
      </c>
      <c r="N2288" s="4" t="s">
        <v>269</v>
      </c>
      <c r="O2288" s="4" t="s">
        <v>272</v>
      </c>
      <c r="P2288" s="17">
        <v>2600</v>
      </c>
      <c r="Q2288" s="54">
        <v>43201.977662037039</v>
      </c>
      <c r="T2288" s="24">
        <f t="shared" si="231"/>
        <v>2.4305555555555556E-3</v>
      </c>
      <c r="AA2288" s="50">
        <v>0.23791888494838401</v>
      </c>
      <c r="AB2288" s="16">
        <v>1</v>
      </c>
      <c r="AE2288" s="57" t="s">
        <v>75</v>
      </c>
      <c r="AG2288" s="50">
        <v>1.8583233220876998</v>
      </c>
      <c r="AH2288" s="50">
        <v>1.8583233220876998</v>
      </c>
      <c r="AI2288" s="4" t="s">
        <v>270</v>
      </c>
      <c r="AJ2288" s="4" t="s">
        <v>271</v>
      </c>
    </row>
    <row r="2289" spans="1:36" x14ac:dyDescent="0.35">
      <c r="A2289" s="4" t="s">
        <v>268</v>
      </c>
      <c r="B2289" s="36" t="s">
        <v>264</v>
      </c>
      <c r="C2289" s="50" t="s">
        <v>266</v>
      </c>
      <c r="D2289" s="19">
        <v>12.27182</v>
      </c>
      <c r="E2289" s="19">
        <v>55.985858</v>
      </c>
      <c r="F2289" s="20">
        <v>6699</v>
      </c>
      <c r="G2289" s="20">
        <v>495</v>
      </c>
      <c r="H2289" s="21">
        <v>1.7064964546303165</v>
      </c>
      <c r="I2289" s="4" t="s">
        <v>31</v>
      </c>
      <c r="J2289" s="4" t="s">
        <v>51</v>
      </c>
      <c r="L2289" s="50">
        <f t="shared" si="229"/>
        <v>5.5E-2</v>
      </c>
      <c r="M2289" s="13">
        <f t="shared" si="230"/>
        <v>8.2101806239737274E-6</v>
      </c>
      <c r="N2289" s="4" t="s">
        <v>269</v>
      </c>
      <c r="O2289" s="4" t="s">
        <v>272</v>
      </c>
      <c r="P2289" s="17">
        <v>2600</v>
      </c>
      <c r="Q2289" s="54">
        <v>43202.026273148149</v>
      </c>
      <c r="T2289" s="24">
        <f t="shared" si="231"/>
        <v>2.4305555555555556E-3</v>
      </c>
      <c r="AA2289" s="50">
        <v>7.1846913111219907E-2</v>
      </c>
      <c r="AB2289" s="16">
        <v>1</v>
      </c>
      <c r="AE2289" s="57" t="s">
        <v>75</v>
      </c>
      <c r="AG2289" s="50">
        <v>1.8515535664031417</v>
      </c>
      <c r="AH2289" s="50">
        <v>1.8515535664031417</v>
      </c>
      <c r="AI2289" s="4" t="s">
        <v>270</v>
      </c>
      <c r="AJ2289" s="4" t="s">
        <v>271</v>
      </c>
    </row>
    <row r="2290" spans="1:36" x14ac:dyDescent="0.35">
      <c r="A2290" s="4" t="s">
        <v>268</v>
      </c>
      <c r="B2290" s="36" t="s">
        <v>264</v>
      </c>
      <c r="C2290" s="50" t="s">
        <v>266</v>
      </c>
      <c r="D2290" s="19">
        <v>12.27182</v>
      </c>
      <c r="E2290" s="19">
        <v>55.985858</v>
      </c>
      <c r="F2290" s="20">
        <v>6699</v>
      </c>
      <c r="G2290" s="20">
        <v>495</v>
      </c>
      <c r="H2290" s="21">
        <v>1.7064964546303165</v>
      </c>
      <c r="I2290" s="4" t="s">
        <v>31</v>
      </c>
      <c r="J2290" s="4" t="s">
        <v>51</v>
      </c>
      <c r="L2290" s="50">
        <f t="shared" si="229"/>
        <v>5.5E-2</v>
      </c>
      <c r="M2290" s="13">
        <f t="shared" si="230"/>
        <v>8.2101806239737274E-6</v>
      </c>
      <c r="N2290" s="4" t="s">
        <v>269</v>
      </c>
      <c r="O2290" s="4" t="s">
        <v>272</v>
      </c>
      <c r="P2290" s="17">
        <v>2600</v>
      </c>
      <c r="Q2290" s="54">
        <v>43202.074884259258</v>
      </c>
      <c r="T2290" s="24">
        <f t="shared" si="231"/>
        <v>2.4305555555555556E-3</v>
      </c>
      <c r="AA2290" s="50">
        <v>0.23791888494838401</v>
      </c>
      <c r="AB2290" s="16">
        <v>1</v>
      </c>
      <c r="AE2290" s="57" t="s">
        <v>75</v>
      </c>
      <c r="AG2290" s="50">
        <v>1.5457471567587417</v>
      </c>
      <c r="AH2290" s="50">
        <v>1.5457471567587417</v>
      </c>
      <c r="AI2290" s="4" t="s">
        <v>270</v>
      </c>
      <c r="AJ2290" s="4" t="s">
        <v>271</v>
      </c>
    </row>
    <row r="2291" spans="1:36" x14ac:dyDescent="0.35">
      <c r="A2291" s="4" t="s">
        <v>268</v>
      </c>
      <c r="B2291" s="36" t="s">
        <v>264</v>
      </c>
      <c r="C2291" s="50" t="s">
        <v>266</v>
      </c>
      <c r="D2291" s="19">
        <v>12.27182</v>
      </c>
      <c r="E2291" s="19">
        <v>55.985858</v>
      </c>
      <c r="F2291" s="20">
        <v>6699</v>
      </c>
      <c r="G2291" s="20">
        <v>495</v>
      </c>
      <c r="H2291" s="21">
        <v>1.7064964546303165</v>
      </c>
      <c r="I2291" s="4" t="s">
        <v>31</v>
      </c>
      <c r="J2291" s="4" t="s">
        <v>51</v>
      </c>
      <c r="L2291" s="50">
        <f t="shared" si="229"/>
        <v>5.5E-2</v>
      </c>
      <c r="M2291" s="13">
        <f t="shared" si="230"/>
        <v>8.2101806239737274E-6</v>
      </c>
      <c r="N2291" s="4" t="s">
        <v>269</v>
      </c>
      <c r="O2291" s="4" t="s">
        <v>272</v>
      </c>
      <c r="P2291" s="17">
        <v>2600</v>
      </c>
      <c r="Q2291" s="54">
        <v>43202.118634259263</v>
      </c>
      <c r="T2291" s="24">
        <f t="shared" si="231"/>
        <v>2.4305555555555556E-3</v>
      </c>
      <c r="AA2291" s="50">
        <v>0.32888763050105002</v>
      </c>
      <c r="AB2291" s="16">
        <v>1</v>
      </c>
      <c r="AE2291" s="57" t="s">
        <v>75</v>
      </c>
      <c r="AG2291" s="50">
        <v>1.7213451765585708</v>
      </c>
      <c r="AH2291" s="50">
        <v>1.7213451765585708</v>
      </c>
      <c r="AI2291" s="4" t="s">
        <v>270</v>
      </c>
      <c r="AJ2291" s="4" t="s">
        <v>271</v>
      </c>
    </row>
    <row r="2292" spans="1:36" x14ac:dyDescent="0.35">
      <c r="A2292" s="4" t="s">
        <v>268</v>
      </c>
      <c r="B2292" s="36" t="s">
        <v>264</v>
      </c>
      <c r="C2292" s="50" t="s">
        <v>266</v>
      </c>
      <c r="D2292" s="19">
        <v>12.27182</v>
      </c>
      <c r="E2292" s="19">
        <v>55.985858</v>
      </c>
      <c r="F2292" s="20">
        <v>6699</v>
      </c>
      <c r="G2292" s="20">
        <v>495</v>
      </c>
      <c r="H2292" s="21">
        <v>1.7064964546303165</v>
      </c>
      <c r="I2292" s="4" t="s">
        <v>31</v>
      </c>
      <c r="J2292" s="4" t="s">
        <v>51</v>
      </c>
      <c r="L2292" s="50">
        <f t="shared" si="229"/>
        <v>5.5E-2</v>
      </c>
      <c r="M2292" s="13">
        <f t="shared" si="230"/>
        <v>8.2101806239737274E-6</v>
      </c>
      <c r="N2292" s="4" t="s">
        <v>269</v>
      </c>
      <c r="O2292" s="4" t="s">
        <v>272</v>
      </c>
      <c r="P2292" s="17">
        <v>2600</v>
      </c>
      <c r="Q2292" s="54">
        <v>43202.167245370372</v>
      </c>
      <c r="T2292" s="24">
        <f t="shared" si="231"/>
        <v>2.4305555555555556E-3</v>
      </c>
      <c r="AA2292" s="50">
        <v>0.32888763050105002</v>
      </c>
      <c r="AB2292" s="16">
        <v>1</v>
      </c>
      <c r="AE2292" s="57" t="s">
        <v>75</v>
      </c>
      <c r="AG2292" s="50">
        <v>1.7105159006249748</v>
      </c>
      <c r="AH2292" s="50">
        <v>1.7105159006249748</v>
      </c>
      <c r="AI2292" s="4" t="s">
        <v>270</v>
      </c>
      <c r="AJ2292" s="4" t="s">
        <v>271</v>
      </c>
    </row>
    <row r="2293" spans="1:36" x14ac:dyDescent="0.35">
      <c r="A2293" s="4" t="s">
        <v>268</v>
      </c>
      <c r="B2293" s="36" t="s">
        <v>264</v>
      </c>
      <c r="C2293" s="50" t="s">
        <v>266</v>
      </c>
      <c r="D2293" s="19">
        <v>12.27182</v>
      </c>
      <c r="E2293" s="19">
        <v>55.985858</v>
      </c>
      <c r="F2293" s="20">
        <v>6699</v>
      </c>
      <c r="G2293" s="20">
        <v>495</v>
      </c>
      <c r="H2293" s="21">
        <v>1.7064964546303165</v>
      </c>
      <c r="I2293" s="4" t="s">
        <v>31</v>
      </c>
      <c r="J2293" s="4" t="s">
        <v>51</v>
      </c>
      <c r="L2293" s="50">
        <f t="shared" si="229"/>
        <v>5.5E-2</v>
      </c>
      <c r="M2293" s="13">
        <f t="shared" si="230"/>
        <v>8.2101806239737274E-6</v>
      </c>
      <c r="N2293" s="4" t="s">
        <v>269</v>
      </c>
      <c r="O2293" s="4" t="s">
        <v>272</v>
      </c>
      <c r="P2293" s="17">
        <v>2600</v>
      </c>
      <c r="Q2293" s="54">
        <v>43202.215856481482</v>
      </c>
      <c r="T2293" s="24">
        <f t="shared" si="231"/>
        <v>2.4305555555555556E-3</v>
      </c>
      <c r="AA2293" s="50">
        <v>0.23791888494838401</v>
      </c>
      <c r="AB2293" s="16">
        <v>1</v>
      </c>
      <c r="AE2293" s="57" t="s">
        <v>75</v>
      </c>
      <c r="AG2293" s="50">
        <v>1.7300077859903042</v>
      </c>
      <c r="AH2293" s="50">
        <v>1.7300077859903042</v>
      </c>
      <c r="AI2293" s="4" t="s">
        <v>270</v>
      </c>
      <c r="AJ2293" s="4" t="s">
        <v>271</v>
      </c>
    </row>
    <row r="2294" spans="1:36" x14ac:dyDescent="0.35">
      <c r="A2294" s="4" t="s">
        <v>268</v>
      </c>
      <c r="B2294" s="36" t="s">
        <v>264</v>
      </c>
      <c r="C2294" s="50" t="s">
        <v>266</v>
      </c>
      <c r="D2294" s="19">
        <v>12.27182</v>
      </c>
      <c r="E2294" s="19">
        <v>55.985858</v>
      </c>
      <c r="F2294" s="20">
        <v>6699</v>
      </c>
      <c r="G2294" s="20">
        <v>495</v>
      </c>
      <c r="H2294" s="21">
        <v>1.7064964546303165</v>
      </c>
      <c r="I2294" s="4" t="s">
        <v>31</v>
      </c>
      <c r="J2294" s="4" t="s">
        <v>51</v>
      </c>
      <c r="L2294" s="50">
        <f t="shared" si="229"/>
        <v>5.5E-2</v>
      </c>
      <c r="M2294" s="13">
        <f t="shared" si="230"/>
        <v>8.2101806239737274E-6</v>
      </c>
      <c r="N2294" s="4" t="s">
        <v>269</v>
      </c>
      <c r="O2294" s="4" t="s">
        <v>272</v>
      </c>
      <c r="P2294" s="17">
        <v>2600</v>
      </c>
      <c r="Q2294" s="54">
        <v>43202.264467592591</v>
      </c>
      <c r="T2294" s="24">
        <f t="shared" si="231"/>
        <v>2.4305555555555556E-3</v>
      </c>
      <c r="AA2294" s="50">
        <v>0.52969535098939002</v>
      </c>
      <c r="AB2294" s="16">
        <v>1</v>
      </c>
      <c r="AE2294" s="57" t="s">
        <v>75</v>
      </c>
      <c r="AG2294" s="50">
        <v>1.9309245251777791</v>
      </c>
      <c r="AH2294" s="50">
        <v>1.9309245251777791</v>
      </c>
      <c r="AI2294" s="4" t="s">
        <v>270</v>
      </c>
      <c r="AJ2294" s="4" t="s">
        <v>271</v>
      </c>
    </row>
    <row r="2295" spans="1:36" x14ac:dyDescent="0.35">
      <c r="A2295" s="4" t="s">
        <v>268</v>
      </c>
      <c r="B2295" s="36" t="s">
        <v>264</v>
      </c>
      <c r="C2295" s="50" t="s">
        <v>266</v>
      </c>
      <c r="D2295" s="19">
        <v>12.27182</v>
      </c>
      <c r="E2295" s="19">
        <v>55.985858</v>
      </c>
      <c r="F2295" s="20">
        <v>6699</v>
      </c>
      <c r="G2295" s="20">
        <v>495</v>
      </c>
      <c r="H2295" s="21">
        <v>1.7064964546303165</v>
      </c>
      <c r="I2295" s="4" t="s">
        <v>31</v>
      </c>
      <c r="J2295" s="4" t="s">
        <v>51</v>
      </c>
      <c r="L2295" s="50">
        <f t="shared" si="229"/>
        <v>5.5E-2</v>
      </c>
      <c r="M2295" s="13">
        <f t="shared" si="230"/>
        <v>8.2101806239737274E-6</v>
      </c>
      <c r="N2295" s="4" t="s">
        <v>269</v>
      </c>
      <c r="O2295" s="4" t="s">
        <v>272</v>
      </c>
      <c r="P2295" s="17">
        <v>2600</v>
      </c>
      <c r="Q2295" s="54">
        <v>43202.313078703701</v>
      </c>
      <c r="T2295" s="24">
        <f t="shared" si="231"/>
        <v>2.4305555555555556E-3</v>
      </c>
      <c r="AA2295" s="50">
        <v>1.75777337623953</v>
      </c>
      <c r="AB2295" s="16">
        <v>1</v>
      </c>
      <c r="AE2295" s="57" t="s">
        <v>75</v>
      </c>
      <c r="AG2295" s="50">
        <v>1.7325154016115667</v>
      </c>
      <c r="AH2295" s="50">
        <v>1.7325154016115667</v>
      </c>
      <c r="AI2295" s="4" t="s">
        <v>270</v>
      </c>
      <c r="AJ2295" s="4" t="s">
        <v>271</v>
      </c>
    </row>
    <row r="2296" spans="1:36" x14ac:dyDescent="0.35">
      <c r="A2296" s="4" t="s">
        <v>268</v>
      </c>
      <c r="B2296" s="36" t="s">
        <v>264</v>
      </c>
      <c r="C2296" s="50" t="s">
        <v>266</v>
      </c>
      <c r="D2296" s="19">
        <v>12.27182</v>
      </c>
      <c r="E2296" s="19">
        <v>55.985858</v>
      </c>
      <c r="F2296" s="20">
        <v>6699</v>
      </c>
      <c r="G2296" s="20">
        <v>495</v>
      </c>
      <c r="H2296" s="21">
        <v>1.7064964546303165</v>
      </c>
      <c r="I2296" s="4" t="s">
        <v>31</v>
      </c>
      <c r="J2296" s="4" t="s">
        <v>51</v>
      </c>
      <c r="L2296" s="50">
        <f t="shared" si="229"/>
        <v>5.5E-2</v>
      </c>
      <c r="M2296" s="13">
        <f t="shared" si="230"/>
        <v>8.2101806239737274E-6</v>
      </c>
      <c r="N2296" s="4" t="s">
        <v>269</v>
      </c>
      <c r="O2296" s="4" t="s">
        <v>272</v>
      </c>
      <c r="P2296" s="17">
        <v>2600</v>
      </c>
      <c r="Q2296" s="54">
        <v>43202.366550925923</v>
      </c>
      <c r="T2296" s="24">
        <f t="shared" si="231"/>
        <v>2.4305555555555556E-3</v>
      </c>
      <c r="AA2296" s="50">
        <v>2.27750221322726</v>
      </c>
      <c r="AB2296" s="16">
        <v>1</v>
      </c>
      <c r="AE2296" s="57" t="s">
        <v>75</v>
      </c>
      <c r="AG2296" s="50">
        <v>2.0865227533174124</v>
      </c>
      <c r="AH2296" s="50">
        <v>2.0865227533174124</v>
      </c>
      <c r="AI2296" s="4" t="s">
        <v>270</v>
      </c>
      <c r="AJ2296" s="4" t="s">
        <v>271</v>
      </c>
    </row>
    <row r="2297" spans="1:36" x14ac:dyDescent="0.35">
      <c r="A2297" s="4" t="s">
        <v>268</v>
      </c>
      <c r="B2297" s="36" t="s">
        <v>264</v>
      </c>
      <c r="C2297" s="50" t="s">
        <v>266</v>
      </c>
      <c r="D2297" s="19">
        <v>12.27182</v>
      </c>
      <c r="E2297" s="19">
        <v>55.985858</v>
      </c>
      <c r="F2297" s="20">
        <v>6699</v>
      </c>
      <c r="G2297" s="20">
        <v>495</v>
      </c>
      <c r="H2297" s="21">
        <v>1.7064964546303165</v>
      </c>
      <c r="I2297" s="4" t="s">
        <v>31</v>
      </c>
      <c r="J2297" s="4" t="s">
        <v>51</v>
      </c>
      <c r="L2297" s="50">
        <f t="shared" si="229"/>
        <v>5.5E-2</v>
      </c>
      <c r="M2297" s="13">
        <f t="shared" si="230"/>
        <v>8.2101806239737274E-6</v>
      </c>
      <c r="N2297" s="4" t="s">
        <v>269</v>
      </c>
      <c r="O2297" s="4" t="s">
        <v>272</v>
      </c>
      <c r="P2297" s="17">
        <v>2600</v>
      </c>
      <c r="Q2297" s="54">
        <v>43202.415173611109</v>
      </c>
      <c r="T2297" s="24">
        <f t="shared" si="231"/>
        <v>2.4305555555555556E-3</v>
      </c>
      <c r="AA2297" s="50">
        <v>2.8619087020146501</v>
      </c>
      <c r="AB2297" s="16">
        <v>1</v>
      </c>
      <c r="AE2297" s="57" t="s">
        <v>75</v>
      </c>
      <c r="AG2297" s="50">
        <v>2.1531565019590833</v>
      </c>
      <c r="AH2297" s="50">
        <v>2.1531565019590833</v>
      </c>
      <c r="AI2297" s="4" t="s">
        <v>270</v>
      </c>
      <c r="AJ2297" s="4" t="s">
        <v>271</v>
      </c>
    </row>
    <row r="2298" spans="1:36" x14ac:dyDescent="0.35">
      <c r="A2298" s="4" t="s">
        <v>268</v>
      </c>
      <c r="B2298" s="36" t="s">
        <v>264</v>
      </c>
      <c r="C2298" s="50" t="s">
        <v>266</v>
      </c>
      <c r="D2298" s="19">
        <v>12.27182</v>
      </c>
      <c r="E2298" s="19">
        <v>55.985858</v>
      </c>
      <c r="F2298" s="20">
        <v>6699</v>
      </c>
      <c r="G2298" s="20">
        <v>495</v>
      </c>
      <c r="H2298" s="21">
        <v>1.7064964546303165</v>
      </c>
      <c r="I2298" s="4" t="s">
        <v>31</v>
      </c>
      <c r="J2298" s="4" t="s">
        <v>51</v>
      </c>
      <c r="L2298" s="50">
        <f t="shared" si="229"/>
        <v>5.5E-2</v>
      </c>
      <c r="M2298" s="13">
        <f t="shared" si="230"/>
        <v>8.2101806239737274E-6</v>
      </c>
      <c r="N2298" s="4" t="s">
        <v>269</v>
      </c>
      <c r="O2298" s="4" t="s">
        <v>272</v>
      </c>
      <c r="P2298" s="17">
        <v>2600</v>
      </c>
      <c r="Q2298" s="54">
        <v>43202.463784722226</v>
      </c>
      <c r="T2298" s="24">
        <f t="shared" si="231"/>
        <v>2.4305555555555556E-3</v>
      </c>
      <c r="AA2298" s="50">
        <v>2.4633253118118401</v>
      </c>
      <c r="AB2298" s="16">
        <v>1</v>
      </c>
      <c r="AE2298" s="57" t="s">
        <v>75</v>
      </c>
      <c r="AG2298" s="50">
        <v>2.294503255731196</v>
      </c>
      <c r="AH2298" s="50">
        <v>2.294503255731196</v>
      </c>
      <c r="AI2298" s="4" t="s">
        <v>270</v>
      </c>
      <c r="AJ2298" s="4" t="s">
        <v>271</v>
      </c>
    </row>
    <row r="2299" spans="1:36" x14ac:dyDescent="0.35">
      <c r="A2299" s="4" t="s">
        <v>268</v>
      </c>
      <c r="B2299" s="36" t="s">
        <v>264</v>
      </c>
      <c r="C2299" s="50" t="s">
        <v>266</v>
      </c>
      <c r="D2299" s="19">
        <v>12.27182</v>
      </c>
      <c r="E2299" s="19">
        <v>55.985858</v>
      </c>
      <c r="F2299" s="20">
        <v>6699</v>
      </c>
      <c r="G2299" s="20">
        <v>495</v>
      </c>
      <c r="H2299" s="21">
        <v>1.7064964546303165</v>
      </c>
      <c r="I2299" s="4" t="s">
        <v>31</v>
      </c>
      <c r="J2299" s="4" t="s">
        <v>51</v>
      </c>
      <c r="L2299" s="50">
        <f t="shared" si="229"/>
        <v>5.5E-2</v>
      </c>
      <c r="M2299" s="13">
        <f t="shared" si="230"/>
        <v>8.2101806239737274E-6</v>
      </c>
      <c r="N2299" s="4" t="s">
        <v>269</v>
      </c>
      <c r="O2299" s="4" t="s">
        <v>272</v>
      </c>
      <c r="P2299" s="17">
        <v>2600</v>
      </c>
      <c r="Q2299" s="54">
        <v>43202.507534722223</v>
      </c>
      <c r="T2299" s="24">
        <f t="shared" si="231"/>
        <v>2.4305555555555556E-3</v>
      </c>
      <c r="AA2299" s="50">
        <v>1.92472624544111</v>
      </c>
      <c r="AB2299" s="16">
        <v>1</v>
      </c>
      <c r="AE2299" s="57" t="s">
        <v>75</v>
      </c>
      <c r="AG2299" s="50">
        <v>2.5761896437023455</v>
      </c>
      <c r="AH2299" s="50">
        <v>2.5761896437023455</v>
      </c>
      <c r="AI2299" s="4" t="s">
        <v>270</v>
      </c>
      <c r="AJ2299" s="4" t="s">
        <v>271</v>
      </c>
    </row>
    <row r="2300" spans="1:36" x14ac:dyDescent="0.35">
      <c r="A2300" s="4" t="s">
        <v>268</v>
      </c>
      <c r="B2300" s="36" t="s">
        <v>264</v>
      </c>
      <c r="C2300" s="50" t="s">
        <v>266</v>
      </c>
      <c r="D2300" s="19">
        <v>12.27182</v>
      </c>
      <c r="E2300" s="19">
        <v>55.985858</v>
      </c>
      <c r="F2300" s="20">
        <v>6699</v>
      </c>
      <c r="G2300" s="20">
        <v>495</v>
      </c>
      <c r="H2300" s="21">
        <v>1.7064964546303165</v>
      </c>
      <c r="I2300" s="4" t="s">
        <v>31</v>
      </c>
      <c r="J2300" s="4" t="s">
        <v>51</v>
      </c>
      <c r="L2300" s="50">
        <f t="shared" si="229"/>
        <v>5.5E-2</v>
      </c>
      <c r="M2300" s="13">
        <f t="shared" si="230"/>
        <v>8.2101806239737274E-6</v>
      </c>
      <c r="N2300" s="4" t="s">
        <v>269</v>
      </c>
      <c r="O2300" s="4" t="s">
        <v>272</v>
      </c>
      <c r="P2300" s="17">
        <v>2600</v>
      </c>
      <c r="Q2300" s="54">
        <v>43202.556145833332</v>
      </c>
      <c r="T2300" s="24">
        <f t="shared" si="231"/>
        <v>2.4305555555555556E-3</v>
      </c>
      <c r="AA2300" s="50">
        <v>2.27750221322726</v>
      </c>
      <c r="AB2300" s="16">
        <v>1</v>
      </c>
      <c r="AE2300" s="57" t="s">
        <v>75</v>
      </c>
      <c r="AG2300" s="50">
        <v>2.366307684803604</v>
      </c>
      <c r="AH2300" s="50">
        <v>2.366307684803604</v>
      </c>
      <c r="AI2300" s="4" t="s">
        <v>270</v>
      </c>
      <c r="AJ2300" s="4" t="s">
        <v>271</v>
      </c>
    </row>
    <row r="2301" spans="1:36" x14ac:dyDescent="0.35">
      <c r="A2301" s="4" t="s">
        <v>268</v>
      </c>
      <c r="B2301" s="36" t="s">
        <v>264</v>
      </c>
      <c r="C2301" s="50" t="s">
        <v>266</v>
      </c>
      <c r="D2301" s="19">
        <v>12.27182</v>
      </c>
      <c r="E2301" s="19">
        <v>55.985858</v>
      </c>
      <c r="F2301" s="20">
        <v>6699</v>
      </c>
      <c r="G2301" s="20">
        <v>495</v>
      </c>
      <c r="H2301" s="21">
        <v>1.7064964546303165</v>
      </c>
      <c r="I2301" s="4" t="s">
        <v>31</v>
      </c>
      <c r="J2301" s="4" t="s">
        <v>51</v>
      </c>
      <c r="L2301" s="50">
        <f t="shared" si="229"/>
        <v>5.5E-2</v>
      </c>
      <c r="M2301" s="13">
        <f t="shared" si="230"/>
        <v>8.2101806239737274E-6</v>
      </c>
      <c r="N2301" s="4" t="s">
        <v>269</v>
      </c>
      <c r="O2301" s="4" t="s">
        <v>272</v>
      </c>
      <c r="P2301" s="17">
        <v>2600</v>
      </c>
      <c r="Q2301" s="54">
        <v>43202.604756944442</v>
      </c>
      <c r="T2301" s="24">
        <f t="shared" si="231"/>
        <v>2.4305555555555556E-3</v>
      </c>
      <c r="AA2301" s="50">
        <v>2.4633253118118401</v>
      </c>
      <c r="AB2301" s="16">
        <v>1</v>
      </c>
      <c r="AE2301" s="57" t="s">
        <v>75</v>
      </c>
      <c r="AG2301" s="50">
        <v>2.8518363576621129</v>
      </c>
      <c r="AH2301" s="50">
        <v>2.8518363576621129</v>
      </c>
      <c r="AI2301" s="4" t="s">
        <v>270</v>
      </c>
      <c r="AJ2301" s="4" t="s">
        <v>271</v>
      </c>
    </row>
    <row r="2302" spans="1:36" x14ac:dyDescent="0.35">
      <c r="A2302" s="4" t="s">
        <v>268</v>
      </c>
      <c r="B2302" s="36" t="s">
        <v>264</v>
      </c>
      <c r="C2302" s="50" t="s">
        <v>266</v>
      </c>
      <c r="D2302" s="19">
        <v>12.27182</v>
      </c>
      <c r="E2302" s="19">
        <v>55.985858</v>
      </c>
      <c r="F2302" s="20">
        <v>6699</v>
      </c>
      <c r="G2302" s="20">
        <v>495</v>
      </c>
      <c r="H2302" s="21">
        <v>1.7064964546303165</v>
      </c>
      <c r="I2302" s="4" t="s">
        <v>31</v>
      </c>
      <c r="J2302" s="4" t="s">
        <v>51</v>
      </c>
      <c r="L2302" s="50">
        <f t="shared" si="229"/>
        <v>5.5E-2</v>
      </c>
      <c r="M2302" s="13">
        <f t="shared" si="230"/>
        <v>8.2101806239737274E-6</v>
      </c>
      <c r="N2302" s="4" t="s">
        <v>269</v>
      </c>
      <c r="O2302" s="4" t="s">
        <v>272</v>
      </c>
      <c r="P2302" s="17">
        <v>2600</v>
      </c>
      <c r="Q2302" s="54">
        <v>43202.648506944446</v>
      </c>
      <c r="T2302" s="24">
        <f t="shared" si="231"/>
        <v>2.4305555555555556E-3</v>
      </c>
      <c r="AA2302" s="50">
        <v>1.5971105834989601</v>
      </c>
      <c r="AB2302" s="16">
        <v>1</v>
      </c>
      <c r="AE2302" s="57" t="s">
        <v>75</v>
      </c>
      <c r="AG2302" s="50">
        <v>2.9444138144015124</v>
      </c>
      <c r="AH2302" s="50">
        <v>2.9444138144015124</v>
      </c>
      <c r="AI2302" s="4" t="s">
        <v>270</v>
      </c>
      <c r="AJ2302" s="4" t="s">
        <v>271</v>
      </c>
    </row>
    <row r="2303" spans="1:36" x14ac:dyDescent="0.35">
      <c r="A2303" s="4" t="s">
        <v>268</v>
      </c>
      <c r="B2303" s="36" t="s">
        <v>264</v>
      </c>
      <c r="C2303" s="50" t="s">
        <v>266</v>
      </c>
      <c r="D2303" s="19">
        <v>12.27182</v>
      </c>
      <c r="E2303" s="19">
        <v>55.985858</v>
      </c>
      <c r="F2303" s="20">
        <v>6699</v>
      </c>
      <c r="G2303" s="20">
        <v>495</v>
      </c>
      <c r="H2303" s="21">
        <v>1.7064964546303165</v>
      </c>
      <c r="I2303" s="4" t="s">
        <v>31</v>
      </c>
      <c r="J2303" s="4" t="s">
        <v>51</v>
      </c>
      <c r="L2303" s="50">
        <f t="shared" si="229"/>
        <v>5.5E-2</v>
      </c>
      <c r="M2303" s="13">
        <f t="shared" si="230"/>
        <v>8.2101806239737274E-6</v>
      </c>
      <c r="N2303" s="4" t="s">
        <v>269</v>
      </c>
      <c r="O2303" s="4" t="s">
        <v>272</v>
      </c>
      <c r="P2303" s="17">
        <v>2600</v>
      </c>
      <c r="Q2303" s="54">
        <v>43202.701979166668</v>
      </c>
      <c r="T2303" s="24">
        <f t="shared" si="231"/>
        <v>2.4305555555555556E-3</v>
      </c>
      <c r="AA2303" s="50">
        <v>1.2888627553984799</v>
      </c>
      <c r="AB2303" s="16">
        <v>1</v>
      </c>
      <c r="AE2303" s="57" t="s">
        <v>75</v>
      </c>
      <c r="AG2303" s="50">
        <v>2.5243598597290458</v>
      </c>
      <c r="AH2303" s="50">
        <v>2.5243598597290458</v>
      </c>
      <c r="AI2303" s="4" t="s">
        <v>270</v>
      </c>
      <c r="AJ2303" s="4" t="s">
        <v>271</v>
      </c>
    </row>
    <row r="2304" spans="1:36" x14ac:dyDescent="0.35">
      <c r="A2304" s="4" t="s">
        <v>268</v>
      </c>
      <c r="B2304" s="36" t="s">
        <v>264</v>
      </c>
      <c r="C2304" s="50" t="s">
        <v>266</v>
      </c>
      <c r="D2304" s="19">
        <v>12.27182</v>
      </c>
      <c r="E2304" s="19">
        <v>55.985858</v>
      </c>
      <c r="F2304" s="20">
        <v>6699</v>
      </c>
      <c r="G2304" s="20">
        <v>495</v>
      </c>
      <c r="H2304" s="21">
        <v>1.7064964546303165</v>
      </c>
      <c r="I2304" s="4" t="s">
        <v>31</v>
      </c>
      <c r="J2304" s="4" t="s">
        <v>51</v>
      </c>
      <c r="L2304" s="50">
        <f t="shared" si="229"/>
        <v>5.5E-2</v>
      </c>
      <c r="M2304" s="13">
        <f t="shared" si="230"/>
        <v>8.2101806239737274E-6</v>
      </c>
      <c r="N2304" s="4" t="s">
        <v>269</v>
      </c>
      <c r="O2304" s="4" t="s">
        <v>272</v>
      </c>
      <c r="P2304" s="17">
        <v>2600</v>
      </c>
      <c r="Q2304" s="54">
        <v>43202.745729166665</v>
      </c>
      <c r="T2304" s="24">
        <f t="shared" si="231"/>
        <v>2.4305555555555556E-3</v>
      </c>
      <c r="AA2304" s="50">
        <v>2.4633253118118401</v>
      </c>
      <c r="AB2304" s="16">
        <v>1</v>
      </c>
      <c r="AE2304" s="57" t="s">
        <v>75</v>
      </c>
      <c r="AG2304" s="50">
        <v>2.6353333379837669</v>
      </c>
      <c r="AH2304" s="50">
        <v>2.6353333379837669</v>
      </c>
      <c r="AI2304" s="4" t="s">
        <v>270</v>
      </c>
      <c r="AJ2304" s="4" t="s">
        <v>271</v>
      </c>
    </row>
    <row r="2305" spans="1:36" x14ac:dyDescent="0.35">
      <c r="A2305" s="4" t="s">
        <v>268</v>
      </c>
      <c r="B2305" s="36" t="s">
        <v>264</v>
      </c>
      <c r="C2305" s="50" t="s">
        <v>266</v>
      </c>
      <c r="D2305" s="19">
        <v>12.27182</v>
      </c>
      <c r="E2305" s="19">
        <v>55.985858</v>
      </c>
      <c r="F2305" s="20">
        <v>6699</v>
      </c>
      <c r="G2305" s="20">
        <v>495</v>
      </c>
      <c r="H2305" s="21">
        <v>1.7064964546303165</v>
      </c>
      <c r="I2305" s="4" t="s">
        <v>31</v>
      </c>
      <c r="J2305" s="4" t="s">
        <v>51</v>
      </c>
      <c r="L2305" s="50">
        <f t="shared" si="229"/>
        <v>5.5E-2</v>
      </c>
      <c r="M2305" s="13">
        <f t="shared" si="230"/>
        <v>8.2101806239737274E-6</v>
      </c>
      <c r="N2305" s="4" t="s">
        <v>269</v>
      </c>
      <c r="O2305" s="4" t="s">
        <v>272</v>
      </c>
      <c r="P2305" s="17">
        <v>2600</v>
      </c>
      <c r="Q2305" s="54">
        <v>43202.794340277775</v>
      </c>
      <c r="T2305" s="24">
        <f t="shared" si="231"/>
        <v>2.4305555555555556E-3</v>
      </c>
      <c r="AA2305" s="50">
        <v>2.09796919110368</v>
      </c>
      <c r="AB2305" s="16">
        <v>1</v>
      </c>
      <c r="AE2305" s="57" t="s">
        <v>75</v>
      </c>
      <c r="AG2305" s="50">
        <v>2.7221027731130292</v>
      </c>
      <c r="AH2305" s="50">
        <v>2.7221027731130292</v>
      </c>
      <c r="AI2305" s="4" t="s">
        <v>270</v>
      </c>
      <c r="AJ2305" s="4" t="s">
        <v>271</v>
      </c>
    </row>
    <row r="2306" spans="1:36" x14ac:dyDescent="0.35">
      <c r="A2306" s="4" t="s">
        <v>268</v>
      </c>
      <c r="B2306" s="36" t="s">
        <v>264</v>
      </c>
      <c r="C2306" s="50" t="s">
        <v>266</v>
      </c>
      <c r="D2306" s="19">
        <v>12.27182</v>
      </c>
      <c r="E2306" s="19">
        <v>55.985858</v>
      </c>
      <c r="F2306" s="20">
        <v>6699</v>
      </c>
      <c r="G2306" s="20">
        <v>495</v>
      </c>
      <c r="H2306" s="21">
        <v>1.7064964546303165</v>
      </c>
      <c r="I2306" s="4" t="s">
        <v>31</v>
      </c>
      <c r="J2306" s="4" t="s">
        <v>51</v>
      </c>
      <c r="L2306" s="50">
        <f t="shared" si="229"/>
        <v>5.5E-2</v>
      </c>
      <c r="M2306" s="13">
        <f t="shared" si="230"/>
        <v>8.2101806239737274E-6</v>
      </c>
      <c r="N2306" s="4" t="s">
        <v>269</v>
      </c>
      <c r="O2306" s="4" t="s">
        <v>272</v>
      </c>
      <c r="P2306" s="17">
        <v>2600</v>
      </c>
      <c r="Q2306" s="54">
        <v>43202.838090277779</v>
      </c>
      <c r="T2306" s="24">
        <f t="shared" si="231"/>
        <v>2.4305555555555556E-3</v>
      </c>
      <c r="AA2306" s="50">
        <v>2.09796919110368</v>
      </c>
      <c r="AB2306" s="16">
        <v>1</v>
      </c>
      <c r="AE2306" s="57" t="s">
        <v>75</v>
      </c>
      <c r="AG2306" s="50">
        <v>2.4168782670773088</v>
      </c>
      <c r="AH2306" s="50">
        <v>2.4168782670773088</v>
      </c>
      <c r="AI2306" s="4" t="s">
        <v>270</v>
      </c>
      <c r="AJ2306" s="4" t="s">
        <v>271</v>
      </c>
    </row>
    <row r="2307" spans="1:36" x14ac:dyDescent="0.35">
      <c r="A2307" s="4" t="s">
        <v>268</v>
      </c>
      <c r="B2307" s="36" t="s">
        <v>264</v>
      </c>
      <c r="C2307" s="50" t="s">
        <v>266</v>
      </c>
      <c r="D2307" s="19">
        <v>12.27182</v>
      </c>
      <c r="E2307" s="19">
        <v>55.985858</v>
      </c>
      <c r="F2307" s="20">
        <v>6699</v>
      </c>
      <c r="G2307" s="20">
        <v>495</v>
      </c>
      <c r="H2307" s="21">
        <v>1.7064964546303165</v>
      </c>
      <c r="I2307" s="4" t="s">
        <v>31</v>
      </c>
      <c r="J2307" s="4" t="s">
        <v>51</v>
      </c>
      <c r="L2307" s="50">
        <f t="shared" si="229"/>
        <v>5.5E-2</v>
      </c>
      <c r="M2307" s="13">
        <f t="shared" si="230"/>
        <v>8.2101806239737274E-6</v>
      </c>
      <c r="N2307" s="4" t="s">
        <v>269</v>
      </c>
      <c r="O2307" s="4" t="s">
        <v>272</v>
      </c>
      <c r="P2307" s="17">
        <v>2600</v>
      </c>
      <c r="Q2307" s="54">
        <v>43202.886701388888</v>
      </c>
      <c r="T2307" s="24">
        <f t="shared" si="231"/>
        <v>2.4305555555555556E-3</v>
      </c>
      <c r="AA2307" s="50">
        <v>1.92472624544111</v>
      </c>
      <c r="AB2307" s="16">
        <v>1</v>
      </c>
      <c r="AE2307" s="57" t="s">
        <v>75</v>
      </c>
      <c r="AG2307" s="50">
        <v>2.3223187688864875</v>
      </c>
      <c r="AH2307" s="50">
        <v>2.3223187688864875</v>
      </c>
      <c r="AI2307" s="4" t="s">
        <v>270</v>
      </c>
      <c r="AJ2307" s="4" t="s">
        <v>271</v>
      </c>
    </row>
    <row r="2308" spans="1:36" x14ac:dyDescent="0.35">
      <c r="A2308" s="4" t="s">
        <v>268</v>
      </c>
      <c r="B2308" s="36" t="s">
        <v>264</v>
      </c>
      <c r="C2308" s="50" t="s">
        <v>266</v>
      </c>
      <c r="D2308" s="19">
        <v>12.27182</v>
      </c>
      <c r="E2308" s="19">
        <v>55.985858</v>
      </c>
      <c r="F2308" s="20">
        <v>6699</v>
      </c>
      <c r="G2308" s="20">
        <v>495</v>
      </c>
      <c r="H2308" s="21">
        <v>1.7064964546303165</v>
      </c>
      <c r="I2308" s="4" t="s">
        <v>31</v>
      </c>
      <c r="J2308" s="4" t="s">
        <v>51</v>
      </c>
      <c r="L2308" s="50">
        <f t="shared" si="229"/>
        <v>5.5E-2</v>
      </c>
      <c r="M2308" s="13">
        <f t="shared" si="230"/>
        <v>8.2101806239737274E-6</v>
      </c>
      <c r="N2308" s="4" t="s">
        <v>269</v>
      </c>
      <c r="O2308" s="4" t="s">
        <v>272</v>
      </c>
      <c r="P2308" s="17">
        <v>2600</v>
      </c>
      <c r="Q2308" s="54">
        <v>43202.935312499998</v>
      </c>
      <c r="T2308" s="24">
        <f t="shared" si="231"/>
        <v>2.4305555555555556E-3</v>
      </c>
      <c r="AA2308" s="50">
        <v>1.92472624544111</v>
      </c>
      <c r="AB2308" s="16">
        <v>1</v>
      </c>
      <c r="AE2308" s="57" t="s">
        <v>75</v>
      </c>
      <c r="AG2308" s="50">
        <v>2.0101702122051917</v>
      </c>
      <c r="AH2308" s="50">
        <v>2.0101702122051917</v>
      </c>
      <c r="AI2308" s="4" t="s">
        <v>270</v>
      </c>
      <c r="AJ2308" s="4" t="s">
        <v>271</v>
      </c>
    </row>
    <row r="2309" spans="1:36" x14ac:dyDescent="0.35">
      <c r="A2309" s="4" t="s">
        <v>268</v>
      </c>
      <c r="B2309" s="36" t="s">
        <v>264</v>
      </c>
      <c r="C2309" s="50" t="s">
        <v>266</v>
      </c>
      <c r="D2309" s="19">
        <v>12.27182</v>
      </c>
      <c r="E2309" s="19">
        <v>55.985858</v>
      </c>
      <c r="F2309" s="20">
        <v>6699</v>
      </c>
      <c r="G2309" s="20">
        <v>495</v>
      </c>
      <c r="H2309" s="21">
        <v>1.7064964546303165</v>
      </c>
      <c r="I2309" s="4" t="s">
        <v>31</v>
      </c>
      <c r="J2309" s="4" t="s">
        <v>51</v>
      </c>
      <c r="L2309" s="50">
        <f t="shared" si="229"/>
        <v>5.5E-2</v>
      </c>
      <c r="M2309" s="13">
        <f t="shared" si="230"/>
        <v>8.2101806239737274E-6</v>
      </c>
      <c r="N2309" s="4" t="s">
        <v>269</v>
      </c>
      <c r="O2309" s="4" t="s">
        <v>272</v>
      </c>
      <c r="P2309" s="17">
        <v>2600</v>
      </c>
      <c r="Q2309" s="54">
        <v>43202.983923611115</v>
      </c>
      <c r="T2309" s="24">
        <f t="shared" si="231"/>
        <v>2.4305555555555556E-3</v>
      </c>
      <c r="AA2309" s="50">
        <v>1.92472624544111</v>
      </c>
      <c r="AB2309" s="16">
        <v>1</v>
      </c>
      <c r="AE2309" s="57" t="s">
        <v>75</v>
      </c>
      <c r="AG2309" s="50">
        <v>1.9824042637911039</v>
      </c>
      <c r="AH2309" s="50">
        <v>1.9824042637911039</v>
      </c>
      <c r="AI2309" s="4" t="s">
        <v>270</v>
      </c>
      <c r="AJ2309" s="4" t="s">
        <v>271</v>
      </c>
    </row>
    <row r="2310" spans="1:36" x14ac:dyDescent="0.35">
      <c r="A2310" s="4" t="s">
        <v>268</v>
      </c>
      <c r="B2310" s="36" t="s">
        <v>264</v>
      </c>
      <c r="C2310" s="50" t="s">
        <v>266</v>
      </c>
      <c r="D2310" s="19">
        <v>12.27182</v>
      </c>
      <c r="E2310" s="19">
        <v>55.985858</v>
      </c>
      <c r="F2310" s="20">
        <v>6699</v>
      </c>
      <c r="G2310" s="20">
        <v>495</v>
      </c>
      <c r="H2310" s="21">
        <v>1.7064964546303165</v>
      </c>
      <c r="I2310" s="4" t="s">
        <v>31</v>
      </c>
      <c r="J2310" s="4" t="s">
        <v>51</v>
      </c>
      <c r="L2310" s="50">
        <f t="shared" si="229"/>
        <v>5.5E-2</v>
      </c>
      <c r="M2310" s="13">
        <f t="shared" si="230"/>
        <v>8.2101806239737274E-6</v>
      </c>
      <c r="N2310" s="4" t="s">
        <v>269</v>
      </c>
      <c r="O2310" s="4" t="s">
        <v>272</v>
      </c>
      <c r="P2310" s="17">
        <v>2600</v>
      </c>
      <c r="Q2310" s="54">
        <v>43203.032534722224</v>
      </c>
      <c r="T2310" s="24">
        <f t="shared" si="231"/>
        <v>2.4305555555555556E-3</v>
      </c>
      <c r="AA2310" s="50">
        <v>1.75777337623953</v>
      </c>
      <c r="AB2310" s="16">
        <v>1</v>
      </c>
      <c r="AE2310" s="57" t="s">
        <v>75</v>
      </c>
      <c r="AG2310" s="50">
        <v>2.136743473173417</v>
      </c>
      <c r="AH2310" s="50">
        <v>2.136743473173417</v>
      </c>
      <c r="AI2310" s="4" t="s">
        <v>270</v>
      </c>
      <c r="AJ2310" s="4" t="s">
        <v>271</v>
      </c>
    </row>
    <row r="2311" spans="1:36" x14ac:dyDescent="0.35">
      <c r="A2311" s="4" t="s">
        <v>268</v>
      </c>
      <c r="B2311" s="36" t="s">
        <v>264</v>
      </c>
      <c r="C2311" s="50" t="s">
        <v>266</v>
      </c>
      <c r="D2311" s="19">
        <v>12.27182</v>
      </c>
      <c r="E2311" s="19">
        <v>55.985858</v>
      </c>
      <c r="F2311" s="20">
        <v>6699</v>
      </c>
      <c r="G2311" s="20">
        <v>495</v>
      </c>
      <c r="H2311" s="21">
        <v>1.7064964546303165</v>
      </c>
      <c r="I2311" s="4" t="s">
        <v>31</v>
      </c>
      <c r="J2311" s="4" t="s">
        <v>51</v>
      </c>
      <c r="L2311" s="50">
        <f t="shared" si="229"/>
        <v>5.5E-2</v>
      </c>
      <c r="M2311" s="13">
        <f t="shared" si="230"/>
        <v>8.2101806239737274E-6</v>
      </c>
      <c r="N2311" s="4" t="s">
        <v>269</v>
      </c>
      <c r="O2311" s="4" t="s">
        <v>272</v>
      </c>
      <c r="P2311" s="17">
        <v>2600</v>
      </c>
      <c r="Q2311" s="54">
        <v>43203.081134259257</v>
      </c>
      <c r="T2311" s="24">
        <f t="shared" si="231"/>
        <v>2.4305555555555556E-3</v>
      </c>
      <c r="AA2311" s="50">
        <v>1.92472624544111</v>
      </c>
      <c r="AB2311" s="16">
        <v>1</v>
      </c>
      <c r="AE2311" s="57" t="s">
        <v>75</v>
      </c>
      <c r="AG2311" s="50">
        <v>2.2320325596462878</v>
      </c>
      <c r="AH2311" s="50">
        <v>2.2320325596462878</v>
      </c>
      <c r="AI2311" s="4" t="s">
        <v>270</v>
      </c>
      <c r="AJ2311" s="4" t="s">
        <v>271</v>
      </c>
    </row>
    <row r="2312" spans="1:36" x14ac:dyDescent="0.35">
      <c r="A2312" s="4" t="s">
        <v>268</v>
      </c>
      <c r="B2312" s="36" t="s">
        <v>264</v>
      </c>
      <c r="C2312" s="50" t="s">
        <v>266</v>
      </c>
      <c r="D2312" s="19">
        <v>12.27182</v>
      </c>
      <c r="E2312" s="19">
        <v>55.985858</v>
      </c>
      <c r="F2312" s="20">
        <v>6699</v>
      </c>
      <c r="G2312" s="20">
        <v>495</v>
      </c>
      <c r="H2312" s="21">
        <v>1.7064964546303165</v>
      </c>
      <c r="I2312" s="4" t="s">
        <v>31</v>
      </c>
      <c r="J2312" s="4" t="s">
        <v>51</v>
      </c>
      <c r="L2312" s="50">
        <f t="shared" ref="L2312:L2375" si="232">AVERAGE(0.03,0.08)</f>
        <v>5.5E-2</v>
      </c>
      <c r="M2312" s="13">
        <f t="shared" ref="M2312:M2375" si="233">L2312/F2312</f>
        <v>8.2101806239737274E-6</v>
      </c>
      <c r="N2312" s="4" t="s">
        <v>269</v>
      </c>
      <c r="O2312" s="4" t="s">
        <v>272</v>
      </c>
      <c r="P2312" s="17">
        <v>2600</v>
      </c>
      <c r="Q2312" s="54">
        <v>43203.124884259261</v>
      </c>
      <c r="T2312" s="24">
        <f t="shared" ref="T2312:T2375" si="234">AVERAGE(2,5)/60/24</f>
        <v>2.4305555555555556E-3</v>
      </c>
      <c r="AA2312" s="50">
        <v>1.14732179509935</v>
      </c>
      <c r="AB2312" s="16">
        <v>1</v>
      </c>
      <c r="AE2312" s="57" t="s">
        <v>75</v>
      </c>
      <c r="AG2312" s="50">
        <v>2.1396601035486835</v>
      </c>
      <c r="AH2312" s="50">
        <v>2.1396601035486835</v>
      </c>
      <c r="AI2312" s="4" t="s">
        <v>270</v>
      </c>
      <c r="AJ2312" s="4" t="s">
        <v>271</v>
      </c>
    </row>
    <row r="2313" spans="1:36" x14ac:dyDescent="0.35">
      <c r="A2313" s="4" t="s">
        <v>268</v>
      </c>
      <c r="B2313" s="36" t="s">
        <v>264</v>
      </c>
      <c r="C2313" s="50" t="s">
        <v>266</v>
      </c>
      <c r="D2313" s="19">
        <v>12.27182</v>
      </c>
      <c r="E2313" s="19">
        <v>55.985858</v>
      </c>
      <c r="F2313" s="20">
        <v>6699</v>
      </c>
      <c r="G2313" s="20">
        <v>495</v>
      </c>
      <c r="H2313" s="21">
        <v>1.7064964546303165</v>
      </c>
      <c r="I2313" s="4" t="s">
        <v>31</v>
      </c>
      <c r="J2313" s="4" t="s">
        <v>51</v>
      </c>
      <c r="L2313" s="50">
        <f t="shared" si="232"/>
        <v>5.5E-2</v>
      </c>
      <c r="M2313" s="13">
        <f t="shared" si="233"/>
        <v>8.2101806239737274E-6</v>
      </c>
      <c r="N2313" s="4" t="s">
        <v>269</v>
      </c>
      <c r="O2313" s="4" t="s">
        <v>272</v>
      </c>
      <c r="P2313" s="17">
        <v>2600</v>
      </c>
      <c r="Q2313" s="54">
        <v>43203.173495370371</v>
      </c>
      <c r="T2313" s="24">
        <f t="shared" si="234"/>
        <v>2.4305555555555556E-3</v>
      </c>
      <c r="AA2313" s="50">
        <v>1.75777337623953</v>
      </c>
      <c r="AB2313" s="16">
        <v>1</v>
      </c>
      <c r="AE2313" s="57" t="s">
        <v>75</v>
      </c>
      <c r="AG2313" s="50">
        <v>2.0789141513291041</v>
      </c>
      <c r="AH2313" s="50">
        <v>2.0789141513291041</v>
      </c>
      <c r="AI2313" s="4" t="s">
        <v>270</v>
      </c>
      <c r="AJ2313" s="4" t="s">
        <v>271</v>
      </c>
    </row>
    <row r="2314" spans="1:36" x14ac:dyDescent="0.35">
      <c r="A2314" s="4" t="s">
        <v>268</v>
      </c>
      <c r="B2314" s="36" t="s">
        <v>264</v>
      </c>
      <c r="C2314" s="50" t="s">
        <v>266</v>
      </c>
      <c r="D2314" s="19">
        <v>12.27182</v>
      </c>
      <c r="E2314" s="19">
        <v>55.985858</v>
      </c>
      <c r="F2314" s="20">
        <v>6699</v>
      </c>
      <c r="G2314" s="20">
        <v>495</v>
      </c>
      <c r="H2314" s="21">
        <v>1.7064964546303165</v>
      </c>
      <c r="I2314" s="4" t="s">
        <v>31</v>
      </c>
      <c r="J2314" s="4" t="s">
        <v>51</v>
      </c>
      <c r="L2314" s="50">
        <f t="shared" si="232"/>
        <v>5.5E-2</v>
      </c>
      <c r="M2314" s="13">
        <f t="shared" si="233"/>
        <v>8.2101806239737274E-6</v>
      </c>
      <c r="N2314" s="4" t="s">
        <v>269</v>
      </c>
      <c r="O2314" s="4" t="s">
        <v>272</v>
      </c>
      <c r="P2314" s="17">
        <v>2600</v>
      </c>
      <c r="Q2314" s="54">
        <v>43203.22210648148</v>
      </c>
      <c r="T2314" s="24">
        <f t="shared" si="234"/>
        <v>2.4305555555555556E-3</v>
      </c>
      <c r="AA2314" s="50">
        <v>1.4366937921586</v>
      </c>
      <c r="AB2314" s="16">
        <v>1</v>
      </c>
      <c r="AE2314" s="57" t="s">
        <v>75</v>
      </c>
      <c r="AG2314" s="50">
        <v>1.9727757121076039</v>
      </c>
      <c r="AH2314" s="50">
        <v>1.9727757121076039</v>
      </c>
      <c r="AI2314" s="4" t="s">
        <v>270</v>
      </c>
      <c r="AJ2314" s="4" t="s">
        <v>271</v>
      </c>
    </row>
    <row r="2315" spans="1:36" x14ac:dyDescent="0.35">
      <c r="A2315" s="4" t="s">
        <v>268</v>
      </c>
      <c r="B2315" s="36" t="s">
        <v>264</v>
      </c>
      <c r="C2315" s="50" t="s">
        <v>266</v>
      </c>
      <c r="D2315" s="19">
        <v>12.27182</v>
      </c>
      <c r="E2315" s="19">
        <v>55.985858</v>
      </c>
      <c r="F2315" s="20">
        <v>6699</v>
      </c>
      <c r="G2315" s="20">
        <v>495</v>
      </c>
      <c r="H2315" s="21">
        <v>1.7064964546303165</v>
      </c>
      <c r="I2315" s="4" t="s">
        <v>31</v>
      </c>
      <c r="J2315" s="4" t="s">
        <v>51</v>
      </c>
      <c r="L2315" s="50">
        <f t="shared" si="232"/>
        <v>5.5E-2</v>
      </c>
      <c r="M2315" s="13">
        <f t="shared" si="233"/>
        <v>8.2101806239737274E-6</v>
      </c>
      <c r="N2315" s="4" t="s">
        <v>269</v>
      </c>
      <c r="O2315" s="4" t="s">
        <v>272</v>
      </c>
      <c r="P2315" s="17">
        <v>2600</v>
      </c>
      <c r="Q2315" s="54">
        <v>43203.275578703702</v>
      </c>
      <c r="T2315" s="24">
        <f t="shared" si="234"/>
        <v>2.4305555555555556E-3</v>
      </c>
      <c r="AA2315" s="50">
        <v>2.09796919110368</v>
      </c>
      <c r="AB2315" s="16">
        <v>1</v>
      </c>
      <c r="AE2315" s="57" t="s">
        <v>75</v>
      </c>
      <c r="AG2315" s="50">
        <v>1.6252886062569001</v>
      </c>
      <c r="AH2315" s="50">
        <v>1.6252886062569001</v>
      </c>
      <c r="AI2315" s="4" t="s">
        <v>270</v>
      </c>
      <c r="AJ2315" s="4" t="s">
        <v>271</v>
      </c>
    </row>
    <row r="2316" spans="1:36" x14ac:dyDescent="0.35">
      <c r="A2316" s="4" t="s">
        <v>268</v>
      </c>
      <c r="B2316" s="36" t="s">
        <v>264</v>
      </c>
      <c r="C2316" s="50" t="s">
        <v>266</v>
      </c>
      <c r="D2316" s="19">
        <v>12.27182</v>
      </c>
      <c r="E2316" s="19">
        <v>55.985858</v>
      </c>
      <c r="F2316" s="20">
        <v>6699</v>
      </c>
      <c r="G2316" s="20">
        <v>495</v>
      </c>
      <c r="H2316" s="21">
        <v>1.7064964546303165</v>
      </c>
      <c r="I2316" s="4" t="s">
        <v>31</v>
      </c>
      <c r="J2316" s="4" t="s">
        <v>51</v>
      </c>
      <c r="L2316" s="50">
        <f t="shared" si="232"/>
        <v>5.5E-2</v>
      </c>
      <c r="M2316" s="13">
        <f t="shared" si="233"/>
        <v>8.2101806239737274E-6</v>
      </c>
      <c r="N2316" s="4" t="s">
        <v>269</v>
      </c>
      <c r="O2316" s="4" t="s">
        <v>272</v>
      </c>
      <c r="P2316" s="17">
        <v>2600</v>
      </c>
      <c r="Q2316" s="54">
        <v>43203.324201388888</v>
      </c>
      <c r="T2316" s="24">
        <f t="shared" si="234"/>
        <v>2.4305555555555556E-3</v>
      </c>
      <c r="AA2316" s="50">
        <v>2.27750221322726</v>
      </c>
      <c r="AB2316" s="16">
        <v>1</v>
      </c>
      <c r="AE2316" s="57" t="s">
        <v>75</v>
      </c>
      <c r="AG2316" s="50">
        <v>1.4765372773180041</v>
      </c>
      <c r="AH2316" s="50">
        <v>1.4765372773180041</v>
      </c>
      <c r="AI2316" s="4" t="s">
        <v>270</v>
      </c>
      <c r="AJ2316" s="4" t="s">
        <v>271</v>
      </c>
    </row>
    <row r="2317" spans="1:36" x14ac:dyDescent="0.35">
      <c r="A2317" s="4" t="s">
        <v>268</v>
      </c>
      <c r="B2317" s="36" t="s">
        <v>264</v>
      </c>
      <c r="C2317" s="50" t="s">
        <v>266</v>
      </c>
      <c r="D2317" s="19">
        <v>12.27182</v>
      </c>
      <c r="E2317" s="19">
        <v>55.985858</v>
      </c>
      <c r="F2317" s="20">
        <v>6699</v>
      </c>
      <c r="G2317" s="20">
        <v>495</v>
      </c>
      <c r="H2317" s="21">
        <v>1.7064964546303165</v>
      </c>
      <c r="I2317" s="4" t="s">
        <v>31</v>
      </c>
      <c r="J2317" s="4" t="s">
        <v>51</v>
      </c>
      <c r="L2317" s="50">
        <f t="shared" si="232"/>
        <v>5.5E-2</v>
      </c>
      <c r="M2317" s="13">
        <f t="shared" si="233"/>
        <v>8.2101806239737274E-6</v>
      </c>
      <c r="N2317" s="4" t="s">
        <v>269</v>
      </c>
      <c r="O2317" s="4" t="s">
        <v>272</v>
      </c>
      <c r="P2317" s="17">
        <v>2600</v>
      </c>
      <c r="Q2317" s="54">
        <v>43203.372812499998</v>
      </c>
      <c r="T2317" s="24">
        <f t="shared" si="234"/>
        <v>2.4305555555555556E-3</v>
      </c>
      <c r="AA2317" s="50">
        <v>2.6632538474496301</v>
      </c>
      <c r="AB2317" s="16">
        <v>1</v>
      </c>
      <c r="AE2317" s="57" t="s">
        <v>75</v>
      </c>
      <c r="AG2317" s="50">
        <v>2.1972591874527376</v>
      </c>
      <c r="AH2317" s="50">
        <v>2.1972591874527376</v>
      </c>
      <c r="AI2317" s="4" t="s">
        <v>270</v>
      </c>
      <c r="AJ2317" s="4" t="s">
        <v>271</v>
      </c>
    </row>
    <row r="2318" spans="1:36" x14ac:dyDescent="0.35">
      <c r="A2318" s="4" t="s">
        <v>268</v>
      </c>
      <c r="B2318" s="36" t="s">
        <v>264</v>
      </c>
      <c r="C2318" s="50" t="s">
        <v>266</v>
      </c>
      <c r="D2318" s="19">
        <v>12.27182</v>
      </c>
      <c r="E2318" s="19">
        <v>55.985858</v>
      </c>
      <c r="F2318" s="20">
        <v>6699</v>
      </c>
      <c r="G2318" s="20">
        <v>495</v>
      </c>
      <c r="H2318" s="21">
        <v>1.7064964546303165</v>
      </c>
      <c r="I2318" s="4" t="s">
        <v>31</v>
      </c>
      <c r="J2318" s="4" t="s">
        <v>51</v>
      </c>
      <c r="L2318" s="50">
        <f t="shared" si="232"/>
        <v>5.5E-2</v>
      </c>
      <c r="M2318" s="13">
        <f t="shared" si="233"/>
        <v>8.2101806239737274E-6</v>
      </c>
      <c r="N2318" s="4" t="s">
        <v>269</v>
      </c>
      <c r="O2318" s="4" t="s">
        <v>272</v>
      </c>
      <c r="P2318" s="17">
        <v>2600</v>
      </c>
      <c r="Q2318" s="54">
        <v>43203.416562500002</v>
      </c>
      <c r="T2318" s="24">
        <f t="shared" si="234"/>
        <v>2.4305555555555556E-3</v>
      </c>
      <c r="AA2318" s="50">
        <v>3.2780886405277001</v>
      </c>
      <c r="AB2318" s="16">
        <v>1</v>
      </c>
      <c r="AE2318" s="57" t="s">
        <v>75</v>
      </c>
      <c r="AG2318" s="50">
        <v>2.278129614428563</v>
      </c>
      <c r="AH2318" s="50">
        <v>2.278129614428563</v>
      </c>
      <c r="AI2318" s="4" t="s">
        <v>270</v>
      </c>
      <c r="AJ2318" s="4" t="s">
        <v>271</v>
      </c>
    </row>
    <row r="2319" spans="1:36" x14ac:dyDescent="0.35">
      <c r="A2319" s="4" t="s">
        <v>268</v>
      </c>
      <c r="B2319" s="36" t="s">
        <v>264</v>
      </c>
      <c r="C2319" s="50" t="s">
        <v>266</v>
      </c>
      <c r="D2319" s="19">
        <v>12.27182</v>
      </c>
      <c r="E2319" s="19">
        <v>55.985858</v>
      </c>
      <c r="F2319" s="20">
        <v>6699</v>
      </c>
      <c r="G2319" s="20">
        <v>495</v>
      </c>
      <c r="H2319" s="21">
        <v>1.7064964546303165</v>
      </c>
      <c r="I2319" s="4" t="s">
        <v>31</v>
      </c>
      <c r="J2319" s="4" t="s">
        <v>51</v>
      </c>
      <c r="L2319" s="50">
        <f t="shared" si="232"/>
        <v>5.5E-2</v>
      </c>
      <c r="M2319" s="13">
        <f t="shared" si="233"/>
        <v>8.2101806239737274E-6</v>
      </c>
      <c r="N2319" s="4" t="s">
        <v>269</v>
      </c>
      <c r="O2319" s="4" t="s">
        <v>272</v>
      </c>
      <c r="P2319" s="17">
        <v>2600</v>
      </c>
      <c r="Q2319" s="54">
        <v>43203.470034722224</v>
      </c>
      <c r="T2319" s="24">
        <f t="shared" si="234"/>
        <v>2.4305555555555556E-3</v>
      </c>
      <c r="AA2319" s="50">
        <v>2.6632538474496301</v>
      </c>
      <c r="AB2319" s="16">
        <v>1</v>
      </c>
      <c r="AE2319" s="57" t="s">
        <v>75</v>
      </c>
      <c r="AG2319" s="50">
        <v>2.7746481710524127</v>
      </c>
      <c r="AH2319" s="50">
        <v>2.7746481710524127</v>
      </c>
      <c r="AI2319" s="4" t="s">
        <v>270</v>
      </c>
      <c r="AJ2319" s="4" t="s">
        <v>271</v>
      </c>
    </row>
    <row r="2320" spans="1:36" x14ac:dyDescent="0.35">
      <c r="A2320" s="4" t="s">
        <v>268</v>
      </c>
      <c r="B2320" s="36" t="s">
        <v>264</v>
      </c>
      <c r="C2320" s="50" t="s">
        <v>266</v>
      </c>
      <c r="D2320" s="19">
        <v>12.27182</v>
      </c>
      <c r="E2320" s="19">
        <v>55.985858</v>
      </c>
      <c r="F2320" s="20">
        <v>6699</v>
      </c>
      <c r="G2320" s="20">
        <v>495</v>
      </c>
      <c r="H2320" s="21">
        <v>1.7064964546303165</v>
      </c>
      <c r="I2320" s="4" t="s">
        <v>31</v>
      </c>
      <c r="J2320" s="4" t="s">
        <v>51</v>
      </c>
      <c r="L2320" s="50">
        <f t="shared" si="232"/>
        <v>5.5E-2</v>
      </c>
      <c r="M2320" s="13">
        <f t="shared" si="233"/>
        <v>8.2101806239737274E-6</v>
      </c>
      <c r="N2320" s="4" t="s">
        <v>269</v>
      </c>
      <c r="O2320" s="4" t="s">
        <v>272</v>
      </c>
      <c r="P2320" s="17">
        <v>2600</v>
      </c>
      <c r="Q2320" s="54">
        <v>43203.513784722221</v>
      </c>
      <c r="T2320" s="24">
        <f t="shared" si="234"/>
        <v>2.4305555555555556E-3</v>
      </c>
      <c r="AA2320" s="50">
        <v>2.6632538474496301</v>
      </c>
      <c r="AB2320" s="16">
        <v>1</v>
      </c>
      <c r="AE2320" s="57" t="s">
        <v>75</v>
      </c>
      <c r="AG2320" s="50">
        <v>2.0857029526397</v>
      </c>
      <c r="AH2320" s="50">
        <v>2.0857029526397</v>
      </c>
      <c r="AI2320" s="4" t="s">
        <v>270</v>
      </c>
      <c r="AJ2320" s="4" t="s">
        <v>271</v>
      </c>
    </row>
    <row r="2321" spans="1:36" x14ac:dyDescent="0.35">
      <c r="A2321" s="4" t="s">
        <v>268</v>
      </c>
      <c r="B2321" s="36" t="s">
        <v>264</v>
      </c>
      <c r="C2321" s="50" t="s">
        <v>266</v>
      </c>
      <c r="D2321" s="19">
        <v>12.27182</v>
      </c>
      <c r="E2321" s="19">
        <v>55.985858</v>
      </c>
      <c r="F2321" s="20">
        <v>6699</v>
      </c>
      <c r="G2321" s="20">
        <v>495</v>
      </c>
      <c r="H2321" s="21">
        <v>1.7064964546303165</v>
      </c>
      <c r="I2321" s="4" t="s">
        <v>31</v>
      </c>
      <c r="J2321" s="4" t="s">
        <v>51</v>
      </c>
      <c r="L2321" s="50">
        <f t="shared" si="232"/>
        <v>5.5E-2</v>
      </c>
      <c r="M2321" s="13">
        <f t="shared" si="233"/>
        <v>8.2101806239737274E-6</v>
      </c>
      <c r="N2321" s="4" t="s">
        <v>269</v>
      </c>
      <c r="O2321" s="4" t="s">
        <v>272</v>
      </c>
      <c r="P2321" s="17">
        <v>2600</v>
      </c>
      <c r="Q2321" s="54">
        <v>43203.562395833331</v>
      </c>
      <c r="T2321" s="24">
        <f t="shared" si="234"/>
        <v>2.4305555555555556E-3</v>
      </c>
      <c r="AA2321" s="50">
        <v>2.4633253118118401</v>
      </c>
      <c r="AB2321" s="16">
        <v>1</v>
      </c>
      <c r="AE2321" s="57" t="s">
        <v>75</v>
      </c>
      <c r="AG2321" s="50">
        <v>3.2788493099569584</v>
      </c>
      <c r="AH2321" s="50">
        <v>3.2788493099569584</v>
      </c>
      <c r="AI2321" s="4" t="s">
        <v>270</v>
      </c>
      <c r="AJ2321" s="4" t="s">
        <v>271</v>
      </c>
    </row>
    <row r="2322" spans="1:36" x14ac:dyDescent="0.35">
      <c r="A2322" s="4" t="s">
        <v>268</v>
      </c>
      <c r="B2322" s="36" t="s">
        <v>264</v>
      </c>
      <c r="C2322" s="50" t="s">
        <v>266</v>
      </c>
      <c r="D2322" s="19">
        <v>12.27182</v>
      </c>
      <c r="E2322" s="19">
        <v>55.985858</v>
      </c>
      <c r="F2322" s="20">
        <v>6699</v>
      </c>
      <c r="G2322" s="20">
        <v>495</v>
      </c>
      <c r="H2322" s="21">
        <v>1.7064964546303165</v>
      </c>
      <c r="I2322" s="4" t="s">
        <v>31</v>
      </c>
      <c r="J2322" s="4" t="s">
        <v>51</v>
      </c>
      <c r="L2322" s="50">
        <f t="shared" si="232"/>
        <v>5.5E-2</v>
      </c>
      <c r="M2322" s="13">
        <f t="shared" si="233"/>
        <v>8.2101806239737274E-6</v>
      </c>
      <c r="N2322" s="4" t="s">
        <v>269</v>
      </c>
      <c r="O2322" s="4" t="s">
        <v>272</v>
      </c>
      <c r="P2322" s="17">
        <v>2600</v>
      </c>
      <c r="Q2322" s="54">
        <v>43203.611006944448</v>
      </c>
      <c r="T2322" s="24">
        <f t="shared" si="234"/>
        <v>2.4305555555555556E-3</v>
      </c>
      <c r="AA2322" s="50">
        <v>1.92472624544111</v>
      </c>
      <c r="AB2322" s="16">
        <v>1</v>
      </c>
      <c r="AE2322" s="57" t="s">
        <v>75</v>
      </c>
      <c r="AG2322" s="50">
        <v>2.9159623744005088</v>
      </c>
      <c r="AH2322" s="50">
        <v>2.9159623744005088</v>
      </c>
      <c r="AI2322" s="4" t="s">
        <v>270</v>
      </c>
      <c r="AJ2322" s="4" t="s">
        <v>271</v>
      </c>
    </row>
    <row r="2323" spans="1:36" x14ac:dyDescent="0.35">
      <c r="A2323" s="4" t="s">
        <v>268</v>
      </c>
      <c r="B2323" s="36" t="s">
        <v>264</v>
      </c>
      <c r="C2323" s="50" t="s">
        <v>266</v>
      </c>
      <c r="D2323" s="19">
        <v>12.27182</v>
      </c>
      <c r="E2323" s="19">
        <v>55.985858</v>
      </c>
      <c r="F2323" s="20">
        <v>6699</v>
      </c>
      <c r="G2323" s="20">
        <v>495</v>
      </c>
      <c r="H2323" s="21">
        <v>1.7064964546303165</v>
      </c>
      <c r="I2323" s="4" t="s">
        <v>31</v>
      </c>
      <c r="J2323" s="4" t="s">
        <v>51</v>
      </c>
      <c r="L2323" s="50">
        <f t="shared" si="232"/>
        <v>5.5E-2</v>
      </c>
      <c r="M2323" s="13">
        <f t="shared" si="233"/>
        <v>8.2101806239737274E-6</v>
      </c>
      <c r="N2323" s="4" t="s">
        <v>269</v>
      </c>
      <c r="O2323" s="4" t="s">
        <v>272</v>
      </c>
      <c r="P2323" s="17">
        <v>2600</v>
      </c>
      <c r="Q2323" s="54">
        <v>43203.659618055557</v>
      </c>
      <c r="T2323" s="24">
        <f t="shared" si="234"/>
        <v>2.4305555555555556E-3</v>
      </c>
      <c r="AA2323" s="50">
        <v>1.4366937921586</v>
      </c>
      <c r="AB2323" s="16">
        <v>1</v>
      </c>
      <c r="AE2323" s="57" t="s">
        <v>75</v>
      </c>
      <c r="AG2323" s="50">
        <v>2.2916954581548712</v>
      </c>
      <c r="AH2323" s="50">
        <v>2.2916954581548712</v>
      </c>
      <c r="AI2323" s="4" t="s">
        <v>270</v>
      </c>
      <c r="AJ2323" s="4" t="s">
        <v>271</v>
      </c>
    </row>
    <row r="2324" spans="1:36" x14ac:dyDescent="0.35">
      <c r="A2324" s="4" t="s">
        <v>268</v>
      </c>
      <c r="B2324" s="36" t="s">
        <v>264</v>
      </c>
      <c r="C2324" s="50" t="s">
        <v>266</v>
      </c>
      <c r="D2324" s="19">
        <v>12.27182</v>
      </c>
      <c r="E2324" s="19">
        <v>55.985858</v>
      </c>
      <c r="F2324" s="20">
        <v>6699</v>
      </c>
      <c r="G2324" s="20">
        <v>495</v>
      </c>
      <c r="H2324" s="21">
        <v>1.7064964546303165</v>
      </c>
      <c r="I2324" s="4" t="s">
        <v>31</v>
      </c>
      <c r="J2324" s="4" t="s">
        <v>51</v>
      </c>
      <c r="L2324" s="50">
        <f t="shared" si="232"/>
        <v>5.5E-2</v>
      </c>
      <c r="M2324" s="13">
        <f t="shared" si="233"/>
        <v>8.2101806239737274E-6</v>
      </c>
      <c r="N2324" s="4" t="s">
        <v>269</v>
      </c>
      <c r="O2324" s="4" t="s">
        <v>272</v>
      </c>
      <c r="P2324" s="17">
        <v>2600</v>
      </c>
      <c r="Q2324" s="54">
        <v>43203.703368055554</v>
      </c>
      <c r="T2324" s="24">
        <f t="shared" si="234"/>
        <v>2.4305555555555556E-3</v>
      </c>
      <c r="AA2324" s="50">
        <v>1.5971105834989601</v>
      </c>
      <c r="AB2324" s="16">
        <v>1</v>
      </c>
      <c r="AE2324" s="57" t="s">
        <v>75</v>
      </c>
      <c r="AG2324" s="50">
        <v>2.0749897485554665</v>
      </c>
      <c r="AH2324" s="50">
        <v>2.0749897485554665</v>
      </c>
      <c r="AI2324" s="4" t="s">
        <v>270</v>
      </c>
      <c r="AJ2324" s="4" t="s">
        <v>271</v>
      </c>
    </row>
    <row r="2325" spans="1:36" x14ac:dyDescent="0.35">
      <c r="A2325" s="4" t="s">
        <v>268</v>
      </c>
      <c r="B2325" s="36" t="s">
        <v>264</v>
      </c>
      <c r="C2325" s="50" t="s">
        <v>266</v>
      </c>
      <c r="D2325" s="19">
        <v>12.27182</v>
      </c>
      <c r="E2325" s="19">
        <v>55.985858</v>
      </c>
      <c r="F2325" s="20">
        <v>6699</v>
      </c>
      <c r="G2325" s="20">
        <v>495</v>
      </c>
      <c r="H2325" s="21">
        <v>1.7064964546303165</v>
      </c>
      <c r="I2325" s="4" t="s">
        <v>31</v>
      </c>
      <c r="J2325" s="4" t="s">
        <v>51</v>
      </c>
      <c r="L2325" s="50">
        <f t="shared" si="232"/>
        <v>5.5E-2</v>
      </c>
      <c r="M2325" s="13">
        <f t="shared" si="233"/>
        <v>8.2101806239737274E-6</v>
      </c>
      <c r="N2325" s="4" t="s">
        <v>269</v>
      </c>
      <c r="O2325" s="4" t="s">
        <v>272</v>
      </c>
      <c r="P2325" s="17">
        <v>2600</v>
      </c>
      <c r="Q2325" s="54">
        <v>43203.751979166664</v>
      </c>
      <c r="T2325" s="24">
        <f t="shared" si="234"/>
        <v>2.4305555555555556E-3</v>
      </c>
      <c r="AA2325" s="50">
        <v>1.5971105834989601</v>
      </c>
      <c r="AB2325" s="16">
        <v>1</v>
      </c>
      <c r="AE2325" s="57" t="s">
        <v>75</v>
      </c>
      <c r="AG2325" s="50">
        <v>2.2096416623374622</v>
      </c>
      <c r="AH2325" s="50">
        <v>2.2096416623374622</v>
      </c>
      <c r="AI2325" s="4" t="s">
        <v>270</v>
      </c>
      <c r="AJ2325" s="4" t="s">
        <v>271</v>
      </c>
    </row>
    <row r="2326" spans="1:36" x14ac:dyDescent="0.35">
      <c r="A2326" s="4" t="s">
        <v>268</v>
      </c>
      <c r="B2326" s="36" t="s">
        <v>264</v>
      </c>
      <c r="C2326" s="50" t="s">
        <v>266</v>
      </c>
      <c r="D2326" s="19">
        <v>12.27182</v>
      </c>
      <c r="E2326" s="19">
        <v>55.985858</v>
      </c>
      <c r="F2326" s="20">
        <v>6699</v>
      </c>
      <c r="G2326" s="20">
        <v>495</v>
      </c>
      <c r="H2326" s="21">
        <v>1.7064964546303165</v>
      </c>
      <c r="I2326" s="4" t="s">
        <v>31</v>
      </c>
      <c r="J2326" s="4" t="s">
        <v>51</v>
      </c>
      <c r="L2326" s="50">
        <f t="shared" si="232"/>
        <v>5.5E-2</v>
      </c>
      <c r="M2326" s="13">
        <f t="shared" si="233"/>
        <v>8.2101806239737274E-6</v>
      </c>
      <c r="N2326" s="4" t="s">
        <v>269</v>
      </c>
      <c r="O2326" s="4" t="s">
        <v>272</v>
      </c>
      <c r="P2326" s="17">
        <v>2600</v>
      </c>
      <c r="Q2326" s="54">
        <v>43203.795729166668</v>
      </c>
      <c r="T2326" s="24">
        <f t="shared" si="234"/>
        <v>2.4305555555555556E-3</v>
      </c>
      <c r="AA2326" s="50">
        <v>1.2888627553984799</v>
      </c>
      <c r="AB2326" s="16">
        <v>1</v>
      </c>
      <c r="AE2326" s="57" t="s">
        <v>75</v>
      </c>
      <c r="AG2326" s="50">
        <v>2.1821239297164747</v>
      </c>
      <c r="AH2326" s="50">
        <v>2.1821239297164747</v>
      </c>
      <c r="AI2326" s="4" t="s">
        <v>270</v>
      </c>
      <c r="AJ2326" s="4" t="s">
        <v>271</v>
      </c>
    </row>
    <row r="2327" spans="1:36" x14ac:dyDescent="0.35">
      <c r="A2327" s="4" t="s">
        <v>268</v>
      </c>
      <c r="B2327" s="36" t="s">
        <v>264</v>
      </c>
      <c r="C2327" s="50" t="s">
        <v>266</v>
      </c>
      <c r="D2327" s="19">
        <v>12.27182</v>
      </c>
      <c r="E2327" s="19">
        <v>55.985858</v>
      </c>
      <c r="F2327" s="20">
        <v>6699</v>
      </c>
      <c r="G2327" s="20">
        <v>495</v>
      </c>
      <c r="H2327" s="21">
        <v>1.7064964546303165</v>
      </c>
      <c r="I2327" s="4" t="s">
        <v>31</v>
      </c>
      <c r="J2327" s="4" t="s">
        <v>51</v>
      </c>
      <c r="L2327" s="50">
        <f t="shared" si="232"/>
        <v>5.5E-2</v>
      </c>
      <c r="M2327" s="13">
        <f t="shared" si="233"/>
        <v>8.2101806239737274E-6</v>
      </c>
      <c r="N2327" s="4" t="s">
        <v>269</v>
      </c>
      <c r="O2327" s="4" t="s">
        <v>272</v>
      </c>
      <c r="P2327" s="17">
        <v>2600</v>
      </c>
      <c r="Q2327" s="54">
        <v>43203.844340277778</v>
      </c>
      <c r="T2327" s="24">
        <f t="shared" si="234"/>
        <v>2.4305555555555556E-3</v>
      </c>
      <c r="AA2327" s="50">
        <v>1.2888627553984799</v>
      </c>
      <c r="AB2327" s="16">
        <v>1</v>
      </c>
      <c r="AE2327" s="57" t="s">
        <v>75</v>
      </c>
      <c r="AG2327" s="50">
        <v>2.1450548285041751</v>
      </c>
      <c r="AH2327" s="50">
        <v>2.1450548285041751</v>
      </c>
      <c r="AI2327" s="4" t="s">
        <v>270</v>
      </c>
      <c r="AJ2327" s="4" t="s">
        <v>271</v>
      </c>
    </row>
    <row r="2328" spans="1:36" x14ac:dyDescent="0.35">
      <c r="A2328" s="4" t="s">
        <v>268</v>
      </c>
      <c r="B2328" s="36" t="s">
        <v>264</v>
      </c>
      <c r="C2328" s="50" t="s">
        <v>266</v>
      </c>
      <c r="D2328" s="19">
        <v>12.27182</v>
      </c>
      <c r="E2328" s="19">
        <v>55.985858</v>
      </c>
      <c r="F2328" s="20">
        <v>6699</v>
      </c>
      <c r="G2328" s="20">
        <v>495</v>
      </c>
      <c r="H2328" s="21">
        <v>1.7064964546303165</v>
      </c>
      <c r="I2328" s="4" t="s">
        <v>31</v>
      </c>
      <c r="J2328" s="4" t="s">
        <v>51</v>
      </c>
      <c r="L2328" s="50">
        <f t="shared" si="232"/>
        <v>5.5E-2</v>
      </c>
      <c r="M2328" s="13">
        <f t="shared" si="233"/>
        <v>8.2101806239737274E-6</v>
      </c>
      <c r="N2328" s="4" t="s">
        <v>269</v>
      </c>
      <c r="O2328" s="4" t="s">
        <v>272</v>
      </c>
      <c r="P2328" s="17">
        <v>2600</v>
      </c>
      <c r="Q2328" s="54">
        <v>43203.892951388887</v>
      </c>
      <c r="T2328" s="24">
        <f t="shared" si="234"/>
        <v>2.4305555555555556E-3</v>
      </c>
      <c r="AA2328" s="50">
        <v>1.14732179509935</v>
      </c>
      <c r="AB2328" s="16">
        <v>1</v>
      </c>
      <c r="AE2328" s="57" t="s">
        <v>75</v>
      </c>
      <c r="AG2328" s="50">
        <v>1.9522967467616665</v>
      </c>
      <c r="AH2328" s="50">
        <v>1.9522967467616665</v>
      </c>
      <c r="AI2328" s="4" t="s">
        <v>270</v>
      </c>
      <c r="AJ2328" s="4" t="s">
        <v>271</v>
      </c>
    </row>
    <row r="2329" spans="1:36" x14ac:dyDescent="0.35">
      <c r="A2329" s="4" t="s">
        <v>268</v>
      </c>
      <c r="B2329" s="36" t="s">
        <v>264</v>
      </c>
      <c r="C2329" s="50" t="s">
        <v>266</v>
      </c>
      <c r="D2329" s="19">
        <v>12.27182</v>
      </c>
      <c r="E2329" s="19">
        <v>55.985858</v>
      </c>
      <c r="F2329" s="20">
        <v>6699</v>
      </c>
      <c r="G2329" s="20">
        <v>495</v>
      </c>
      <c r="H2329" s="21">
        <v>1.7064964546303165</v>
      </c>
      <c r="I2329" s="4" t="s">
        <v>31</v>
      </c>
      <c r="J2329" s="4" t="s">
        <v>51</v>
      </c>
      <c r="L2329" s="50">
        <f t="shared" si="232"/>
        <v>5.5E-2</v>
      </c>
      <c r="M2329" s="13">
        <f t="shared" si="233"/>
        <v>8.2101806239737274E-6</v>
      </c>
      <c r="N2329" s="4" t="s">
        <v>269</v>
      </c>
      <c r="O2329" s="4" t="s">
        <v>272</v>
      </c>
      <c r="P2329" s="17">
        <v>2600</v>
      </c>
      <c r="Q2329" s="54">
        <v>43203.941562499997</v>
      </c>
      <c r="T2329" s="24">
        <f t="shared" si="234"/>
        <v>2.4305555555555556E-3</v>
      </c>
      <c r="AA2329" s="50">
        <v>1.14732179509935</v>
      </c>
      <c r="AB2329" s="16">
        <v>1</v>
      </c>
      <c r="AE2329" s="57" t="s">
        <v>75</v>
      </c>
      <c r="AG2329" s="50">
        <v>1.8542541729214084</v>
      </c>
      <c r="AH2329" s="50">
        <v>1.8542541729214084</v>
      </c>
      <c r="AI2329" s="4" t="s">
        <v>270</v>
      </c>
      <c r="AJ2329" s="4" t="s">
        <v>271</v>
      </c>
    </row>
    <row r="2330" spans="1:36" x14ac:dyDescent="0.35">
      <c r="A2330" s="4" t="s">
        <v>268</v>
      </c>
      <c r="B2330" s="36" t="s">
        <v>264</v>
      </c>
      <c r="C2330" s="50" t="s">
        <v>266</v>
      </c>
      <c r="D2330" s="19">
        <v>12.27182</v>
      </c>
      <c r="E2330" s="19">
        <v>55.985858</v>
      </c>
      <c r="F2330" s="20">
        <v>6699</v>
      </c>
      <c r="G2330" s="20">
        <v>495</v>
      </c>
      <c r="H2330" s="21">
        <v>1.7064964546303165</v>
      </c>
      <c r="I2330" s="4" t="s">
        <v>31</v>
      </c>
      <c r="J2330" s="4" t="s">
        <v>51</v>
      </c>
      <c r="L2330" s="50">
        <f t="shared" si="232"/>
        <v>5.5E-2</v>
      </c>
      <c r="M2330" s="13">
        <f t="shared" si="233"/>
        <v>8.2101806239737274E-6</v>
      </c>
      <c r="N2330" s="4" t="s">
        <v>269</v>
      </c>
      <c r="O2330" s="4" t="s">
        <v>272</v>
      </c>
      <c r="P2330" s="17">
        <v>2600</v>
      </c>
      <c r="Q2330" s="54">
        <v>43203.985312500001</v>
      </c>
      <c r="T2330" s="24">
        <f t="shared" si="234"/>
        <v>2.4305555555555556E-3</v>
      </c>
      <c r="AA2330" s="50">
        <v>1.14732179509935</v>
      </c>
      <c r="AB2330" s="16">
        <v>1</v>
      </c>
      <c r="AE2330" s="57" t="s">
        <v>75</v>
      </c>
      <c r="AG2330" s="50">
        <v>2.0265699828123709</v>
      </c>
      <c r="AH2330" s="50">
        <v>2.0265699828123709</v>
      </c>
      <c r="AI2330" s="4" t="s">
        <v>270</v>
      </c>
      <c r="AJ2330" s="4" t="s">
        <v>271</v>
      </c>
    </row>
    <row r="2331" spans="1:36" x14ac:dyDescent="0.35">
      <c r="A2331" s="4" t="s">
        <v>268</v>
      </c>
      <c r="B2331" s="36" t="s">
        <v>264</v>
      </c>
      <c r="C2331" s="50" t="s">
        <v>266</v>
      </c>
      <c r="D2331" s="19">
        <v>12.27182</v>
      </c>
      <c r="E2331" s="19">
        <v>55.985858</v>
      </c>
      <c r="F2331" s="20">
        <v>6699</v>
      </c>
      <c r="G2331" s="20">
        <v>495</v>
      </c>
      <c r="H2331" s="21">
        <v>1.7064964546303165</v>
      </c>
      <c r="I2331" s="4" t="s">
        <v>31</v>
      </c>
      <c r="J2331" s="4" t="s">
        <v>51</v>
      </c>
      <c r="L2331" s="50">
        <f t="shared" si="232"/>
        <v>5.5E-2</v>
      </c>
      <c r="M2331" s="13">
        <f t="shared" si="233"/>
        <v>8.2101806239737274E-6</v>
      </c>
      <c r="N2331" s="4" t="s">
        <v>269</v>
      </c>
      <c r="O2331" s="4" t="s">
        <v>272</v>
      </c>
      <c r="P2331" s="17">
        <v>2600</v>
      </c>
      <c r="Q2331" s="54">
        <v>43204.038784722223</v>
      </c>
      <c r="T2331" s="24">
        <f t="shared" si="234"/>
        <v>2.4305555555555556E-3</v>
      </c>
      <c r="AA2331" s="50">
        <v>1.2888627553984799</v>
      </c>
      <c r="AB2331" s="16">
        <v>1</v>
      </c>
      <c r="AE2331" s="57" t="s">
        <v>75</v>
      </c>
      <c r="AG2331" s="50">
        <v>1.96645096289245</v>
      </c>
      <c r="AH2331" s="50">
        <v>1.96645096289245</v>
      </c>
      <c r="AI2331" s="4" t="s">
        <v>270</v>
      </c>
      <c r="AJ2331" s="4" t="s">
        <v>271</v>
      </c>
    </row>
    <row r="2332" spans="1:36" x14ac:dyDescent="0.35">
      <c r="A2332" s="4" t="s">
        <v>268</v>
      </c>
      <c r="B2332" s="36" t="s">
        <v>264</v>
      </c>
      <c r="C2332" s="50" t="s">
        <v>266</v>
      </c>
      <c r="D2332" s="19">
        <v>12.27182</v>
      </c>
      <c r="E2332" s="19">
        <v>55.985858</v>
      </c>
      <c r="F2332" s="20">
        <v>6699</v>
      </c>
      <c r="G2332" s="20">
        <v>495</v>
      </c>
      <c r="H2332" s="21">
        <v>1.7064964546303165</v>
      </c>
      <c r="I2332" s="4" t="s">
        <v>31</v>
      </c>
      <c r="J2332" s="4" t="s">
        <v>51</v>
      </c>
      <c r="L2332" s="50">
        <f t="shared" si="232"/>
        <v>5.5E-2</v>
      </c>
      <c r="M2332" s="13">
        <f t="shared" si="233"/>
        <v>8.2101806239737274E-6</v>
      </c>
      <c r="N2332" s="4" t="s">
        <v>269</v>
      </c>
      <c r="O2332" s="4" t="s">
        <v>272</v>
      </c>
      <c r="P2332" s="17">
        <v>2600</v>
      </c>
      <c r="Q2332" s="54">
        <v>43204.087395833332</v>
      </c>
      <c r="T2332" s="24">
        <f t="shared" si="234"/>
        <v>2.4305555555555556E-3</v>
      </c>
      <c r="AA2332" s="50">
        <v>1.14732179509935</v>
      </c>
      <c r="AB2332" s="16">
        <v>1</v>
      </c>
      <c r="AE2332" s="57" t="s">
        <v>75</v>
      </c>
      <c r="AG2332" s="50">
        <v>1.5841644543007123</v>
      </c>
      <c r="AH2332" s="50">
        <v>1.5841644543007123</v>
      </c>
      <c r="AI2332" s="4" t="s">
        <v>270</v>
      </c>
      <c r="AJ2332" s="4" t="s">
        <v>271</v>
      </c>
    </row>
    <row r="2333" spans="1:36" x14ac:dyDescent="0.35">
      <c r="A2333" s="4" t="s">
        <v>268</v>
      </c>
      <c r="B2333" s="36" t="s">
        <v>264</v>
      </c>
      <c r="C2333" s="50" t="s">
        <v>266</v>
      </c>
      <c r="D2333" s="19">
        <v>12.27182</v>
      </c>
      <c r="E2333" s="19">
        <v>55.985858</v>
      </c>
      <c r="F2333" s="20">
        <v>6699</v>
      </c>
      <c r="G2333" s="20">
        <v>495</v>
      </c>
      <c r="H2333" s="21">
        <v>1.7064964546303165</v>
      </c>
      <c r="I2333" s="4" t="s">
        <v>31</v>
      </c>
      <c r="J2333" s="4" t="s">
        <v>51</v>
      </c>
      <c r="L2333" s="50">
        <f t="shared" si="232"/>
        <v>5.5E-2</v>
      </c>
      <c r="M2333" s="13">
        <f t="shared" si="233"/>
        <v>8.2101806239737274E-6</v>
      </c>
      <c r="N2333" s="4" t="s">
        <v>269</v>
      </c>
      <c r="O2333" s="4" t="s">
        <v>272</v>
      </c>
      <c r="P2333" s="17">
        <v>2600</v>
      </c>
      <c r="Q2333" s="54">
        <v>43204.131145833337</v>
      </c>
      <c r="T2333" s="24">
        <f t="shared" si="234"/>
        <v>2.4305555555555556E-3</v>
      </c>
      <c r="AA2333" s="50">
        <v>1.2888627553984799</v>
      </c>
      <c r="AB2333" s="16">
        <v>1</v>
      </c>
      <c r="AE2333" s="57" t="s">
        <v>75</v>
      </c>
      <c r="AG2333" s="50">
        <v>1.7577358650286916</v>
      </c>
      <c r="AH2333" s="50">
        <v>1.7577358650286916</v>
      </c>
      <c r="AI2333" s="4" t="s">
        <v>270</v>
      </c>
      <c r="AJ2333" s="4" t="s">
        <v>271</v>
      </c>
    </row>
    <row r="2334" spans="1:36" x14ac:dyDescent="0.35">
      <c r="A2334" s="4" t="s">
        <v>268</v>
      </c>
      <c r="B2334" s="36" t="s">
        <v>264</v>
      </c>
      <c r="C2334" s="50" t="s">
        <v>266</v>
      </c>
      <c r="D2334" s="19">
        <v>12.27182</v>
      </c>
      <c r="E2334" s="19">
        <v>55.985858</v>
      </c>
      <c r="F2334" s="20">
        <v>6699</v>
      </c>
      <c r="G2334" s="20">
        <v>495</v>
      </c>
      <c r="H2334" s="21">
        <v>1.7064964546303165</v>
      </c>
      <c r="I2334" s="4" t="s">
        <v>31</v>
      </c>
      <c r="J2334" s="4" t="s">
        <v>51</v>
      </c>
      <c r="L2334" s="50">
        <f t="shared" si="232"/>
        <v>5.5E-2</v>
      </c>
      <c r="M2334" s="13">
        <f t="shared" si="233"/>
        <v>8.2101806239737274E-6</v>
      </c>
      <c r="N2334" s="4" t="s">
        <v>269</v>
      </c>
      <c r="O2334" s="4" t="s">
        <v>272</v>
      </c>
      <c r="P2334" s="17">
        <v>2600</v>
      </c>
      <c r="Q2334" s="54">
        <v>43204.174895833334</v>
      </c>
      <c r="T2334" s="24">
        <f t="shared" si="234"/>
        <v>2.4305555555555556E-3</v>
      </c>
      <c r="AA2334" s="50">
        <v>1.2888627553984799</v>
      </c>
      <c r="AB2334" s="16">
        <v>1</v>
      </c>
      <c r="AE2334" s="57" t="s">
        <v>75</v>
      </c>
      <c r="AG2334" s="50">
        <v>1.2373053489011292</v>
      </c>
      <c r="AH2334" s="50">
        <v>1.2373053489011292</v>
      </c>
      <c r="AI2334" s="4" t="s">
        <v>270</v>
      </c>
      <c r="AJ2334" s="4" t="s">
        <v>271</v>
      </c>
    </row>
    <row r="2335" spans="1:36" x14ac:dyDescent="0.35">
      <c r="A2335" s="4" t="s">
        <v>268</v>
      </c>
      <c r="B2335" s="36" t="s">
        <v>264</v>
      </c>
      <c r="C2335" s="50" t="s">
        <v>266</v>
      </c>
      <c r="D2335" s="19">
        <v>12.27182</v>
      </c>
      <c r="E2335" s="19">
        <v>55.985858</v>
      </c>
      <c r="F2335" s="20">
        <v>6699</v>
      </c>
      <c r="G2335" s="20">
        <v>495</v>
      </c>
      <c r="H2335" s="21">
        <v>1.7064964546303165</v>
      </c>
      <c r="I2335" s="4" t="s">
        <v>31</v>
      </c>
      <c r="J2335" s="4" t="s">
        <v>51</v>
      </c>
      <c r="L2335" s="50">
        <f t="shared" si="232"/>
        <v>5.5E-2</v>
      </c>
      <c r="M2335" s="13">
        <f t="shared" si="233"/>
        <v>8.2101806239737274E-6</v>
      </c>
      <c r="N2335" s="4" t="s">
        <v>269</v>
      </c>
      <c r="O2335" s="4" t="s">
        <v>272</v>
      </c>
      <c r="P2335" s="17">
        <v>2600</v>
      </c>
      <c r="Q2335" s="54">
        <v>43204.228356481479</v>
      </c>
      <c r="T2335" s="24">
        <f t="shared" si="234"/>
        <v>2.4305555555555556E-3</v>
      </c>
      <c r="AA2335" s="50">
        <v>0.52969535098939002</v>
      </c>
      <c r="AB2335" s="16">
        <v>1</v>
      </c>
      <c r="AE2335" s="57" t="s">
        <v>75</v>
      </c>
      <c r="AG2335" s="50">
        <v>1.1622576274390499</v>
      </c>
      <c r="AH2335" s="50">
        <v>1.1622576274390499</v>
      </c>
      <c r="AI2335" s="4" t="s">
        <v>270</v>
      </c>
      <c r="AJ2335" s="4" t="s">
        <v>271</v>
      </c>
    </row>
    <row r="2336" spans="1:36" x14ac:dyDescent="0.35">
      <c r="A2336" s="4" t="s">
        <v>268</v>
      </c>
      <c r="B2336" s="36" t="s">
        <v>264</v>
      </c>
      <c r="C2336" s="50" t="s">
        <v>266</v>
      </c>
      <c r="D2336" s="19">
        <v>12.27182</v>
      </c>
      <c r="E2336" s="19">
        <v>55.985858</v>
      </c>
      <c r="F2336" s="20">
        <v>6699</v>
      </c>
      <c r="G2336" s="20">
        <v>495</v>
      </c>
      <c r="H2336" s="21">
        <v>1.7064964546303165</v>
      </c>
      <c r="I2336" s="4" t="s">
        <v>31</v>
      </c>
      <c r="J2336" s="4" t="s">
        <v>51</v>
      </c>
      <c r="L2336" s="50">
        <f t="shared" si="232"/>
        <v>5.5E-2</v>
      </c>
      <c r="M2336" s="13">
        <f t="shared" si="233"/>
        <v>8.2101806239737274E-6</v>
      </c>
      <c r="N2336" s="4" t="s">
        <v>269</v>
      </c>
      <c r="O2336" s="4" t="s">
        <v>272</v>
      </c>
      <c r="P2336" s="17">
        <v>2600</v>
      </c>
      <c r="Q2336" s="54">
        <v>43204.272118055553</v>
      </c>
      <c r="T2336" s="24">
        <f t="shared" si="234"/>
        <v>2.4305555555555556E-3</v>
      </c>
      <c r="AA2336" s="50">
        <v>1.0120709112612301</v>
      </c>
      <c r="AB2336" s="16">
        <v>1</v>
      </c>
      <c r="AE2336" s="57" t="s">
        <v>75</v>
      </c>
      <c r="AG2336" s="50">
        <v>0.87788119260940412</v>
      </c>
      <c r="AH2336" s="50">
        <v>0.87788119260940412</v>
      </c>
      <c r="AI2336" s="4" t="s">
        <v>270</v>
      </c>
      <c r="AJ2336" s="4" t="s">
        <v>271</v>
      </c>
    </row>
    <row r="2337" spans="1:36" x14ac:dyDescent="0.35">
      <c r="A2337" s="4" t="s">
        <v>268</v>
      </c>
      <c r="B2337" s="36" t="s">
        <v>264</v>
      </c>
      <c r="C2337" s="50" t="s">
        <v>266</v>
      </c>
      <c r="D2337" s="19">
        <v>12.27182</v>
      </c>
      <c r="E2337" s="19">
        <v>55.985858</v>
      </c>
      <c r="F2337" s="20">
        <v>6699</v>
      </c>
      <c r="G2337" s="20">
        <v>495</v>
      </c>
      <c r="H2337" s="21">
        <v>1.7064964546303165</v>
      </c>
      <c r="I2337" s="4" t="s">
        <v>31</v>
      </c>
      <c r="J2337" s="4" t="s">
        <v>51</v>
      </c>
      <c r="L2337" s="50">
        <f t="shared" si="232"/>
        <v>5.5E-2</v>
      </c>
      <c r="M2337" s="13">
        <f t="shared" si="233"/>
        <v>8.2101806239737274E-6</v>
      </c>
      <c r="N2337" s="4" t="s">
        <v>269</v>
      </c>
      <c r="O2337" s="4" t="s">
        <v>272</v>
      </c>
      <c r="P2337" s="17">
        <v>2600</v>
      </c>
      <c r="Q2337" s="54">
        <v>43204.325590277775</v>
      </c>
      <c r="T2337" s="24">
        <f t="shared" si="234"/>
        <v>2.4305555555555556E-3</v>
      </c>
      <c r="AA2337" s="50">
        <v>0.88311010388411104</v>
      </c>
      <c r="AB2337" s="16">
        <v>1</v>
      </c>
      <c r="AE2337" s="57" t="s">
        <v>75</v>
      </c>
      <c r="AG2337" s="50">
        <v>1.077885730273096</v>
      </c>
      <c r="AH2337" s="50">
        <v>1.077885730273096</v>
      </c>
      <c r="AI2337" s="4" t="s">
        <v>270</v>
      </c>
      <c r="AJ2337" s="4" t="s">
        <v>271</v>
      </c>
    </row>
    <row r="2338" spans="1:36" x14ac:dyDescent="0.35">
      <c r="A2338" s="4" t="s">
        <v>268</v>
      </c>
      <c r="B2338" s="36" t="s">
        <v>264</v>
      </c>
      <c r="C2338" s="50" t="s">
        <v>267</v>
      </c>
      <c r="D2338" s="19">
        <v>12.269975000000001</v>
      </c>
      <c r="E2338" s="19">
        <v>55.984428000000001</v>
      </c>
      <c r="F2338" s="20">
        <v>4965</v>
      </c>
      <c r="G2338" s="20">
        <v>324</v>
      </c>
      <c r="H2338" s="21">
        <v>1.2974498019608138</v>
      </c>
      <c r="I2338" s="4" t="s">
        <v>31</v>
      </c>
      <c r="J2338" s="4" t="s">
        <v>51</v>
      </c>
      <c r="L2338" s="50">
        <f t="shared" si="232"/>
        <v>5.5E-2</v>
      </c>
      <c r="M2338" s="13">
        <f t="shared" si="233"/>
        <v>1.107754279959718E-5</v>
      </c>
      <c r="N2338" s="4" t="s">
        <v>269</v>
      </c>
      <c r="O2338" s="4" t="s">
        <v>272</v>
      </c>
      <c r="P2338" s="17">
        <v>2400</v>
      </c>
      <c r="Q2338" s="54">
        <v>43200.666608796295</v>
      </c>
      <c r="T2338" s="24">
        <f t="shared" si="234"/>
        <v>2.4305555555555556E-3</v>
      </c>
      <c r="AA2338" s="50">
        <v>0.59557724431197001</v>
      </c>
      <c r="AB2338" s="16">
        <v>1</v>
      </c>
      <c r="AE2338" s="57" t="s">
        <v>75</v>
      </c>
      <c r="AG2338" s="50">
        <v>3.2816895816281502</v>
      </c>
      <c r="AH2338" s="50">
        <v>3.2816895816281502</v>
      </c>
      <c r="AI2338" s="4" t="s">
        <v>270</v>
      </c>
      <c r="AJ2338" s="4" t="s">
        <v>271</v>
      </c>
    </row>
    <row r="2339" spans="1:36" x14ac:dyDescent="0.35">
      <c r="A2339" s="4" t="s">
        <v>268</v>
      </c>
      <c r="B2339" s="36" t="s">
        <v>264</v>
      </c>
      <c r="C2339" s="50" t="s">
        <v>267</v>
      </c>
      <c r="D2339" s="19">
        <v>12.269975000000001</v>
      </c>
      <c r="E2339" s="19">
        <v>55.984428000000001</v>
      </c>
      <c r="F2339" s="20">
        <v>4965</v>
      </c>
      <c r="G2339" s="20">
        <v>324</v>
      </c>
      <c r="H2339" s="21">
        <v>1.2974498019608138</v>
      </c>
      <c r="I2339" s="4" t="s">
        <v>31</v>
      </c>
      <c r="J2339" s="4" t="s">
        <v>51</v>
      </c>
      <c r="L2339" s="50">
        <f t="shared" si="232"/>
        <v>5.5E-2</v>
      </c>
      <c r="M2339" s="13">
        <f t="shared" si="233"/>
        <v>1.107754279959718E-5</v>
      </c>
      <c r="N2339" s="4" t="s">
        <v>269</v>
      </c>
      <c r="O2339" s="4" t="s">
        <v>272</v>
      </c>
      <c r="P2339" s="17">
        <v>2400</v>
      </c>
      <c r="Q2339" s="54">
        <v>43200.710358796299</v>
      </c>
      <c r="T2339" s="24">
        <f t="shared" si="234"/>
        <v>2.4305555555555556E-3</v>
      </c>
      <c r="AA2339" s="50">
        <v>1.19115448862394</v>
      </c>
      <c r="AB2339" s="16">
        <v>1</v>
      </c>
      <c r="AE2339" s="57" t="s">
        <v>75</v>
      </c>
      <c r="AG2339" s="50">
        <v>4.6944328996126252</v>
      </c>
      <c r="AH2339" s="50">
        <v>4.6944328996126252</v>
      </c>
      <c r="AI2339" s="4" t="s">
        <v>270</v>
      </c>
      <c r="AJ2339" s="4" t="s">
        <v>271</v>
      </c>
    </row>
    <row r="2340" spans="1:36" x14ac:dyDescent="0.35">
      <c r="A2340" s="4" t="s">
        <v>268</v>
      </c>
      <c r="B2340" s="36" t="s">
        <v>264</v>
      </c>
      <c r="C2340" s="50" t="s">
        <v>267</v>
      </c>
      <c r="D2340" s="19">
        <v>12.269975000000001</v>
      </c>
      <c r="E2340" s="19">
        <v>55.984428000000001</v>
      </c>
      <c r="F2340" s="20">
        <v>4965</v>
      </c>
      <c r="G2340" s="20">
        <v>324</v>
      </c>
      <c r="H2340" s="21">
        <v>1.2974498019608138</v>
      </c>
      <c r="I2340" s="4" t="s">
        <v>31</v>
      </c>
      <c r="J2340" s="4" t="s">
        <v>51</v>
      </c>
      <c r="L2340" s="50">
        <f t="shared" si="232"/>
        <v>5.5E-2</v>
      </c>
      <c r="M2340" s="13">
        <f t="shared" si="233"/>
        <v>1.107754279959718E-5</v>
      </c>
      <c r="N2340" s="4" t="s">
        <v>269</v>
      </c>
      <c r="O2340" s="4" t="s">
        <v>272</v>
      </c>
      <c r="P2340" s="17">
        <v>2400</v>
      </c>
      <c r="Q2340" s="54">
        <v>43200.754108796296</v>
      </c>
      <c r="T2340" s="24">
        <f t="shared" si="234"/>
        <v>2.4305555555555556E-3</v>
      </c>
      <c r="AA2340" s="50">
        <v>1.19115448862394</v>
      </c>
      <c r="AB2340" s="16">
        <v>1</v>
      </c>
      <c r="AE2340" s="57" t="s">
        <v>75</v>
      </c>
      <c r="AG2340" s="50">
        <v>4.1469692567276661</v>
      </c>
      <c r="AH2340" s="50">
        <v>4.1469692567276661</v>
      </c>
      <c r="AI2340" s="4" t="s">
        <v>270</v>
      </c>
      <c r="AJ2340" s="4" t="s">
        <v>271</v>
      </c>
    </row>
    <row r="2341" spans="1:36" x14ac:dyDescent="0.35">
      <c r="A2341" s="4" t="s">
        <v>268</v>
      </c>
      <c r="B2341" s="36" t="s">
        <v>264</v>
      </c>
      <c r="C2341" s="50" t="s">
        <v>267</v>
      </c>
      <c r="D2341" s="19">
        <v>12.269975000000001</v>
      </c>
      <c r="E2341" s="19">
        <v>55.984428000000001</v>
      </c>
      <c r="F2341" s="20">
        <v>4965</v>
      </c>
      <c r="G2341" s="20">
        <v>324</v>
      </c>
      <c r="H2341" s="21">
        <v>1.2974498019608138</v>
      </c>
      <c r="I2341" s="4" t="s">
        <v>31</v>
      </c>
      <c r="J2341" s="4" t="s">
        <v>51</v>
      </c>
      <c r="L2341" s="50">
        <f t="shared" si="232"/>
        <v>5.5E-2</v>
      </c>
      <c r="M2341" s="13">
        <f t="shared" si="233"/>
        <v>1.107754279959718E-5</v>
      </c>
      <c r="N2341" s="4" t="s">
        <v>269</v>
      </c>
      <c r="O2341" s="4" t="s">
        <v>272</v>
      </c>
      <c r="P2341" s="17">
        <v>2400</v>
      </c>
      <c r="Q2341" s="54">
        <v>43200.807581018518</v>
      </c>
      <c r="T2341" s="24">
        <f t="shared" si="234"/>
        <v>2.4305555555555556E-3</v>
      </c>
      <c r="AA2341" s="50">
        <v>1.19115448862394</v>
      </c>
      <c r="AB2341" s="16">
        <v>1</v>
      </c>
      <c r="AE2341" s="57" t="s">
        <v>75</v>
      </c>
      <c r="AG2341" s="50">
        <v>4.2984564507865004</v>
      </c>
      <c r="AH2341" s="50">
        <v>4.2984564507865004</v>
      </c>
      <c r="AI2341" s="4" t="s">
        <v>270</v>
      </c>
      <c r="AJ2341" s="4" t="s">
        <v>271</v>
      </c>
    </row>
    <row r="2342" spans="1:36" x14ac:dyDescent="0.35">
      <c r="A2342" s="4" t="s">
        <v>268</v>
      </c>
      <c r="B2342" s="36" t="s">
        <v>264</v>
      </c>
      <c r="C2342" s="50" t="s">
        <v>267</v>
      </c>
      <c r="D2342" s="19">
        <v>12.269975000000001</v>
      </c>
      <c r="E2342" s="19">
        <v>55.984428000000001</v>
      </c>
      <c r="F2342" s="20">
        <v>4965</v>
      </c>
      <c r="G2342" s="20">
        <v>324</v>
      </c>
      <c r="H2342" s="21">
        <v>1.2974498019608138</v>
      </c>
      <c r="I2342" s="4" t="s">
        <v>31</v>
      </c>
      <c r="J2342" s="4" t="s">
        <v>51</v>
      </c>
      <c r="L2342" s="50">
        <f t="shared" si="232"/>
        <v>5.5E-2</v>
      </c>
      <c r="M2342" s="13">
        <f t="shared" si="233"/>
        <v>1.107754279959718E-5</v>
      </c>
      <c r="N2342" s="4" t="s">
        <v>269</v>
      </c>
      <c r="O2342" s="4" t="s">
        <v>272</v>
      </c>
      <c r="P2342" s="17">
        <v>2400</v>
      </c>
      <c r="Q2342" s="54">
        <v>43200.851331018515</v>
      </c>
      <c r="T2342" s="24">
        <f t="shared" si="234"/>
        <v>2.4305555555555556E-3</v>
      </c>
      <c r="AA2342" s="50">
        <v>1.78673173293591</v>
      </c>
      <c r="AB2342" s="16">
        <v>1</v>
      </c>
      <c r="AE2342" s="57" t="s">
        <v>75</v>
      </c>
      <c r="AG2342" s="50">
        <v>5.6070829356767913</v>
      </c>
      <c r="AH2342" s="50">
        <v>5.6070829356767913</v>
      </c>
      <c r="AI2342" s="4" t="s">
        <v>270</v>
      </c>
      <c r="AJ2342" s="4" t="s">
        <v>271</v>
      </c>
    </row>
    <row r="2343" spans="1:36" x14ac:dyDescent="0.35">
      <c r="A2343" s="4" t="s">
        <v>268</v>
      </c>
      <c r="B2343" s="36" t="s">
        <v>264</v>
      </c>
      <c r="C2343" s="50" t="s">
        <v>267</v>
      </c>
      <c r="D2343" s="19">
        <v>12.269975000000001</v>
      </c>
      <c r="E2343" s="19">
        <v>55.984428000000001</v>
      </c>
      <c r="F2343" s="20">
        <v>4965</v>
      </c>
      <c r="G2343" s="20">
        <v>324</v>
      </c>
      <c r="H2343" s="21">
        <v>1.2974498019608138</v>
      </c>
      <c r="I2343" s="4" t="s">
        <v>31</v>
      </c>
      <c r="J2343" s="4" t="s">
        <v>51</v>
      </c>
      <c r="L2343" s="50">
        <f t="shared" si="232"/>
        <v>5.5E-2</v>
      </c>
      <c r="M2343" s="13">
        <f t="shared" si="233"/>
        <v>1.107754279959718E-5</v>
      </c>
      <c r="N2343" s="4" t="s">
        <v>269</v>
      </c>
      <c r="O2343" s="4" t="s">
        <v>272</v>
      </c>
      <c r="P2343" s="17">
        <v>2400</v>
      </c>
      <c r="Q2343" s="54">
        <v>43200.899942129632</v>
      </c>
      <c r="T2343" s="24">
        <f t="shared" si="234"/>
        <v>2.4305555555555556E-3</v>
      </c>
      <c r="AA2343" s="50">
        <v>1.19115448862394</v>
      </c>
      <c r="AB2343" s="16">
        <v>1</v>
      </c>
      <c r="AE2343" s="57" t="s">
        <v>75</v>
      </c>
      <c r="AG2343" s="50">
        <v>4.6766705342208335</v>
      </c>
      <c r="AH2343" s="50">
        <v>4.6766705342208335</v>
      </c>
      <c r="AI2343" s="4" t="s">
        <v>270</v>
      </c>
      <c r="AJ2343" s="4" t="s">
        <v>271</v>
      </c>
    </row>
    <row r="2344" spans="1:36" x14ac:dyDescent="0.35">
      <c r="A2344" s="4" t="s">
        <v>268</v>
      </c>
      <c r="B2344" s="36" t="s">
        <v>264</v>
      </c>
      <c r="C2344" s="50" t="s">
        <v>267</v>
      </c>
      <c r="D2344" s="19">
        <v>12.269975000000001</v>
      </c>
      <c r="E2344" s="19">
        <v>55.984428000000001</v>
      </c>
      <c r="F2344" s="20">
        <v>4965</v>
      </c>
      <c r="G2344" s="20">
        <v>324</v>
      </c>
      <c r="H2344" s="21">
        <v>1.2974498019608138</v>
      </c>
      <c r="I2344" s="4" t="s">
        <v>31</v>
      </c>
      <c r="J2344" s="4" t="s">
        <v>51</v>
      </c>
      <c r="L2344" s="50">
        <f t="shared" si="232"/>
        <v>5.5E-2</v>
      </c>
      <c r="M2344" s="13">
        <f t="shared" si="233"/>
        <v>1.107754279959718E-5</v>
      </c>
      <c r="N2344" s="4" t="s">
        <v>269</v>
      </c>
      <c r="O2344" s="4" t="s">
        <v>272</v>
      </c>
      <c r="P2344" s="17">
        <v>2400</v>
      </c>
      <c r="Q2344" s="54">
        <v>43200.948553240742</v>
      </c>
      <c r="T2344" s="24">
        <f t="shared" si="234"/>
        <v>2.4305555555555556E-3</v>
      </c>
      <c r="AA2344" s="50">
        <v>1.78673173293591</v>
      </c>
      <c r="AB2344" s="16">
        <v>1</v>
      </c>
      <c r="AE2344" s="57" t="s">
        <v>75</v>
      </c>
      <c r="AG2344" s="50">
        <v>4.7926971662985007</v>
      </c>
      <c r="AH2344" s="50">
        <v>4.7926971662985007</v>
      </c>
      <c r="AI2344" s="4" t="s">
        <v>270</v>
      </c>
      <c r="AJ2344" s="4" t="s">
        <v>271</v>
      </c>
    </row>
    <row r="2345" spans="1:36" x14ac:dyDescent="0.35">
      <c r="A2345" s="4" t="s">
        <v>268</v>
      </c>
      <c r="B2345" s="36" t="s">
        <v>264</v>
      </c>
      <c r="C2345" s="50" t="s">
        <v>267</v>
      </c>
      <c r="D2345" s="19">
        <v>12.269975000000001</v>
      </c>
      <c r="E2345" s="19">
        <v>55.984428000000001</v>
      </c>
      <c r="F2345" s="20">
        <v>4965</v>
      </c>
      <c r="G2345" s="20">
        <v>324</v>
      </c>
      <c r="H2345" s="21">
        <v>1.2974498019608138</v>
      </c>
      <c r="I2345" s="4" t="s">
        <v>31</v>
      </c>
      <c r="J2345" s="4" t="s">
        <v>51</v>
      </c>
      <c r="L2345" s="50">
        <f t="shared" si="232"/>
        <v>5.5E-2</v>
      </c>
      <c r="M2345" s="13">
        <f t="shared" si="233"/>
        <v>1.107754279959718E-5</v>
      </c>
      <c r="N2345" s="4" t="s">
        <v>269</v>
      </c>
      <c r="O2345" s="4" t="s">
        <v>272</v>
      </c>
      <c r="P2345" s="17">
        <v>2400</v>
      </c>
      <c r="Q2345" s="54">
        <v>43200.997164351851</v>
      </c>
      <c r="T2345" s="24">
        <f t="shared" si="234"/>
        <v>2.4305555555555556E-3</v>
      </c>
      <c r="AA2345" s="50">
        <v>1.78673173293591</v>
      </c>
      <c r="AB2345" s="16">
        <v>1</v>
      </c>
      <c r="AE2345" s="57" t="s">
        <v>75</v>
      </c>
      <c r="AG2345" s="50">
        <v>5.3230368953045417</v>
      </c>
      <c r="AH2345" s="50">
        <v>5.3230368953045417</v>
      </c>
      <c r="AI2345" s="4" t="s">
        <v>270</v>
      </c>
      <c r="AJ2345" s="4" t="s">
        <v>271</v>
      </c>
    </row>
    <row r="2346" spans="1:36" x14ac:dyDescent="0.35">
      <c r="A2346" s="4" t="s">
        <v>268</v>
      </c>
      <c r="B2346" s="36" t="s">
        <v>264</v>
      </c>
      <c r="C2346" s="50" t="s">
        <v>267</v>
      </c>
      <c r="D2346" s="19">
        <v>12.269975000000001</v>
      </c>
      <c r="E2346" s="19">
        <v>55.984428000000001</v>
      </c>
      <c r="F2346" s="20">
        <v>4965</v>
      </c>
      <c r="G2346" s="20">
        <v>324</v>
      </c>
      <c r="H2346" s="21">
        <v>1.2974498019608138</v>
      </c>
      <c r="I2346" s="4" t="s">
        <v>31</v>
      </c>
      <c r="J2346" s="4" t="s">
        <v>51</v>
      </c>
      <c r="L2346" s="50">
        <f t="shared" si="232"/>
        <v>5.5E-2</v>
      </c>
      <c r="M2346" s="13">
        <f t="shared" si="233"/>
        <v>1.107754279959718E-5</v>
      </c>
      <c r="N2346" s="4" t="s">
        <v>269</v>
      </c>
      <c r="O2346" s="4" t="s">
        <v>272</v>
      </c>
      <c r="P2346" s="17">
        <v>2400</v>
      </c>
      <c r="Q2346" s="54">
        <v>43201.045775462961</v>
      </c>
      <c r="T2346" s="24">
        <f t="shared" si="234"/>
        <v>2.4305555555555556E-3</v>
      </c>
      <c r="AA2346" s="50">
        <v>1.19115448862394</v>
      </c>
      <c r="AB2346" s="16">
        <v>1</v>
      </c>
      <c r="AE2346" s="57" t="s">
        <v>75</v>
      </c>
      <c r="AG2346" s="50">
        <v>4.5147283468068338</v>
      </c>
      <c r="AH2346" s="50">
        <v>4.5147283468068338</v>
      </c>
      <c r="AI2346" s="4" t="s">
        <v>270</v>
      </c>
      <c r="AJ2346" s="4" t="s">
        <v>271</v>
      </c>
    </row>
    <row r="2347" spans="1:36" x14ac:dyDescent="0.35">
      <c r="A2347" s="4" t="s">
        <v>268</v>
      </c>
      <c r="B2347" s="36" t="s">
        <v>264</v>
      </c>
      <c r="C2347" s="50" t="s">
        <v>267</v>
      </c>
      <c r="D2347" s="19">
        <v>12.269975000000001</v>
      </c>
      <c r="E2347" s="19">
        <v>55.984428000000001</v>
      </c>
      <c r="F2347" s="20">
        <v>4965</v>
      </c>
      <c r="G2347" s="20">
        <v>324</v>
      </c>
      <c r="H2347" s="21">
        <v>1.2974498019608138</v>
      </c>
      <c r="I2347" s="4" t="s">
        <v>31</v>
      </c>
      <c r="J2347" s="4" t="s">
        <v>51</v>
      </c>
      <c r="L2347" s="50">
        <f t="shared" si="232"/>
        <v>5.5E-2</v>
      </c>
      <c r="M2347" s="13">
        <f t="shared" si="233"/>
        <v>1.107754279959718E-5</v>
      </c>
      <c r="N2347" s="4" t="s">
        <v>269</v>
      </c>
      <c r="O2347" s="4" t="s">
        <v>272</v>
      </c>
      <c r="P2347" s="17">
        <v>2400</v>
      </c>
      <c r="Q2347" s="54">
        <v>43201.094386574077</v>
      </c>
      <c r="T2347" s="24">
        <f t="shared" si="234"/>
        <v>2.4305555555555556E-3</v>
      </c>
      <c r="AA2347" s="50">
        <v>0.59557724431197001</v>
      </c>
      <c r="AB2347" s="16">
        <v>1</v>
      </c>
      <c r="AE2347" s="57" t="s">
        <v>75</v>
      </c>
      <c r="AG2347" s="50">
        <v>4.6014145620530416</v>
      </c>
      <c r="AH2347" s="50">
        <v>4.6014145620530416</v>
      </c>
      <c r="AI2347" s="4" t="s">
        <v>270</v>
      </c>
      <c r="AJ2347" s="4" t="s">
        <v>271</v>
      </c>
    </row>
    <row r="2348" spans="1:36" x14ac:dyDescent="0.35">
      <c r="A2348" s="4" t="s">
        <v>268</v>
      </c>
      <c r="B2348" s="36" t="s">
        <v>264</v>
      </c>
      <c r="C2348" s="50" t="s">
        <v>267</v>
      </c>
      <c r="D2348" s="19">
        <v>12.269975000000001</v>
      </c>
      <c r="E2348" s="19">
        <v>55.984428000000001</v>
      </c>
      <c r="F2348" s="20">
        <v>4965</v>
      </c>
      <c r="G2348" s="20">
        <v>324</v>
      </c>
      <c r="H2348" s="21">
        <v>1.2974498019608138</v>
      </c>
      <c r="I2348" s="4" t="s">
        <v>31</v>
      </c>
      <c r="J2348" s="4" t="s">
        <v>51</v>
      </c>
      <c r="L2348" s="50">
        <f t="shared" si="232"/>
        <v>5.5E-2</v>
      </c>
      <c r="M2348" s="13">
        <f t="shared" si="233"/>
        <v>1.107754279959718E-5</v>
      </c>
      <c r="N2348" s="4" t="s">
        <v>269</v>
      </c>
      <c r="O2348" s="4" t="s">
        <v>272</v>
      </c>
      <c r="P2348" s="17">
        <v>2400</v>
      </c>
      <c r="Q2348" s="54">
        <v>43201.142997685187</v>
      </c>
      <c r="T2348" s="24">
        <f t="shared" si="234"/>
        <v>2.4305555555555556E-3</v>
      </c>
      <c r="AA2348" s="50">
        <v>0</v>
      </c>
      <c r="AB2348" s="16">
        <v>1</v>
      </c>
      <c r="AE2348" s="57" t="s">
        <v>75</v>
      </c>
      <c r="AG2348" s="50">
        <v>3.074124466422183</v>
      </c>
      <c r="AH2348" s="50">
        <v>3.074124466422183</v>
      </c>
      <c r="AI2348" s="4" t="s">
        <v>270</v>
      </c>
      <c r="AJ2348" s="4" t="s">
        <v>271</v>
      </c>
    </row>
    <row r="2349" spans="1:36" x14ac:dyDescent="0.35">
      <c r="A2349" s="4" t="s">
        <v>268</v>
      </c>
      <c r="B2349" s="36" t="s">
        <v>264</v>
      </c>
      <c r="C2349" s="50" t="s">
        <v>267</v>
      </c>
      <c r="D2349" s="19">
        <v>12.269975000000001</v>
      </c>
      <c r="E2349" s="19">
        <v>55.984428000000001</v>
      </c>
      <c r="F2349" s="20">
        <v>4965</v>
      </c>
      <c r="G2349" s="20">
        <v>324</v>
      </c>
      <c r="H2349" s="21">
        <v>1.2974498019608138</v>
      </c>
      <c r="I2349" s="4" t="s">
        <v>31</v>
      </c>
      <c r="J2349" s="4" t="s">
        <v>51</v>
      </c>
      <c r="L2349" s="50">
        <f t="shared" si="232"/>
        <v>5.5E-2</v>
      </c>
      <c r="M2349" s="13">
        <f t="shared" si="233"/>
        <v>1.107754279959718E-5</v>
      </c>
      <c r="N2349" s="4" t="s">
        <v>269</v>
      </c>
      <c r="O2349" s="4" t="s">
        <v>272</v>
      </c>
      <c r="P2349" s="17">
        <v>2400</v>
      </c>
      <c r="Q2349" s="54">
        <v>43201.191608796296</v>
      </c>
      <c r="T2349" s="24">
        <f t="shared" si="234"/>
        <v>2.4305555555555556E-3</v>
      </c>
      <c r="AA2349" s="50">
        <v>1.19115448862394</v>
      </c>
      <c r="AB2349" s="16">
        <v>1</v>
      </c>
      <c r="AE2349" s="57" t="s">
        <v>75</v>
      </c>
      <c r="AG2349" s="50">
        <v>3.2160580353702164</v>
      </c>
      <c r="AH2349" s="50">
        <v>3.2160580353702164</v>
      </c>
      <c r="AI2349" s="4" t="s">
        <v>270</v>
      </c>
      <c r="AJ2349" s="4" t="s">
        <v>271</v>
      </c>
    </row>
    <row r="2350" spans="1:36" x14ac:dyDescent="0.35">
      <c r="A2350" s="4" t="s">
        <v>268</v>
      </c>
      <c r="B2350" s="36" t="s">
        <v>264</v>
      </c>
      <c r="C2350" s="50" t="s">
        <v>267</v>
      </c>
      <c r="D2350" s="19">
        <v>12.269975000000001</v>
      </c>
      <c r="E2350" s="19">
        <v>55.984428000000001</v>
      </c>
      <c r="F2350" s="20">
        <v>4965</v>
      </c>
      <c r="G2350" s="20">
        <v>324</v>
      </c>
      <c r="H2350" s="21">
        <v>1.2974498019608138</v>
      </c>
      <c r="I2350" s="4" t="s">
        <v>31</v>
      </c>
      <c r="J2350" s="4" t="s">
        <v>51</v>
      </c>
      <c r="L2350" s="50">
        <f t="shared" si="232"/>
        <v>5.5E-2</v>
      </c>
      <c r="M2350" s="13">
        <f t="shared" si="233"/>
        <v>1.107754279959718E-5</v>
      </c>
      <c r="N2350" s="4" t="s">
        <v>269</v>
      </c>
      <c r="O2350" s="4" t="s">
        <v>272</v>
      </c>
      <c r="P2350" s="17">
        <v>2400</v>
      </c>
      <c r="Q2350" s="54">
        <v>43201.240219907406</v>
      </c>
      <c r="T2350" s="24">
        <f t="shared" si="234"/>
        <v>2.4305555555555556E-3</v>
      </c>
      <c r="AA2350" s="50">
        <v>0.59557724431197001</v>
      </c>
      <c r="AB2350" s="16">
        <v>1</v>
      </c>
      <c r="AE2350" s="57" t="s">
        <v>75</v>
      </c>
      <c r="AG2350" s="50">
        <v>3.6690425542469289</v>
      </c>
      <c r="AH2350" s="50">
        <v>3.6690425542469289</v>
      </c>
      <c r="AI2350" s="4" t="s">
        <v>270</v>
      </c>
      <c r="AJ2350" s="4" t="s">
        <v>271</v>
      </c>
    </row>
    <row r="2351" spans="1:36" x14ac:dyDescent="0.35">
      <c r="A2351" s="4" t="s">
        <v>268</v>
      </c>
      <c r="B2351" s="36" t="s">
        <v>264</v>
      </c>
      <c r="C2351" s="50" t="s">
        <v>267</v>
      </c>
      <c r="D2351" s="19">
        <v>12.269975000000001</v>
      </c>
      <c r="E2351" s="19">
        <v>55.984428000000001</v>
      </c>
      <c r="F2351" s="20">
        <v>4965</v>
      </c>
      <c r="G2351" s="20">
        <v>324</v>
      </c>
      <c r="H2351" s="21">
        <v>1.2974498019608138</v>
      </c>
      <c r="I2351" s="4" t="s">
        <v>31</v>
      </c>
      <c r="J2351" s="4" t="s">
        <v>51</v>
      </c>
      <c r="L2351" s="50">
        <f t="shared" si="232"/>
        <v>5.5E-2</v>
      </c>
      <c r="M2351" s="13">
        <f t="shared" si="233"/>
        <v>1.107754279959718E-5</v>
      </c>
      <c r="N2351" s="4" t="s">
        <v>269</v>
      </c>
      <c r="O2351" s="4" t="s">
        <v>272</v>
      </c>
      <c r="P2351" s="17">
        <v>2400</v>
      </c>
      <c r="Q2351" s="54">
        <v>43201.288831018515</v>
      </c>
      <c r="T2351" s="24">
        <f t="shared" si="234"/>
        <v>2.4305555555555556E-3</v>
      </c>
      <c r="AA2351" s="50">
        <v>1.78673173293591</v>
      </c>
      <c r="AB2351" s="16">
        <v>1</v>
      </c>
      <c r="AE2351" s="57" t="s">
        <v>75</v>
      </c>
      <c r="AG2351" s="50">
        <v>4.8968571482765837</v>
      </c>
      <c r="AH2351" s="50">
        <v>4.8968571482765837</v>
      </c>
      <c r="AI2351" s="4" t="s">
        <v>270</v>
      </c>
      <c r="AJ2351" s="4" t="s">
        <v>271</v>
      </c>
    </row>
    <row r="2352" spans="1:36" x14ac:dyDescent="0.35">
      <c r="A2352" s="4" t="s">
        <v>268</v>
      </c>
      <c r="B2352" s="36" t="s">
        <v>264</v>
      </c>
      <c r="C2352" s="50" t="s">
        <v>267</v>
      </c>
      <c r="D2352" s="19">
        <v>12.269975000000001</v>
      </c>
      <c r="E2352" s="19">
        <v>55.984428000000001</v>
      </c>
      <c r="F2352" s="20">
        <v>4965</v>
      </c>
      <c r="G2352" s="20">
        <v>324</v>
      </c>
      <c r="H2352" s="21">
        <v>1.2974498019608138</v>
      </c>
      <c r="I2352" s="4" t="s">
        <v>31</v>
      </c>
      <c r="J2352" s="4" t="s">
        <v>51</v>
      </c>
      <c r="L2352" s="50">
        <f t="shared" si="232"/>
        <v>5.5E-2</v>
      </c>
      <c r="M2352" s="13">
        <f t="shared" si="233"/>
        <v>1.107754279959718E-5</v>
      </c>
      <c r="N2352" s="4" t="s">
        <v>269</v>
      </c>
      <c r="O2352" s="4" t="s">
        <v>272</v>
      </c>
      <c r="P2352" s="17">
        <v>2400</v>
      </c>
      <c r="Q2352" s="54">
        <v>43201.337442129632</v>
      </c>
      <c r="T2352" s="24">
        <f t="shared" si="234"/>
        <v>2.4305555555555556E-3</v>
      </c>
      <c r="AA2352" s="50">
        <v>1.78673173293591</v>
      </c>
      <c r="AB2352" s="16">
        <v>1</v>
      </c>
      <c r="AE2352" s="57" t="s">
        <v>75</v>
      </c>
      <c r="AG2352" s="50">
        <v>5.069900068075083</v>
      </c>
      <c r="AH2352" s="50">
        <v>5.069900068075083</v>
      </c>
      <c r="AI2352" s="4" t="s">
        <v>270</v>
      </c>
      <c r="AJ2352" s="4" t="s">
        <v>271</v>
      </c>
    </row>
    <row r="2353" spans="1:36" x14ac:dyDescent="0.35">
      <c r="A2353" s="4" t="s">
        <v>268</v>
      </c>
      <c r="B2353" s="36" t="s">
        <v>264</v>
      </c>
      <c r="C2353" s="50" t="s">
        <v>267</v>
      </c>
      <c r="D2353" s="19">
        <v>12.269975000000001</v>
      </c>
      <c r="E2353" s="19">
        <v>55.984428000000001</v>
      </c>
      <c r="F2353" s="20">
        <v>4965</v>
      </c>
      <c r="G2353" s="20">
        <v>324</v>
      </c>
      <c r="H2353" s="21">
        <v>1.2974498019608138</v>
      </c>
      <c r="I2353" s="4" t="s">
        <v>31</v>
      </c>
      <c r="J2353" s="4" t="s">
        <v>51</v>
      </c>
      <c r="L2353" s="50">
        <f t="shared" si="232"/>
        <v>5.5E-2</v>
      </c>
      <c r="M2353" s="13">
        <f t="shared" si="233"/>
        <v>1.107754279959718E-5</v>
      </c>
      <c r="N2353" s="4" t="s">
        <v>269</v>
      </c>
      <c r="O2353" s="4" t="s">
        <v>272</v>
      </c>
      <c r="P2353" s="17">
        <v>2400</v>
      </c>
      <c r="Q2353" s="54">
        <v>43201.386053240742</v>
      </c>
      <c r="T2353" s="24">
        <f t="shared" si="234"/>
        <v>2.4305555555555556E-3</v>
      </c>
      <c r="AA2353" s="50">
        <v>1.78673173293591</v>
      </c>
      <c r="AB2353" s="16">
        <v>1</v>
      </c>
      <c r="AE2353" s="57" t="s">
        <v>75</v>
      </c>
      <c r="AG2353" s="50">
        <v>4.3730497215281252</v>
      </c>
      <c r="AH2353" s="50">
        <v>4.3730497215281252</v>
      </c>
      <c r="AI2353" s="4" t="s">
        <v>270</v>
      </c>
      <c r="AJ2353" s="4" t="s">
        <v>271</v>
      </c>
    </row>
    <row r="2354" spans="1:36" x14ac:dyDescent="0.35">
      <c r="A2354" s="4" t="s">
        <v>268</v>
      </c>
      <c r="B2354" s="36" t="s">
        <v>264</v>
      </c>
      <c r="C2354" s="50" t="s">
        <v>267</v>
      </c>
      <c r="D2354" s="19">
        <v>12.269975000000001</v>
      </c>
      <c r="E2354" s="19">
        <v>55.984428000000001</v>
      </c>
      <c r="F2354" s="20">
        <v>4965</v>
      </c>
      <c r="G2354" s="20">
        <v>324</v>
      </c>
      <c r="H2354" s="21">
        <v>1.2974498019608138</v>
      </c>
      <c r="I2354" s="4" t="s">
        <v>31</v>
      </c>
      <c r="J2354" s="4" t="s">
        <v>51</v>
      </c>
      <c r="L2354" s="50">
        <f t="shared" si="232"/>
        <v>5.5E-2</v>
      </c>
      <c r="M2354" s="13">
        <f t="shared" si="233"/>
        <v>1.107754279959718E-5</v>
      </c>
      <c r="N2354" s="4" t="s">
        <v>269</v>
      </c>
      <c r="O2354" s="4" t="s">
        <v>272</v>
      </c>
      <c r="P2354" s="17">
        <v>2400</v>
      </c>
      <c r="Q2354" s="54">
        <v>43201.434664351851</v>
      </c>
      <c r="T2354" s="24">
        <f t="shared" si="234"/>
        <v>2.4305555555555556E-3</v>
      </c>
      <c r="AA2354" s="50">
        <v>1.78673173293591</v>
      </c>
      <c r="AB2354" s="16">
        <v>1</v>
      </c>
      <c r="AE2354" s="57" t="s">
        <v>75</v>
      </c>
      <c r="AG2354" s="50">
        <v>5.982783707363958</v>
      </c>
      <c r="AH2354" s="50">
        <v>5.982783707363958</v>
      </c>
      <c r="AI2354" s="4" t="s">
        <v>270</v>
      </c>
      <c r="AJ2354" s="4" t="s">
        <v>271</v>
      </c>
    </row>
    <row r="2355" spans="1:36" x14ac:dyDescent="0.35">
      <c r="A2355" s="4" t="s">
        <v>268</v>
      </c>
      <c r="B2355" s="36" t="s">
        <v>264</v>
      </c>
      <c r="C2355" s="50" t="s">
        <v>267</v>
      </c>
      <c r="D2355" s="19">
        <v>12.269975000000001</v>
      </c>
      <c r="E2355" s="19">
        <v>55.984428000000001</v>
      </c>
      <c r="F2355" s="20">
        <v>4965</v>
      </c>
      <c r="G2355" s="20">
        <v>324</v>
      </c>
      <c r="H2355" s="21">
        <v>1.2974498019608138</v>
      </c>
      <c r="I2355" s="4" t="s">
        <v>31</v>
      </c>
      <c r="J2355" s="4" t="s">
        <v>51</v>
      </c>
      <c r="L2355" s="50">
        <f t="shared" si="232"/>
        <v>5.5E-2</v>
      </c>
      <c r="M2355" s="13">
        <f t="shared" si="233"/>
        <v>1.107754279959718E-5</v>
      </c>
      <c r="N2355" s="4" t="s">
        <v>269</v>
      </c>
      <c r="O2355" s="4" t="s">
        <v>272</v>
      </c>
      <c r="P2355" s="17">
        <v>2400</v>
      </c>
      <c r="Q2355" s="54">
        <v>43201.483275462961</v>
      </c>
      <c r="T2355" s="24">
        <f t="shared" si="234"/>
        <v>2.4305555555555556E-3</v>
      </c>
      <c r="AA2355" s="50">
        <v>1.19115448862394</v>
      </c>
      <c r="AB2355" s="16">
        <v>1</v>
      </c>
      <c r="AE2355" s="57" t="s">
        <v>75</v>
      </c>
      <c r="AG2355" s="50">
        <v>5.7691303271328742</v>
      </c>
      <c r="AH2355" s="50">
        <v>5.7691303271328742</v>
      </c>
      <c r="AI2355" s="4" t="s">
        <v>270</v>
      </c>
      <c r="AJ2355" s="4" t="s">
        <v>271</v>
      </c>
    </row>
    <row r="2356" spans="1:36" x14ac:dyDescent="0.35">
      <c r="A2356" s="4" t="s">
        <v>268</v>
      </c>
      <c r="B2356" s="36" t="s">
        <v>264</v>
      </c>
      <c r="C2356" s="50" t="s">
        <v>267</v>
      </c>
      <c r="D2356" s="19">
        <v>12.269975000000001</v>
      </c>
      <c r="E2356" s="19">
        <v>55.984428000000001</v>
      </c>
      <c r="F2356" s="20">
        <v>4965</v>
      </c>
      <c r="G2356" s="20">
        <v>324</v>
      </c>
      <c r="H2356" s="21">
        <v>1.2974498019608138</v>
      </c>
      <c r="I2356" s="4" t="s">
        <v>31</v>
      </c>
      <c r="J2356" s="4" t="s">
        <v>51</v>
      </c>
      <c r="L2356" s="50">
        <f t="shared" si="232"/>
        <v>5.5E-2</v>
      </c>
      <c r="M2356" s="13">
        <f t="shared" si="233"/>
        <v>1.107754279959718E-5</v>
      </c>
      <c r="N2356" s="4" t="s">
        <v>269</v>
      </c>
      <c r="O2356" s="4" t="s">
        <v>272</v>
      </c>
      <c r="P2356" s="17">
        <v>2400</v>
      </c>
      <c r="Q2356" s="54">
        <v>43201.531886574077</v>
      </c>
      <c r="T2356" s="24">
        <f t="shared" si="234"/>
        <v>2.4305555555555556E-3</v>
      </c>
      <c r="AA2356" s="50">
        <v>1.19115448862394</v>
      </c>
      <c r="AB2356" s="16">
        <v>1</v>
      </c>
      <c r="AE2356" s="57" t="s">
        <v>75</v>
      </c>
      <c r="AG2356" s="50">
        <v>5.223538807729625</v>
      </c>
      <c r="AH2356" s="50">
        <v>5.223538807729625</v>
      </c>
      <c r="AI2356" s="4" t="s">
        <v>270</v>
      </c>
      <c r="AJ2356" s="4" t="s">
        <v>271</v>
      </c>
    </row>
    <row r="2357" spans="1:36" x14ac:dyDescent="0.35">
      <c r="A2357" s="4" t="s">
        <v>268</v>
      </c>
      <c r="B2357" s="36" t="s">
        <v>264</v>
      </c>
      <c r="C2357" s="50" t="s">
        <v>267</v>
      </c>
      <c r="D2357" s="19">
        <v>12.269975000000001</v>
      </c>
      <c r="E2357" s="19">
        <v>55.984428000000001</v>
      </c>
      <c r="F2357" s="20">
        <v>4965</v>
      </c>
      <c r="G2357" s="20">
        <v>324</v>
      </c>
      <c r="H2357" s="21">
        <v>1.2974498019608138</v>
      </c>
      <c r="I2357" s="4" t="s">
        <v>31</v>
      </c>
      <c r="J2357" s="4" t="s">
        <v>51</v>
      </c>
      <c r="L2357" s="50">
        <f t="shared" si="232"/>
        <v>5.5E-2</v>
      </c>
      <c r="M2357" s="13">
        <f t="shared" si="233"/>
        <v>1.107754279959718E-5</v>
      </c>
      <c r="N2357" s="4" t="s">
        <v>269</v>
      </c>
      <c r="O2357" s="4" t="s">
        <v>272</v>
      </c>
      <c r="P2357" s="17">
        <v>2400</v>
      </c>
      <c r="Q2357" s="54">
        <v>43201.580497685187</v>
      </c>
      <c r="T2357" s="24">
        <f t="shared" si="234"/>
        <v>2.4305555555555556E-3</v>
      </c>
      <c r="AA2357" s="50">
        <v>1.78673173293591</v>
      </c>
      <c r="AB2357" s="16">
        <v>1</v>
      </c>
      <c r="AE2357" s="57" t="s">
        <v>75</v>
      </c>
      <c r="AG2357" s="50">
        <v>5.3494463839102915</v>
      </c>
      <c r="AH2357" s="50">
        <v>5.3494463839102915</v>
      </c>
      <c r="AI2357" s="4" t="s">
        <v>270</v>
      </c>
      <c r="AJ2357" s="4" t="s">
        <v>271</v>
      </c>
    </row>
    <row r="2358" spans="1:36" x14ac:dyDescent="0.35">
      <c r="A2358" s="4" t="s">
        <v>268</v>
      </c>
      <c r="B2358" s="36" t="s">
        <v>264</v>
      </c>
      <c r="C2358" s="50" t="s">
        <v>267</v>
      </c>
      <c r="D2358" s="19">
        <v>12.269975000000001</v>
      </c>
      <c r="E2358" s="19">
        <v>55.984428000000001</v>
      </c>
      <c r="F2358" s="20">
        <v>4965</v>
      </c>
      <c r="G2358" s="20">
        <v>324</v>
      </c>
      <c r="H2358" s="21">
        <v>1.2974498019608138</v>
      </c>
      <c r="I2358" s="4" t="s">
        <v>31</v>
      </c>
      <c r="J2358" s="4" t="s">
        <v>51</v>
      </c>
      <c r="L2358" s="50">
        <f t="shared" si="232"/>
        <v>5.5E-2</v>
      </c>
      <c r="M2358" s="13">
        <f t="shared" si="233"/>
        <v>1.107754279959718E-5</v>
      </c>
      <c r="N2358" s="4" t="s">
        <v>269</v>
      </c>
      <c r="O2358" s="4" t="s">
        <v>272</v>
      </c>
      <c r="P2358" s="17">
        <v>2400</v>
      </c>
      <c r="Q2358" s="54">
        <v>43201.629108796296</v>
      </c>
      <c r="T2358" s="24">
        <f t="shared" si="234"/>
        <v>2.4305555555555556E-3</v>
      </c>
      <c r="AA2358" s="50">
        <v>1.19115448862394</v>
      </c>
      <c r="AB2358" s="16">
        <v>1</v>
      </c>
      <c r="AE2358" s="57" t="s">
        <v>75</v>
      </c>
      <c r="AG2358" s="50">
        <v>4.2406985359550005</v>
      </c>
      <c r="AH2358" s="50">
        <v>4.2406985359550005</v>
      </c>
      <c r="AI2358" s="4" t="s">
        <v>270</v>
      </c>
      <c r="AJ2358" s="4" t="s">
        <v>271</v>
      </c>
    </row>
    <row r="2359" spans="1:36" x14ac:dyDescent="0.35">
      <c r="A2359" s="4" t="s">
        <v>268</v>
      </c>
      <c r="B2359" s="36" t="s">
        <v>264</v>
      </c>
      <c r="C2359" s="50" t="s">
        <v>267</v>
      </c>
      <c r="D2359" s="19">
        <v>12.269975000000001</v>
      </c>
      <c r="E2359" s="19">
        <v>55.984428000000001</v>
      </c>
      <c r="F2359" s="20">
        <v>4965</v>
      </c>
      <c r="G2359" s="20">
        <v>324</v>
      </c>
      <c r="H2359" s="21">
        <v>1.2974498019608138</v>
      </c>
      <c r="I2359" s="4" t="s">
        <v>31</v>
      </c>
      <c r="J2359" s="4" t="s">
        <v>51</v>
      </c>
      <c r="L2359" s="50">
        <f t="shared" si="232"/>
        <v>5.5E-2</v>
      </c>
      <c r="M2359" s="13">
        <f t="shared" si="233"/>
        <v>1.107754279959718E-5</v>
      </c>
      <c r="N2359" s="4" t="s">
        <v>269</v>
      </c>
      <c r="O2359" s="4" t="s">
        <v>272</v>
      </c>
      <c r="P2359" s="17">
        <v>2400</v>
      </c>
      <c r="Q2359" s="54">
        <v>43201.677719907406</v>
      </c>
      <c r="T2359" s="24">
        <f t="shared" si="234"/>
        <v>2.4305555555555556E-3</v>
      </c>
      <c r="AA2359" s="50">
        <v>1.19115448862394</v>
      </c>
      <c r="AB2359" s="16">
        <v>1</v>
      </c>
      <c r="AE2359" s="57" t="s">
        <v>75</v>
      </c>
      <c r="AG2359" s="50">
        <v>3.7371890374229748</v>
      </c>
      <c r="AH2359" s="50">
        <v>3.7371890374229748</v>
      </c>
      <c r="AI2359" s="4" t="s">
        <v>270</v>
      </c>
      <c r="AJ2359" s="4" t="s">
        <v>271</v>
      </c>
    </row>
    <row r="2360" spans="1:36" x14ac:dyDescent="0.35">
      <c r="A2360" s="4" t="s">
        <v>268</v>
      </c>
      <c r="B2360" s="36" t="s">
        <v>264</v>
      </c>
      <c r="C2360" s="50" t="s">
        <v>267</v>
      </c>
      <c r="D2360" s="19">
        <v>12.269975000000001</v>
      </c>
      <c r="E2360" s="19">
        <v>55.984428000000001</v>
      </c>
      <c r="F2360" s="20">
        <v>4965</v>
      </c>
      <c r="G2360" s="20">
        <v>324</v>
      </c>
      <c r="H2360" s="21">
        <v>1.2974498019608138</v>
      </c>
      <c r="I2360" s="4" t="s">
        <v>31</v>
      </c>
      <c r="J2360" s="4" t="s">
        <v>51</v>
      </c>
      <c r="L2360" s="50">
        <f t="shared" si="232"/>
        <v>5.5E-2</v>
      </c>
      <c r="M2360" s="13">
        <f t="shared" si="233"/>
        <v>1.107754279959718E-5</v>
      </c>
      <c r="N2360" s="4" t="s">
        <v>269</v>
      </c>
      <c r="O2360" s="4" t="s">
        <v>272</v>
      </c>
      <c r="P2360" s="17">
        <v>2400</v>
      </c>
      <c r="Q2360" s="54">
        <v>43201.726331018515</v>
      </c>
      <c r="T2360" s="24">
        <f t="shared" si="234"/>
        <v>2.4305555555555556E-3</v>
      </c>
      <c r="AA2360" s="50">
        <v>0.59557724431197001</v>
      </c>
      <c r="AB2360" s="16">
        <v>1</v>
      </c>
      <c r="AE2360" s="57" t="s">
        <v>75</v>
      </c>
      <c r="AG2360" s="50">
        <v>2.845240121438958</v>
      </c>
      <c r="AH2360" s="50">
        <v>2.845240121438958</v>
      </c>
      <c r="AI2360" s="4" t="s">
        <v>270</v>
      </c>
      <c r="AJ2360" s="4" t="s">
        <v>271</v>
      </c>
    </row>
    <row r="2361" spans="1:36" x14ac:dyDescent="0.35">
      <c r="A2361" s="4" t="s">
        <v>268</v>
      </c>
      <c r="B2361" s="36" t="s">
        <v>264</v>
      </c>
      <c r="C2361" s="50" t="s">
        <v>267</v>
      </c>
      <c r="D2361" s="19">
        <v>12.269975000000001</v>
      </c>
      <c r="E2361" s="19">
        <v>55.984428000000001</v>
      </c>
      <c r="F2361" s="20">
        <v>4965</v>
      </c>
      <c r="G2361" s="20">
        <v>324</v>
      </c>
      <c r="H2361" s="21">
        <v>1.2974498019608138</v>
      </c>
      <c r="I2361" s="4" t="s">
        <v>31</v>
      </c>
      <c r="J2361" s="4" t="s">
        <v>51</v>
      </c>
      <c r="L2361" s="50">
        <f t="shared" si="232"/>
        <v>5.5E-2</v>
      </c>
      <c r="M2361" s="13">
        <f t="shared" si="233"/>
        <v>1.107754279959718E-5</v>
      </c>
      <c r="N2361" s="4" t="s">
        <v>269</v>
      </c>
      <c r="O2361" s="4" t="s">
        <v>272</v>
      </c>
      <c r="P2361" s="17">
        <v>2400</v>
      </c>
      <c r="Q2361" s="54">
        <v>43201.774942129632</v>
      </c>
      <c r="T2361" s="24">
        <f t="shared" si="234"/>
        <v>2.4305555555555556E-3</v>
      </c>
      <c r="AA2361" s="50">
        <v>0</v>
      </c>
      <c r="AB2361" s="16">
        <v>1</v>
      </c>
      <c r="AE2361" s="57" t="s">
        <v>75</v>
      </c>
      <c r="AG2361" s="50">
        <v>2.9249944643258918</v>
      </c>
      <c r="AH2361" s="50">
        <v>2.9249944643258918</v>
      </c>
      <c r="AI2361" s="4" t="s">
        <v>270</v>
      </c>
      <c r="AJ2361" s="4" t="s">
        <v>271</v>
      </c>
    </row>
    <row r="2362" spans="1:36" x14ac:dyDescent="0.35">
      <c r="A2362" s="4" t="s">
        <v>268</v>
      </c>
      <c r="B2362" s="36" t="s">
        <v>264</v>
      </c>
      <c r="C2362" s="50" t="s">
        <v>267</v>
      </c>
      <c r="D2362" s="19">
        <v>12.269975000000001</v>
      </c>
      <c r="E2362" s="19">
        <v>55.984428000000001</v>
      </c>
      <c r="F2362" s="20">
        <v>4965</v>
      </c>
      <c r="G2362" s="20">
        <v>324</v>
      </c>
      <c r="H2362" s="21">
        <v>1.2974498019608138</v>
      </c>
      <c r="I2362" s="4" t="s">
        <v>31</v>
      </c>
      <c r="J2362" s="4" t="s">
        <v>51</v>
      </c>
      <c r="L2362" s="50">
        <f t="shared" si="232"/>
        <v>5.5E-2</v>
      </c>
      <c r="M2362" s="13">
        <f t="shared" si="233"/>
        <v>1.107754279959718E-5</v>
      </c>
      <c r="N2362" s="4" t="s">
        <v>269</v>
      </c>
      <c r="O2362" s="4" t="s">
        <v>272</v>
      </c>
      <c r="P2362" s="17">
        <v>2400</v>
      </c>
      <c r="Q2362" s="54">
        <v>43201.818692129629</v>
      </c>
      <c r="T2362" s="24">
        <f t="shared" si="234"/>
        <v>2.4305555555555556E-3</v>
      </c>
      <c r="AA2362" s="50">
        <v>0.59557724431197001</v>
      </c>
      <c r="AB2362" s="16">
        <v>1</v>
      </c>
      <c r="AE2362" s="57" t="s">
        <v>75</v>
      </c>
      <c r="AG2362" s="50">
        <v>3.5692158709327377</v>
      </c>
      <c r="AH2362" s="50">
        <v>3.5692158709327377</v>
      </c>
      <c r="AI2362" s="4" t="s">
        <v>270</v>
      </c>
      <c r="AJ2362" s="4" t="s">
        <v>271</v>
      </c>
    </row>
    <row r="2363" spans="1:36" x14ac:dyDescent="0.35">
      <c r="A2363" s="4" t="s">
        <v>268</v>
      </c>
      <c r="B2363" s="36" t="s">
        <v>264</v>
      </c>
      <c r="C2363" s="50" t="s">
        <v>267</v>
      </c>
      <c r="D2363" s="19">
        <v>12.269975000000001</v>
      </c>
      <c r="E2363" s="19">
        <v>55.984428000000001</v>
      </c>
      <c r="F2363" s="20">
        <v>4965</v>
      </c>
      <c r="G2363" s="20">
        <v>324</v>
      </c>
      <c r="H2363" s="21">
        <v>1.2974498019608138</v>
      </c>
      <c r="I2363" s="4" t="s">
        <v>31</v>
      </c>
      <c r="J2363" s="4" t="s">
        <v>51</v>
      </c>
      <c r="L2363" s="50">
        <f t="shared" si="232"/>
        <v>5.5E-2</v>
      </c>
      <c r="M2363" s="13">
        <f t="shared" si="233"/>
        <v>1.107754279959718E-5</v>
      </c>
      <c r="N2363" s="4" t="s">
        <v>269</v>
      </c>
      <c r="O2363" s="4" t="s">
        <v>272</v>
      </c>
      <c r="P2363" s="17">
        <v>2400</v>
      </c>
      <c r="Q2363" s="54">
        <v>43201.867303240739</v>
      </c>
      <c r="T2363" s="24">
        <f t="shared" si="234"/>
        <v>2.4305555555555556E-3</v>
      </c>
      <c r="AA2363" s="50">
        <v>1.19115448862394</v>
      </c>
      <c r="AB2363" s="16">
        <v>1</v>
      </c>
      <c r="AE2363" s="57" t="s">
        <v>75</v>
      </c>
      <c r="AG2363" s="50">
        <v>4.2998201987954587</v>
      </c>
      <c r="AH2363" s="50">
        <v>4.2998201987954587</v>
      </c>
      <c r="AI2363" s="4" t="s">
        <v>270</v>
      </c>
      <c r="AJ2363" s="4" t="s">
        <v>271</v>
      </c>
    </row>
    <row r="2364" spans="1:36" x14ac:dyDescent="0.35">
      <c r="A2364" s="4" t="s">
        <v>268</v>
      </c>
      <c r="B2364" s="36" t="s">
        <v>264</v>
      </c>
      <c r="C2364" s="50" t="s">
        <v>267</v>
      </c>
      <c r="D2364" s="19">
        <v>12.269975000000001</v>
      </c>
      <c r="E2364" s="19">
        <v>55.984428000000001</v>
      </c>
      <c r="F2364" s="20">
        <v>4965</v>
      </c>
      <c r="G2364" s="20">
        <v>324</v>
      </c>
      <c r="H2364" s="21">
        <v>1.2974498019608138</v>
      </c>
      <c r="I2364" s="4" t="s">
        <v>31</v>
      </c>
      <c r="J2364" s="4" t="s">
        <v>51</v>
      </c>
      <c r="L2364" s="50">
        <f t="shared" si="232"/>
        <v>5.5E-2</v>
      </c>
      <c r="M2364" s="13">
        <f t="shared" si="233"/>
        <v>1.107754279959718E-5</v>
      </c>
      <c r="N2364" s="4" t="s">
        <v>269</v>
      </c>
      <c r="O2364" s="4" t="s">
        <v>272</v>
      </c>
      <c r="P2364" s="17">
        <v>2400</v>
      </c>
      <c r="Q2364" s="54">
        <v>43201.915914351855</v>
      </c>
      <c r="T2364" s="24">
        <f t="shared" si="234"/>
        <v>2.4305555555555556E-3</v>
      </c>
      <c r="AA2364" s="50">
        <v>0</v>
      </c>
      <c r="AB2364" s="16">
        <v>1</v>
      </c>
      <c r="AE2364" s="57" t="s">
        <v>75</v>
      </c>
      <c r="AG2364" s="50">
        <v>2.7413279891936626</v>
      </c>
      <c r="AH2364" s="50">
        <v>2.7413279891936626</v>
      </c>
      <c r="AI2364" s="4" t="s">
        <v>270</v>
      </c>
      <c r="AJ2364" s="4" t="s">
        <v>271</v>
      </c>
    </row>
    <row r="2365" spans="1:36" x14ac:dyDescent="0.35">
      <c r="A2365" s="4" t="s">
        <v>268</v>
      </c>
      <c r="B2365" s="36" t="s">
        <v>264</v>
      </c>
      <c r="C2365" s="50" t="s">
        <v>267</v>
      </c>
      <c r="D2365" s="19">
        <v>12.269975000000001</v>
      </c>
      <c r="E2365" s="19">
        <v>55.984428000000001</v>
      </c>
      <c r="F2365" s="20">
        <v>4965</v>
      </c>
      <c r="G2365" s="20">
        <v>324</v>
      </c>
      <c r="H2365" s="21">
        <v>1.2974498019608138</v>
      </c>
      <c r="I2365" s="4" t="s">
        <v>31</v>
      </c>
      <c r="J2365" s="4" t="s">
        <v>51</v>
      </c>
      <c r="L2365" s="50">
        <f t="shared" si="232"/>
        <v>5.5E-2</v>
      </c>
      <c r="M2365" s="13">
        <f t="shared" si="233"/>
        <v>1.107754279959718E-5</v>
      </c>
      <c r="N2365" s="4" t="s">
        <v>269</v>
      </c>
      <c r="O2365" s="4" t="s">
        <v>272</v>
      </c>
      <c r="P2365" s="17">
        <v>2400</v>
      </c>
      <c r="Q2365" s="54">
        <v>43201.964525462965</v>
      </c>
      <c r="T2365" s="24">
        <f t="shared" si="234"/>
        <v>2.4305555555555556E-3</v>
      </c>
      <c r="AA2365" s="50">
        <v>1.19115448862394</v>
      </c>
      <c r="AB2365" s="16">
        <v>1</v>
      </c>
      <c r="AE2365" s="57" t="s">
        <v>75</v>
      </c>
      <c r="AG2365" s="50">
        <v>2.7106854106166129</v>
      </c>
      <c r="AH2365" s="50">
        <v>2.7106854106166129</v>
      </c>
      <c r="AI2365" s="4" t="s">
        <v>270</v>
      </c>
      <c r="AJ2365" s="4" t="s">
        <v>271</v>
      </c>
    </row>
    <row r="2366" spans="1:36" x14ac:dyDescent="0.35">
      <c r="A2366" s="4" t="s">
        <v>268</v>
      </c>
      <c r="B2366" s="36" t="s">
        <v>264</v>
      </c>
      <c r="C2366" s="50" t="s">
        <v>267</v>
      </c>
      <c r="D2366" s="19">
        <v>12.269975000000001</v>
      </c>
      <c r="E2366" s="19">
        <v>55.984428000000001</v>
      </c>
      <c r="F2366" s="20">
        <v>4965</v>
      </c>
      <c r="G2366" s="20">
        <v>324</v>
      </c>
      <c r="H2366" s="21">
        <v>1.2974498019608138</v>
      </c>
      <c r="I2366" s="4" t="s">
        <v>31</v>
      </c>
      <c r="J2366" s="4" t="s">
        <v>51</v>
      </c>
      <c r="L2366" s="50">
        <f t="shared" si="232"/>
        <v>5.5E-2</v>
      </c>
      <c r="M2366" s="13">
        <f t="shared" si="233"/>
        <v>1.107754279959718E-5</v>
      </c>
      <c r="N2366" s="4" t="s">
        <v>269</v>
      </c>
      <c r="O2366" s="4" t="s">
        <v>272</v>
      </c>
      <c r="P2366" s="17">
        <v>2400</v>
      </c>
      <c r="Q2366" s="54">
        <v>43202.013136574074</v>
      </c>
      <c r="T2366" s="24">
        <f t="shared" si="234"/>
        <v>2.4305555555555556E-3</v>
      </c>
      <c r="AA2366" s="50">
        <v>0.59557724431197001</v>
      </c>
      <c r="AB2366" s="16">
        <v>1</v>
      </c>
      <c r="AE2366" s="57" t="s">
        <v>75</v>
      </c>
      <c r="AG2366" s="50">
        <v>3.1569170577950918</v>
      </c>
      <c r="AH2366" s="50">
        <v>3.1569170577950918</v>
      </c>
      <c r="AI2366" s="4" t="s">
        <v>270</v>
      </c>
      <c r="AJ2366" s="4" t="s">
        <v>271</v>
      </c>
    </row>
    <row r="2367" spans="1:36" x14ac:dyDescent="0.35">
      <c r="A2367" s="4" t="s">
        <v>268</v>
      </c>
      <c r="B2367" s="36" t="s">
        <v>264</v>
      </c>
      <c r="C2367" s="50" t="s">
        <v>267</v>
      </c>
      <c r="D2367" s="19">
        <v>12.269975000000001</v>
      </c>
      <c r="E2367" s="19">
        <v>55.984428000000001</v>
      </c>
      <c r="F2367" s="20">
        <v>4965</v>
      </c>
      <c r="G2367" s="20">
        <v>324</v>
      </c>
      <c r="H2367" s="21">
        <v>1.2974498019608138</v>
      </c>
      <c r="I2367" s="4" t="s">
        <v>31</v>
      </c>
      <c r="J2367" s="4" t="s">
        <v>51</v>
      </c>
      <c r="L2367" s="50">
        <f t="shared" si="232"/>
        <v>5.5E-2</v>
      </c>
      <c r="M2367" s="13">
        <f t="shared" si="233"/>
        <v>1.107754279959718E-5</v>
      </c>
      <c r="N2367" s="4" t="s">
        <v>269</v>
      </c>
      <c r="O2367" s="4" t="s">
        <v>272</v>
      </c>
      <c r="P2367" s="17">
        <v>2400</v>
      </c>
      <c r="Q2367" s="54">
        <v>43202.061747685184</v>
      </c>
      <c r="T2367" s="24">
        <f t="shared" si="234"/>
        <v>2.4305555555555556E-3</v>
      </c>
      <c r="AA2367" s="50">
        <v>0</v>
      </c>
      <c r="AB2367" s="16">
        <v>1</v>
      </c>
      <c r="AE2367" s="57" t="s">
        <v>75</v>
      </c>
      <c r="AG2367" s="50">
        <v>2.9390887907611916</v>
      </c>
      <c r="AH2367" s="50">
        <v>2.9390887907611916</v>
      </c>
      <c r="AI2367" s="4" t="s">
        <v>270</v>
      </c>
      <c r="AJ2367" s="4" t="s">
        <v>271</v>
      </c>
    </row>
    <row r="2368" spans="1:36" x14ac:dyDescent="0.35">
      <c r="A2368" s="4" t="s">
        <v>268</v>
      </c>
      <c r="B2368" s="36" t="s">
        <v>264</v>
      </c>
      <c r="C2368" s="50" t="s">
        <v>267</v>
      </c>
      <c r="D2368" s="19">
        <v>12.269975000000001</v>
      </c>
      <c r="E2368" s="19">
        <v>55.984428000000001</v>
      </c>
      <c r="F2368" s="20">
        <v>4965</v>
      </c>
      <c r="G2368" s="20">
        <v>324</v>
      </c>
      <c r="H2368" s="21">
        <v>1.2974498019608138</v>
      </c>
      <c r="I2368" s="4" t="s">
        <v>31</v>
      </c>
      <c r="J2368" s="4" t="s">
        <v>51</v>
      </c>
      <c r="L2368" s="50">
        <f t="shared" si="232"/>
        <v>5.5E-2</v>
      </c>
      <c r="M2368" s="13">
        <f t="shared" si="233"/>
        <v>1.107754279959718E-5</v>
      </c>
      <c r="N2368" s="4" t="s">
        <v>269</v>
      </c>
      <c r="O2368" s="4" t="s">
        <v>272</v>
      </c>
      <c r="P2368" s="17">
        <v>2400</v>
      </c>
      <c r="Q2368" s="54">
        <v>43202.110358796293</v>
      </c>
      <c r="T2368" s="24">
        <f t="shared" si="234"/>
        <v>2.4305555555555556E-3</v>
      </c>
      <c r="AA2368" s="50">
        <v>0.59557724431197001</v>
      </c>
      <c r="AB2368" s="16">
        <v>1</v>
      </c>
      <c r="AE2368" s="57" t="s">
        <v>75</v>
      </c>
      <c r="AG2368" s="50">
        <v>3.2180982897402379</v>
      </c>
      <c r="AH2368" s="50">
        <v>3.2180982897402379</v>
      </c>
      <c r="AI2368" s="4" t="s">
        <v>270</v>
      </c>
      <c r="AJ2368" s="4" t="s">
        <v>271</v>
      </c>
    </row>
    <row r="2369" spans="1:36" x14ac:dyDescent="0.35">
      <c r="A2369" s="4" t="s">
        <v>268</v>
      </c>
      <c r="B2369" s="36" t="s">
        <v>264</v>
      </c>
      <c r="C2369" s="50" t="s">
        <v>267</v>
      </c>
      <c r="D2369" s="19">
        <v>12.269975000000001</v>
      </c>
      <c r="E2369" s="19">
        <v>55.984428000000001</v>
      </c>
      <c r="F2369" s="20">
        <v>4965</v>
      </c>
      <c r="G2369" s="20">
        <v>324</v>
      </c>
      <c r="H2369" s="21">
        <v>1.2974498019608138</v>
      </c>
      <c r="I2369" s="4" t="s">
        <v>31</v>
      </c>
      <c r="J2369" s="4" t="s">
        <v>51</v>
      </c>
      <c r="L2369" s="50">
        <f t="shared" si="232"/>
        <v>5.5E-2</v>
      </c>
      <c r="M2369" s="13">
        <f t="shared" si="233"/>
        <v>1.107754279959718E-5</v>
      </c>
      <c r="N2369" s="4" t="s">
        <v>269</v>
      </c>
      <c r="O2369" s="4" t="s">
        <v>272</v>
      </c>
      <c r="P2369" s="17">
        <v>2400</v>
      </c>
      <c r="Q2369" s="54">
        <v>43202.15896990741</v>
      </c>
      <c r="T2369" s="24">
        <f t="shared" si="234"/>
        <v>2.4305555555555556E-3</v>
      </c>
      <c r="AA2369" s="50">
        <v>0</v>
      </c>
      <c r="AB2369" s="16">
        <v>1</v>
      </c>
      <c r="AE2369" s="57" t="s">
        <v>75</v>
      </c>
      <c r="AG2369" s="50">
        <v>3.2810974573410876</v>
      </c>
      <c r="AH2369" s="50">
        <v>3.2810974573410876</v>
      </c>
      <c r="AI2369" s="4" t="s">
        <v>270</v>
      </c>
      <c r="AJ2369" s="4" t="s">
        <v>271</v>
      </c>
    </row>
    <row r="2370" spans="1:36" x14ac:dyDescent="0.35">
      <c r="A2370" s="4" t="s">
        <v>268</v>
      </c>
      <c r="B2370" s="36" t="s">
        <v>264</v>
      </c>
      <c r="C2370" s="50" t="s">
        <v>267</v>
      </c>
      <c r="D2370" s="19">
        <v>12.269975000000001</v>
      </c>
      <c r="E2370" s="19">
        <v>55.984428000000001</v>
      </c>
      <c r="F2370" s="20">
        <v>4965</v>
      </c>
      <c r="G2370" s="20">
        <v>324</v>
      </c>
      <c r="H2370" s="21">
        <v>1.2974498019608138</v>
      </c>
      <c r="I2370" s="4" t="s">
        <v>31</v>
      </c>
      <c r="J2370" s="4" t="s">
        <v>51</v>
      </c>
      <c r="L2370" s="50">
        <f t="shared" si="232"/>
        <v>5.5E-2</v>
      </c>
      <c r="M2370" s="13">
        <f t="shared" si="233"/>
        <v>1.107754279959718E-5</v>
      </c>
      <c r="N2370" s="4" t="s">
        <v>269</v>
      </c>
      <c r="O2370" s="4" t="s">
        <v>272</v>
      </c>
      <c r="P2370" s="17">
        <v>2400</v>
      </c>
      <c r="Q2370" s="54">
        <v>43202.20758101852</v>
      </c>
      <c r="T2370" s="24">
        <f t="shared" si="234"/>
        <v>2.4305555555555556E-3</v>
      </c>
      <c r="AA2370" s="50">
        <v>0.59557724431197001</v>
      </c>
      <c r="AB2370" s="16">
        <v>1</v>
      </c>
      <c r="AE2370" s="57" t="s">
        <v>75</v>
      </c>
      <c r="AG2370" s="50">
        <v>3.6969739502574797</v>
      </c>
      <c r="AH2370" s="50">
        <v>3.6969739502574797</v>
      </c>
      <c r="AI2370" s="4" t="s">
        <v>270</v>
      </c>
      <c r="AJ2370" s="4" t="s">
        <v>271</v>
      </c>
    </row>
    <row r="2371" spans="1:36" x14ac:dyDescent="0.35">
      <c r="A2371" s="4" t="s">
        <v>268</v>
      </c>
      <c r="B2371" s="36" t="s">
        <v>264</v>
      </c>
      <c r="C2371" s="50" t="s">
        <v>267</v>
      </c>
      <c r="D2371" s="19">
        <v>12.269975000000001</v>
      </c>
      <c r="E2371" s="19">
        <v>55.984428000000001</v>
      </c>
      <c r="F2371" s="20">
        <v>4965</v>
      </c>
      <c r="G2371" s="20">
        <v>324</v>
      </c>
      <c r="H2371" s="21">
        <v>1.2974498019608138</v>
      </c>
      <c r="I2371" s="4" t="s">
        <v>31</v>
      </c>
      <c r="J2371" s="4" t="s">
        <v>51</v>
      </c>
      <c r="L2371" s="50">
        <f t="shared" si="232"/>
        <v>5.5E-2</v>
      </c>
      <c r="M2371" s="13">
        <f t="shared" si="233"/>
        <v>1.107754279959718E-5</v>
      </c>
      <c r="N2371" s="4" t="s">
        <v>269</v>
      </c>
      <c r="O2371" s="4" t="s">
        <v>272</v>
      </c>
      <c r="P2371" s="17">
        <v>2400</v>
      </c>
      <c r="Q2371" s="54">
        <v>43202.256192129629</v>
      </c>
      <c r="T2371" s="24">
        <f t="shared" si="234"/>
        <v>2.4305555555555556E-3</v>
      </c>
      <c r="AA2371" s="50">
        <v>1.19115448862394</v>
      </c>
      <c r="AB2371" s="16">
        <v>1</v>
      </c>
      <c r="AE2371" s="57" t="s">
        <v>75</v>
      </c>
      <c r="AG2371" s="50">
        <v>3.8539539087515085</v>
      </c>
      <c r="AH2371" s="50">
        <v>3.8539539087515085</v>
      </c>
      <c r="AI2371" s="4" t="s">
        <v>270</v>
      </c>
      <c r="AJ2371" s="4" t="s">
        <v>271</v>
      </c>
    </row>
    <row r="2372" spans="1:36" x14ac:dyDescent="0.35">
      <c r="A2372" s="4" t="s">
        <v>268</v>
      </c>
      <c r="B2372" s="36" t="s">
        <v>264</v>
      </c>
      <c r="C2372" s="50" t="s">
        <v>267</v>
      </c>
      <c r="D2372" s="19">
        <v>12.269975000000001</v>
      </c>
      <c r="E2372" s="19">
        <v>55.984428000000001</v>
      </c>
      <c r="F2372" s="20">
        <v>4965</v>
      </c>
      <c r="G2372" s="20">
        <v>324</v>
      </c>
      <c r="H2372" s="21">
        <v>1.2974498019608138</v>
      </c>
      <c r="I2372" s="4" t="s">
        <v>31</v>
      </c>
      <c r="J2372" s="4" t="s">
        <v>51</v>
      </c>
      <c r="L2372" s="50">
        <f t="shared" si="232"/>
        <v>5.5E-2</v>
      </c>
      <c r="M2372" s="13">
        <f t="shared" si="233"/>
        <v>1.107754279959718E-5</v>
      </c>
      <c r="N2372" s="4" t="s">
        <v>269</v>
      </c>
      <c r="O2372" s="4" t="s">
        <v>272</v>
      </c>
      <c r="P2372" s="17">
        <v>2400</v>
      </c>
      <c r="Q2372" s="54">
        <v>43202.309664351851</v>
      </c>
      <c r="T2372" s="24">
        <f t="shared" si="234"/>
        <v>2.4305555555555556E-3</v>
      </c>
      <c r="AA2372" s="50">
        <v>1.19115448862394</v>
      </c>
      <c r="AB2372" s="16">
        <v>1</v>
      </c>
      <c r="AE2372" s="57" t="s">
        <v>75</v>
      </c>
      <c r="AG2372" s="50">
        <v>4.0466325171545297</v>
      </c>
      <c r="AH2372" s="50">
        <v>4.0466325171545297</v>
      </c>
      <c r="AI2372" s="4" t="s">
        <v>270</v>
      </c>
      <c r="AJ2372" s="4" t="s">
        <v>271</v>
      </c>
    </row>
    <row r="2373" spans="1:36" x14ac:dyDescent="0.35">
      <c r="A2373" s="4" t="s">
        <v>268</v>
      </c>
      <c r="B2373" s="36" t="s">
        <v>264</v>
      </c>
      <c r="C2373" s="50" t="s">
        <v>267</v>
      </c>
      <c r="D2373" s="19">
        <v>12.269975000000001</v>
      </c>
      <c r="E2373" s="19">
        <v>55.984428000000001</v>
      </c>
      <c r="F2373" s="20">
        <v>4965</v>
      </c>
      <c r="G2373" s="20">
        <v>324</v>
      </c>
      <c r="H2373" s="21">
        <v>1.2974498019608138</v>
      </c>
      <c r="I2373" s="4" t="s">
        <v>31</v>
      </c>
      <c r="J2373" s="4" t="s">
        <v>51</v>
      </c>
      <c r="L2373" s="50">
        <f t="shared" si="232"/>
        <v>5.5E-2</v>
      </c>
      <c r="M2373" s="13">
        <f t="shared" si="233"/>
        <v>1.107754279959718E-5</v>
      </c>
      <c r="N2373" s="4" t="s">
        <v>269</v>
      </c>
      <c r="O2373" s="4" t="s">
        <v>272</v>
      </c>
      <c r="P2373" s="17">
        <v>2400</v>
      </c>
      <c r="Q2373" s="54">
        <v>43202.358275462961</v>
      </c>
      <c r="T2373" s="24">
        <f t="shared" si="234"/>
        <v>2.4305555555555556E-3</v>
      </c>
      <c r="AA2373" s="50">
        <v>2.38230897724788</v>
      </c>
      <c r="AB2373" s="16">
        <v>1</v>
      </c>
      <c r="AE2373" s="57" t="s">
        <v>75</v>
      </c>
      <c r="AG2373" s="50">
        <v>4.9111574316883333</v>
      </c>
      <c r="AH2373" s="50">
        <v>4.9111574316883333</v>
      </c>
      <c r="AI2373" s="4" t="s">
        <v>270</v>
      </c>
      <c r="AJ2373" s="4" t="s">
        <v>271</v>
      </c>
    </row>
    <row r="2374" spans="1:36" x14ac:dyDescent="0.35">
      <c r="A2374" s="4" t="s">
        <v>268</v>
      </c>
      <c r="B2374" s="36" t="s">
        <v>264</v>
      </c>
      <c r="C2374" s="50" t="s">
        <v>267</v>
      </c>
      <c r="D2374" s="19">
        <v>12.269975000000001</v>
      </c>
      <c r="E2374" s="19">
        <v>55.984428000000001</v>
      </c>
      <c r="F2374" s="20">
        <v>4965</v>
      </c>
      <c r="G2374" s="20">
        <v>324</v>
      </c>
      <c r="H2374" s="21">
        <v>1.2974498019608138</v>
      </c>
      <c r="I2374" s="4" t="s">
        <v>31</v>
      </c>
      <c r="J2374" s="4" t="s">
        <v>51</v>
      </c>
      <c r="L2374" s="50">
        <f t="shared" si="232"/>
        <v>5.5E-2</v>
      </c>
      <c r="M2374" s="13">
        <f t="shared" si="233"/>
        <v>1.107754279959718E-5</v>
      </c>
      <c r="N2374" s="4" t="s">
        <v>269</v>
      </c>
      <c r="O2374" s="4" t="s">
        <v>272</v>
      </c>
      <c r="P2374" s="17">
        <v>2400</v>
      </c>
      <c r="Q2374" s="54">
        <v>43202.402025462965</v>
      </c>
      <c r="T2374" s="24">
        <f t="shared" si="234"/>
        <v>2.4305555555555556E-3</v>
      </c>
      <c r="AA2374" s="50">
        <v>1.78673173293591</v>
      </c>
      <c r="AB2374" s="16">
        <v>1</v>
      </c>
      <c r="AE2374" s="57" t="s">
        <v>75</v>
      </c>
      <c r="AG2374" s="50">
        <v>7.4007435240275834</v>
      </c>
      <c r="AH2374" s="50">
        <v>7.4007435240275834</v>
      </c>
      <c r="AI2374" s="4" t="s">
        <v>270</v>
      </c>
      <c r="AJ2374" s="4" t="s">
        <v>271</v>
      </c>
    </row>
    <row r="2375" spans="1:36" x14ac:dyDescent="0.35">
      <c r="A2375" s="4" t="s">
        <v>268</v>
      </c>
      <c r="B2375" s="36" t="s">
        <v>264</v>
      </c>
      <c r="C2375" s="50" t="s">
        <v>267</v>
      </c>
      <c r="D2375" s="19">
        <v>12.269975000000001</v>
      </c>
      <c r="E2375" s="19">
        <v>55.984428000000001</v>
      </c>
      <c r="F2375" s="20">
        <v>4965</v>
      </c>
      <c r="G2375" s="20">
        <v>324</v>
      </c>
      <c r="H2375" s="21">
        <v>1.2974498019608138</v>
      </c>
      <c r="I2375" s="4" t="s">
        <v>31</v>
      </c>
      <c r="J2375" s="4" t="s">
        <v>51</v>
      </c>
      <c r="L2375" s="50">
        <f t="shared" si="232"/>
        <v>5.5E-2</v>
      </c>
      <c r="M2375" s="13">
        <f t="shared" si="233"/>
        <v>1.107754279959718E-5</v>
      </c>
      <c r="N2375" s="4" t="s">
        <v>269</v>
      </c>
      <c r="O2375" s="4" t="s">
        <v>272</v>
      </c>
      <c r="P2375" s="17">
        <v>2400</v>
      </c>
      <c r="Q2375" s="54">
        <v>43202.450636574074</v>
      </c>
      <c r="T2375" s="24">
        <f t="shared" si="234"/>
        <v>2.4305555555555556E-3</v>
      </c>
      <c r="AA2375" s="50">
        <v>1.78673173293591</v>
      </c>
      <c r="AB2375" s="16">
        <v>1</v>
      </c>
      <c r="AE2375" s="57" t="s">
        <v>75</v>
      </c>
      <c r="AG2375" s="50">
        <v>6.4602064589911672</v>
      </c>
      <c r="AH2375" s="50">
        <v>6.4602064589911672</v>
      </c>
      <c r="AI2375" s="4" t="s">
        <v>270</v>
      </c>
      <c r="AJ2375" s="4" t="s">
        <v>271</v>
      </c>
    </row>
    <row r="2376" spans="1:36" x14ac:dyDescent="0.35">
      <c r="A2376" s="4" t="s">
        <v>268</v>
      </c>
      <c r="B2376" s="36" t="s">
        <v>264</v>
      </c>
      <c r="C2376" s="50" t="s">
        <v>267</v>
      </c>
      <c r="D2376" s="19">
        <v>12.269975000000001</v>
      </c>
      <c r="E2376" s="19">
        <v>55.984428000000001</v>
      </c>
      <c r="F2376" s="20">
        <v>4965</v>
      </c>
      <c r="G2376" s="20">
        <v>324</v>
      </c>
      <c r="H2376" s="21">
        <v>1.2974498019608138</v>
      </c>
      <c r="I2376" s="4" t="s">
        <v>31</v>
      </c>
      <c r="J2376" s="4" t="s">
        <v>51</v>
      </c>
      <c r="L2376" s="50">
        <f t="shared" ref="L2376:L2430" si="235">AVERAGE(0.03,0.08)</f>
        <v>5.5E-2</v>
      </c>
      <c r="M2376" s="13">
        <f t="shared" ref="M2376:M2430" si="236">L2376/F2376</f>
        <v>1.107754279959718E-5</v>
      </c>
      <c r="N2376" s="4" t="s">
        <v>269</v>
      </c>
      <c r="O2376" s="4" t="s">
        <v>272</v>
      </c>
      <c r="P2376" s="17">
        <v>2400</v>
      </c>
      <c r="Q2376" s="54">
        <v>43202.499247685184</v>
      </c>
      <c r="T2376" s="24">
        <f t="shared" ref="T2376:T2430" si="237">AVERAGE(2,5)/60/24</f>
        <v>2.4305555555555556E-3</v>
      </c>
      <c r="AA2376" s="50">
        <v>2.38230897724788</v>
      </c>
      <c r="AB2376" s="16">
        <v>1</v>
      </c>
      <c r="AE2376" s="57" t="s">
        <v>75</v>
      </c>
      <c r="AG2376" s="50">
        <v>7.9874129116170822</v>
      </c>
      <c r="AH2376" s="50">
        <v>7.9874129116170822</v>
      </c>
      <c r="AI2376" s="4" t="s">
        <v>270</v>
      </c>
      <c r="AJ2376" s="4" t="s">
        <v>271</v>
      </c>
    </row>
    <row r="2377" spans="1:36" x14ac:dyDescent="0.35">
      <c r="A2377" s="4" t="s">
        <v>268</v>
      </c>
      <c r="B2377" s="36" t="s">
        <v>264</v>
      </c>
      <c r="C2377" s="50" t="s">
        <v>267</v>
      </c>
      <c r="D2377" s="19">
        <v>12.269975000000001</v>
      </c>
      <c r="E2377" s="19">
        <v>55.984428000000001</v>
      </c>
      <c r="F2377" s="20">
        <v>4965</v>
      </c>
      <c r="G2377" s="20">
        <v>324</v>
      </c>
      <c r="H2377" s="21">
        <v>1.2974498019608138</v>
      </c>
      <c r="I2377" s="4" t="s">
        <v>31</v>
      </c>
      <c r="J2377" s="4" t="s">
        <v>51</v>
      </c>
      <c r="L2377" s="50">
        <f t="shared" si="235"/>
        <v>5.5E-2</v>
      </c>
      <c r="M2377" s="13">
        <f t="shared" si="236"/>
        <v>1.107754279959718E-5</v>
      </c>
      <c r="N2377" s="4" t="s">
        <v>269</v>
      </c>
      <c r="O2377" s="4" t="s">
        <v>272</v>
      </c>
      <c r="P2377" s="17">
        <v>2400</v>
      </c>
      <c r="Q2377" s="54">
        <v>43202.547858796293</v>
      </c>
      <c r="T2377" s="24">
        <f t="shared" si="237"/>
        <v>2.4305555555555556E-3</v>
      </c>
      <c r="AA2377" s="50">
        <v>2.38230897724788</v>
      </c>
      <c r="AB2377" s="16">
        <v>1</v>
      </c>
      <c r="AE2377" s="57" t="s">
        <v>75</v>
      </c>
      <c r="AG2377" s="50">
        <v>4.1820652685600415</v>
      </c>
      <c r="AH2377" s="50">
        <v>4.1820652685600415</v>
      </c>
      <c r="AI2377" s="4" t="s">
        <v>270</v>
      </c>
      <c r="AJ2377" s="4" t="s">
        <v>271</v>
      </c>
    </row>
    <row r="2378" spans="1:36" x14ac:dyDescent="0.35">
      <c r="A2378" s="4" t="s">
        <v>268</v>
      </c>
      <c r="B2378" s="36" t="s">
        <v>264</v>
      </c>
      <c r="C2378" s="50" t="s">
        <v>267</v>
      </c>
      <c r="D2378" s="19">
        <v>12.269975000000001</v>
      </c>
      <c r="E2378" s="19">
        <v>55.984428000000001</v>
      </c>
      <c r="F2378" s="20">
        <v>4965</v>
      </c>
      <c r="G2378" s="20">
        <v>324</v>
      </c>
      <c r="H2378" s="21">
        <v>1.2974498019608138</v>
      </c>
      <c r="I2378" s="4" t="s">
        <v>31</v>
      </c>
      <c r="J2378" s="4" t="s">
        <v>51</v>
      </c>
      <c r="L2378" s="50">
        <f t="shared" si="235"/>
        <v>5.5E-2</v>
      </c>
      <c r="M2378" s="13">
        <f t="shared" si="236"/>
        <v>1.107754279959718E-5</v>
      </c>
      <c r="N2378" s="4" t="s">
        <v>269</v>
      </c>
      <c r="O2378" s="4" t="s">
        <v>272</v>
      </c>
      <c r="P2378" s="17">
        <v>2400</v>
      </c>
      <c r="Q2378" s="54">
        <v>43202.59646990741</v>
      </c>
      <c r="T2378" s="24">
        <f t="shared" si="237"/>
        <v>2.4305555555555556E-3</v>
      </c>
      <c r="AA2378" s="50">
        <v>1.19115448862394</v>
      </c>
      <c r="AB2378" s="16">
        <v>1</v>
      </c>
      <c r="AE2378" s="57" t="s">
        <v>75</v>
      </c>
      <c r="AG2378" s="50">
        <v>4.5259715619079577</v>
      </c>
      <c r="AH2378" s="50">
        <v>4.5259715619079577</v>
      </c>
      <c r="AI2378" s="4" t="s">
        <v>270</v>
      </c>
      <c r="AJ2378" s="4" t="s">
        <v>271</v>
      </c>
    </row>
    <row r="2379" spans="1:36" x14ac:dyDescent="0.35">
      <c r="A2379" s="4" t="s">
        <v>268</v>
      </c>
      <c r="B2379" s="36" t="s">
        <v>264</v>
      </c>
      <c r="C2379" s="50" t="s">
        <v>267</v>
      </c>
      <c r="D2379" s="19">
        <v>12.269975000000001</v>
      </c>
      <c r="E2379" s="19">
        <v>55.984428000000001</v>
      </c>
      <c r="F2379" s="20">
        <v>4965</v>
      </c>
      <c r="G2379" s="20">
        <v>324</v>
      </c>
      <c r="H2379" s="21">
        <v>1.2974498019608138</v>
      </c>
      <c r="I2379" s="4" t="s">
        <v>31</v>
      </c>
      <c r="J2379" s="4" t="s">
        <v>51</v>
      </c>
      <c r="L2379" s="50">
        <f t="shared" si="235"/>
        <v>5.5E-2</v>
      </c>
      <c r="M2379" s="13">
        <f t="shared" si="236"/>
        <v>1.107754279959718E-5</v>
      </c>
      <c r="N2379" s="4" t="s">
        <v>269</v>
      </c>
      <c r="O2379" s="4" t="s">
        <v>272</v>
      </c>
      <c r="P2379" s="17">
        <v>2400</v>
      </c>
      <c r="Q2379" s="54">
        <v>43202.649942129632</v>
      </c>
      <c r="T2379" s="24">
        <f t="shared" si="237"/>
        <v>2.4305555555555556E-3</v>
      </c>
      <c r="AA2379" s="50">
        <v>0.59557724431197001</v>
      </c>
      <c r="AB2379" s="16">
        <v>1</v>
      </c>
      <c r="AE2379" s="57" t="s">
        <v>75</v>
      </c>
      <c r="AG2379" s="50">
        <v>3.3875946043555714</v>
      </c>
      <c r="AH2379" s="50">
        <v>3.3875946043555714</v>
      </c>
      <c r="AI2379" s="4" t="s">
        <v>270</v>
      </c>
      <c r="AJ2379" s="4" t="s">
        <v>271</v>
      </c>
    </row>
    <row r="2380" spans="1:36" x14ac:dyDescent="0.35">
      <c r="A2380" s="4" t="s">
        <v>268</v>
      </c>
      <c r="B2380" s="36" t="s">
        <v>264</v>
      </c>
      <c r="C2380" s="50" t="s">
        <v>267</v>
      </c>
      <c r="D2380" s="19">
        <v>12.269975000000001</v>
      </c>
      <c r="E2380" s="19">
        <v>55.984428000000001</v>
      </c>
      <c r="F2380" s="20">
        <v>4965</v>
      </c>
      <c r="G2380" s="20">
        <v>324</v>
      </c>
      <c r="H2380" s="21">
        <v>1.2974498019608138</v>
      </c>
      <c r="I2380" s="4" t="s">
        <v>31</v>
      </c>
      <c r="J2380" s="4" t="s">
        <v>51</v>
      </c>
      <c r="L2380" s="50">
        <f t="shared" si="235"/>
        <v>5.5E-2</v>
      </c>
      <c r="M2380" s="13">
        <f t="shared" si="236"/>
        <v>1.107754279959718E-5</v>
      </c>
      <c r="N2380" s="4" t="s">
        <v>269</v>
      </c>
      <c r="O2380" s="4" t="s">
        <v>272</v>
      </c>
      <c r="P2380" s="17">
        <v>2400</v>
      </c>
      <c r="Q2380" s="54">
        <v>43202.693692129629</v>
      </c>
      <c r="T2380" s="24">
        <f t="shared" si="237"/>
        <v>2.4305555555555556E-3</v>
      </c>
      <c r="AA2380" s="50">
        <v>1.78673173293591</v>
      </c>
      <c r="AB2380" s="16">
        <v>1</v>
      </c>
      <c r="AE2380" s="57" t="s">
        <v>75</v>
      </c>
      <c r="AG2380" s="50">
        <v>4.2201237617307923</v>
      </c>
      <c r="AH2380" s="50">
        <v>4.2201237617307923</v>
      </c>
      <c r="AI2380" s="4" t="s">
        <v>270</v>
      </c>
      <c r="AJ2380" s="4" t="s">
        <v>271</v>
      </c>
    </row>
    <row r="2381" spans="1:36" x14ac:dyDescent="0.35">
      <c r="A2381" s="4" t="s">
        <v>268</v>
      </c>
      <c r="B2381" s="36" t="s">
        <v>264</v>
      </c>
      <c r="C2381" s="50" t="s">
        <v>267</v>
      </c>
      <c r="D2381" s="19">
        <v>12.269975000000001</v>
      </c>
      <c r="E2381" s="19">
        <v>55.984428000000001</v>
      </c>
      <c r="F2381" s="20">
        <v>4965</v>
      </c>
      <c r="G2381" s="20">
        <v>324</v>
      </c>
      <c r="H2381" s="21">
        <v>1.2974498019608138</v>
      </c>
      <c r="I2381" s="4" t="s">
        <v>31</v>
      </c>
      <c r="J2381" s="4" t="s">
        <v>51</v>
      </c>
      <c r="L2381" s="50">
        <f t="shared" si="235"/>
        <v>5.5E-2</v>
      </c>
      <c r="M2381" s="13">
        <f t="shared" si="236"/>
        <v>1.107754279959718E-5</v>
      </c>
      <c r="N2381" s="4" t="s">
        <v>269</v>
      </c>
      <c r="O2381" s="4" t="s">
        <v>272</v>
      </c>
      <c r="P2381" s="17">
        <v>2400</v>
      </c>
      <c r="Q2381" s="54">
        <v>43202.742303240739</v>
      </c>
      <c r="T2381" s="24">
        <f t="shared" si="237"/>
        <v>2.4305555555555556E-3</v>
      </c>
      <c r="AA2381" s="50">
        <v>1.19115448862394</v>
      </c>
      <c r="AB2381" s="16">
        <v>1</v>
      </c>
      <c r="AE2381" s="57" t="s">
        <v>75</v>
      </c>
      <c r="AG2381" s="50">
        <v>4.1431971325684369</v>
      </c>
      <c r="AH2381" s="50">
        <v>4.1431971325684369</v>
      </c>
      <c r="AI2381" s="4" t="s">
        <v>270</v>
      </c>
      <c r="AJ2381" s="4" t="s">
        <v>271</v>
      </c>
    </row>
    <row r="2382" spans="1:36" x14ac:dyDescent="0.35">
      <c r="A2382" s="4" t="s">
        <v>268</v>
      </c>
      <c r="B2382" s="36" t="s">
        <v>264</v>
      </c>
      <c r="C2382" s="50" t="s">
        <v>267</v>
      </c>
      <c r="D2382" s="19">
        <v>12.269975000000001</v>
      </c>
      <c r="E2382" s="19">
        <v>55.984428000000001</v>
      </c>
      <c r="F2382" s="20">
        <v>4965</v>
      </c>
      <c r="G2382" s="20">
        <v>324</v>
      </c>
      <c r="H2382" s="21">
        <v>1.2974498019608138</v>
      </c>
      <c r="I2382" s="4" t="s">
        <v>31</v>
      </c>
      <c r="J2382" s="4" t="s">
        <v>51</v>
      </c>
      <c r="L2382" s="50">
        <f t="shared" si="235"/>
        <v>5.5E-2</v>
      </c>
      <c r="M2382" s="13">
        <f t="shared" si="236"/>
        <v>1.107754279959718E-5</v>
      </c>
      <c r="N2382" s="4" t="s">
        <v>269</v>
      </c>
      <c r="O2382" s="4" t="s">
        <v>272</v>
      </c>
      <c r="P2382" s="17">
        <v>2400</v>
      </c>
      <c r="Q2382" s="54">
        <v>43202.790914351855</v>
      </c>
      <c r="T2382" s="24">
        <f t="shared" si="237"/>
        <v>2.4305555555555556E-3</v>
      </c>
      <c r="AA2382" s="50">
        <v>1.78673173293591</v>
      </c>
      <c r="AB2382" s="16">
        <v>1</v>
      </c>
      <c r="AE2382" s="57" t="s">
        <v>75</v>
      </c>
      <c r="AG2382" s="50">
        <v>5.1000192229454173</v>
      </c>
      <c r="AH2382" s="50">
        <v>5.1000192229454173</v>
      </c>
      <c r="AI2382" s="4" t="s">
        <v>270</v>
      </c>
      <c r="AJ2382" s="4" t="s">
        <v>271</v>
      </c>
    </row>
    <row r="2383" spans="1:36" x14ac:dyDescent="0.35">
      <c r="A2383" s="4" t="s">
        <v>268</v>
      </c>
      <c r="B2383" s="36" t="s">
        <v>264</v>
      </c>
      <c r="C2383" s="50" t="s">
        <v>267</v>
      </c>
      <c r="D2383" s="19">
        <v>12.269975000000001</v>
      </c>
      <c r="E2383" s="19">
        <v>55.984428000000001</v>
      </c>
      <c r="F2383" s="20">
        <v>4965</v>
      </c>
      <c r="G2383" s="20">
        <v>324</v>
      </c>
      <c r="H2383" s="21">
        <v>1.2974498019608138</v>
      </c>
      <c r="I2383" s="4" t="s">
        <v>31</v>
      </c>
      <c r="J2383" s="4" t="s">
        <v>51</v>
      </c>
      <c r="L2383" s="50">
        <f t="shared" si="235"/>
        <v>5.5E-2</v>
      </c>
      <c r="M2383" s="13">
        <f t="shared" si="236"/>
        <v>1.107754279959718E-5</v>
      </c>
      <c r="N2383" s="4" t="s">
        <v>269</v>
      </c>
      <c r="O2383" s="4" t="s">
        <v>272</v>
      </c>
      <c r="P2383" s="17">
        <v>2400</v>
      </c>
      <c r="Q2383" s="54">
        <v>43202.839525462965</v>
      </c>
      <c r="T2383" s="24">
        <f t="shared" si="237"/>
        <v>2.4305555555555556E-3</v>
      </c>
      <c r="AA2383" s="50">
        <v>1.78673173293591</v>
      </c>
      <c r="AB2383" s="16">
        <v>1</v>
      </c>
      <c r="AE2383" s="57" t="s">
        <v>75</v>
      </c>
      <c r="AG2383" s="50">
        <v>5.0306386616865835</v>
      </c>
      <c r="AH2383" s="50">
        <v>5.0306386616865835</v>
      </c>
      <c r="AI2383" s="4" t="s">
        <v>270</v>
      </c>
      <c r="AJ2383" s="4" t="s">
        <v>271</v>
      </c>
    </row>
    <row r="2384" spans="1:36" x14ac:dyDescent="0.35">
      <c r="A2384" s="4" t="s">
        <v>268</v>
      </c>
      <c r="B2384" s="36" t="s">
        <v>264</v>
      </c>
      <c r="C2384" s="50" t="s">
        <v>267</v>
      </c>
      <c r="D2384" s="19">
        <v>12.269975000000001</v>
      </c>
      <c r="E2384" s="19">
        <v>55.984428000000001</v>
      </c>
      <c r="F2384" s="20">
        <v>4965</v>
      </c>
      <c r="G2384" s="20">
        <v>324</v>
      </c>
      <c r="H2384" s="21">
        <v>1.2974498019608138</v>
      </c>
      <c r="I2384" s="4" t="s">
        <v>31</v>
      </c>
      <c r="J2384" s="4" t="s">
        <v>51</v>
      </c>
      <c r="L2384" s="50">
        <f t="shared" si="235"/>
        <v>5.5E-2</v>
      </c>
      <c r="M2384" s="13">
        <f t="shared" si="236"/>
        <v>1.107754279959718E-5</v>
      </c>
      <c r="N2384" s="4" t="s">
        <v>269</v>
      </c>
      <c r="O2384" s="4" t="s">
        <v>272</v>
      </c>
      <c r="P2384" s="17">
        <v>2400</v>
      </c>
      <c r="Q2384" s="54">
        <v>43202.888136574074</v>
      </c>
      <c r="T2384" s="24">
        <f t="shared" si="237"/>
        <v>2.4305555555555556E-3</v>
      </c>
      <c r="AA2384" s="50">
        <v>1.78673173293591</v>
      </c>
      <c r="AB2384" s="16">
        <v>1</v>
      </c>
      <c r="AE2384" s="57" t="s">
        <v>75</v>
      </c>
      <c r="AG2384" s="50">
        <v>5.3923791950334587</v>
      </c>
      <c r="AH2384" s="50">
        <v>5.3923791950334587</v>
      </c>
      <c r="AI2384" s="4" t="s">
        <v>270</v>
      </c>
      <c r="AJ2384" s="4" t="s">
        <v>271</v>
      </c>
    </row>
    <row r="2385" spans="1:36" x14ac:dyDescent="0.35">
      <c r="A2385" s="4" t="s">
        <v>268</v>
      </c>
      <c r="B2385" s="36" t="s">
        <v>264</v>
      </c>
      <c r="C2385" s="50" t="s">
        <v>267</v>
      </c>
      <c r="D2385" s="19">
        <v>12.269975000000001</v>
      </c>
      <c r="E2385" s="19">
        <v>55.984428000000001</v>
      </c>
      <c r="F2385" s="20">
        <v>4965</v>
      </c>
      <c r="G2385" s="20">
        <v>324</v>
      </c>
      <c r="H2385" s="21">
        <v>1.2974498019608138</v>
      </c>
      <c r="I2385" s="4" t="s">
        <v>31</v>
      </c>
      <c r="J2385" s="4" t="s">
        <v>51</v>
      </c>
      <c r="L2385" s="50">
        <f t="shared" si="235"/>
        <v>5.5E-2</v>
      </c>
      <c r="M2385" s="13">
        <f t="shared" si="236"/>
        <v>1.107754279959718E-5</v>
      </c>
      <c r="N2385" s="4" t="s">
        <v>269</v>
      </c>
      <c r="O2385" s="4" t="s">
        <v>272</v>
      </c>
      <c r="P2385" s="17">
        <v>2400</v>
      </c>
      <c r="Q2385" s="54">
        <v>43202.936747685184</v>
      </c>
      <c r="T2385" s="24">
        <f t="shared" si="237"/>
        <v>2.4305555555555556E-3</v>
      </c>
      <c r="AA2385" s="50">
        <v>1.19115448862394</v>
      </c>
      <c r="AB2385" s="16">
        <v>1</v>
      </c>
      <c r="AE2385" s="57" t="s">
        <v>75</v>
      </c>
      <c r="AG2385" s="50">
        <v>4.8592352072141667</v>
      </c>
      <c r="AH2385" s="50">
        <v>4.8592352072141667</v>
      </c>
      <c r="AI2385" s="4" t="s">
        <v>270</v>
      </c>
      <c r="AJ2385" s="4" t="s">
        <v>271</v>
      </c>
    </row>
    <row r="2386" spans="1:36" x14ac:dyDescent="0.35">
      <c r="A2386" s="4" t="s">
        <v>268</v>
      </c>
      <c r="B2386" s="36" t="s">
        <v>264</v>
      </c>
      <c r="C2386" s="50" t="s">
        <v>267</v>
      </c>
      <c r="D2386" s="19">
        <v>12.269975000000001</v>
      </c>
      <c r="E2386" s="19">
        <v>55.984428000000001</v>
      </c>
      <c r="F2386" s="20">
        <v>4965</v>
      </c>
      <c r="G2386" s="20">
        <v>324</v>
      </c>
      <c r="H2386" s="21">
        <v>1.2974498019608138</v>
      </c>
      <c r="I2386" s="4" t="s">
        <v>31</v>
      </c>
      <c r="J2386" s="4" t="s">
        <v>51</v>
      </c>
      <c r="L2386" s="50">
        <f t="shared" si="235"/>
        <v>5.5E-2</v>
      </c>
      <c r="M2386" s="13">
        <f t="shared" si="236"/>
        <v>1.107754279959718E-5</v>
      </c>
      <c r="N2386" s="4" t="s">
        <v>269</v>
      </c>
      <c r="O2386" s="4" t="s">
        <v>272</v>
      </c>
      <c r="P2386" s="17">
        <v>2400</v>
      </c>
      <c r="Q2386" s="54">
        <v>43202.985358796293</v>
      </c>
      <c r="T2386" s="24">
        <f t="shared" si="237"/>
        <v>2.4305555555555556E-3</v>
      </c>
      <c r="AA2386" s="50">
        <v>1.19115448862394</v>
      </c>
      <c r="AB2386" s="16">
        <v>1</v>
      </c>
      <c r="AE2386" s="57" t="s">
        <v>75</v>
      </c>
      <c r="AG2386" s="50">
        <v>4.6928922569415414</v>
      </c>
      <c r="AH2386" s="50">
        <v>4.6928922569415414</v>
      </c>
      <c r="AI2386" s="4" t="s">
        <v>270</v>
      </c>
      <c r="AJ2386" s="4" t="s">
        <v>271</v>
      </c>
    </row>
    <row r="2387" spans="1:36" x14ac:dyDescent="0.35">
      <c r="A2387" s="4" t="s">
        <v>268</v>
      </c>
      <c r="B2387" s="36" t="s">
        <v>264</v>
      </c>
      <c r="C2387" s="50" t="s">
        <v>267</v>
      </c>
      <c r="D2387" s="19">
        <v>12.269975000000001</v>
      </c>
      <c r="E2387" s="19">
        <v>55.984428000000001</v>
      </c>
      <c r="F2387" s="20">
        <v>4965</v>
      </c>
      <c r="G2387" s="20">
        <v>324</v>
      </c>
      <c r="H2387" s="21">
        <v>1.2974498019608138</v>
      </c>
      <c r="I2387" s="4" t="s">
        <v>31</v>
      </c>
      <c r="J2387" s="4" t="s">
        <v>51</v>
      </c>
      <c r="L2387" s="50">
        <f t="shared" si="235"/>
        <v>5.5E-2</v>
      </c>
      <c r="M2387" s="13">
        <f t="shared" si="236"/>
        <v>1.107754279959718E-5</v>
      </c>
      <c r="N2387" s="4" t="s">
        <v>269</v>
      </c>
      <c r="O2387" s="4" t="s">
        <v>272</v>
      </c>
      <c r="P2387" s="17">
        <v>2400</v>
      </c>
      <c r="Q2387" s="54">
        <v>43203.038831018515</v>
      </c>
      <c r="T2387" s="24">
        <f t="shared" si="237"/>
        <v>2.4305555555555556E-3</v>
      </c>
      <c r="AA2387" s="50">
        <v>1.19115448862394</v>
      </c>
      <c r="AB2387" s="16">
        <v>1</v>
      </c>
      <c r="AE2387" s="57" t="s">
        <v>75</v>
      </c>
      <c r="AG2387" s="50">
        <v>3.7033654196513166</v>
      </c>
      <c r="AH2387" s="50">
        <v>3.7033654196513166</v>
      </c>
      <c r="AI2387" s="4" t="s">
        <v>270</v>
      </c>
      <c r="AJ2387" s="4" t="s">
        <v>271</v>
      </c>
    </row>
    <row r="2388" spans="1:36" x14ac:dyDescent="0.35">
      <c r="A2388" s="4" t="s">
        <v>268</v>
      </c>
      <c r="B2388" s="36" t="s">
        <v>264</v>
      </c>
      <c r="C2388" s="50" t="s">
        <v>267</v>
      </c>
      <c r="D2388" s="19">
        <v>12.269975000000001</v>
      </c>
      <c r="E2388" s="19">
        <v>55.984428000000001</v>
      </c>
      <c r="F2388" s="20">
        <v>4965</v>
      </c>
      <c r="G2388" s="20">
        <v>324</v>
      </c>
      <c r="H2388" s="21">
        <v>1.2974498019608138</v>
      </c>
      <c r="I2388" s="4" t="s">
        <v>31</v>
      </c>
      <c r="J2388" s="4" t="s">
        <v>51</v>
      </c>
      <c r="L2388" s="50">
        <f t="shared" si="235"/>
        <v>5.5E-2</v>
      </c>
      <c r="M2388" s="13">
        <f t="shared" si="236"/>
        <v>1.107754279959718E-5</v>
      </c>
      <c r="N2388" s="4" t="s">
        <v>269</v>
      </c>
      <c r="O2388" s="4" t="s">
        <v>272</v>
      </c>
      <c r="P2388" s="17">
        <v>2400</v>
      </c>
      <c r="Q2388" s="54">
        <v>43203.08258101852</v>
      </c>
      <c r="T2388" s="24">
        <f t="shared" si="237"/>
        <v>2.4305555555555556E-3</v>
      </c>
      <c r="AA2388" s="50">
        <v>1.19115448862394</v>
      </c>
      <c r="AB2388" s="16">
        <v>1</v>
      </c>
      <c r="AE2388" s="57" t="s">
        <v>75</v>
      </c>
      <c r="AG2388" s="50">
        <v>4.830773934796917</v>
      </c>
      <c r="AH2388" s="50">
        <v>4.830773934796917</v>
      </c>
      <c r="AI2388" s="4" t="s">
        <v>270</v>
      </c>
      <c r="AJ2388" s="4" t="s">
        <v>271</v>
      </c>
    </row>
    <row r="2389" spans="1:36" x14ac:dyDescent="0.35">
      <c r="A2389" s="4" t="s">
        <v>268</v>
      </c>
      <c r="B2389" s="36" t="s">
        <v>264</v>
      </c>
      <c r="C2389" s="50" t="s">
        <v>267</v>
      </c>
      <c r="D2389" s="19">
        <v>12.269975000000001</v>
      </c>
      <c r="E2389" s="19">
        <v>55.984428000000001</v>
      </c>
      <c r="F2389" s="20">
        <v>4965</v>
      </c>
      <c r="G2389" s="20">
        <v>324</v>
      </c>
      <c r="H2389" s="21">
        <v>1.2974498019608138</v>
      </c>
      <c r="I2389" s="4" t="s">
        <v>31</v>
      </c>
      <c r="J2389" s="4" t="s">
        <v>51</v>
      </c>
      <c r="L2389" s="50">
        <f t="shared" si="235"/>
        <v>5.5E-2</v>
      </c>
      <c r="M2389" s="13">
        <f t="shared" si="236"/>
        <v>1.107754279959718E-5</v>
      </c>
      <c r="N2389" s="4" t="s">
        <v>269</v>
      </c>
      <c r="O2389" s="4" t="s">
        <v>272</v>
      </c>
      <c r="P2389" s="17">
        <v>2400</v>
      </c>
      <c r="Q2389" s="54">
        <v>43203.131192129629</v>
      </c>
      <c r="T2389" s="24">
        <f t="shared" si="237"/>
        <v>2.4305555555555556E-3</v>
      </c>
      <c r="AA2389" s="50">
        <v>1.19115448862394</v>
      </c>
      <c r="AB2389" s="16">
        <v>1</v>
      </c>
      <c r="AE2389" s="57" t="s">
        <v>75</v>
      </c>
      <c r="AG2389" s="50">
        <v>4.7398415571511672</v>
      </c>
      <c r="AH2389" s="50">
        <v>4.7398415571511672</v>
      </c>
      <c r="AI2389" s="4" t="s">
        <v>270</v>
      </c>
      <c r="AJ2389" s="4" t="s">
        <v>271</v>
      </c>
    </row>
    <row r="2390" spans="1:36" x14ac:dyDescent="0.35">
      <c r="A2390" s="4" t="s">
        <v>268</v>
      </c>
      <c r="B2390" s="36" t="s">
        <v>264</v>
      </c>
      <c r="C2390" s="50" t="s">
        <v>267</v>
      </c>
      <c r="D2390" s="19">
        <v>12.269975000000001</v>
      </c>
      <c r="E2390" s="19">
        <v>55.984428000000001</v>
      </c>
      <c r="F2390" s="20">
        <v>4965</v>
      </c>
      <c r="G2390" s="20">
        <v>324</v>
      </c>
      <c r="H2390" s="21">
        <v>1.2974498019608138</v>
      </c>
      <c r="I2390" s="4" t="s">
        <v>31</v>
      </c>
      <c r="J2390" s="4" t="s">
        <v>51</v>
      </c>
      <c r="L2390" s="50">
        <f t="shared" si="235"/>
        <v>5.5E-2</v>
      </c>
      <c r="M2390" s="13">
        <f t="shared" si="236"/>
        <v>1.107754279959718E-5</v>
      </c>
      <c r="N2390" s="4" t="s">
        <v>269</v>
      </c>
      <c r="O2390" s="4" t="s">
        <v>272</v>
      </c>
      <c r="P2390" s="17">
        <v>2400</v>
      </c>
      <c r="Q2390" s="54">
        <v>43203.179803240739</v>
      </c>
      <c r="T2390" s="24">
        <f t="shared" si="237"/>
        <v>2.4305555555555556E-3</v>
      </c>
      <c r="AA2390" s="50">
        <v>1.19115448862394</v>
      </c>
      <c r="AB2390" s="16">
        <v>1</v>
      </c>
      <c r="AE2390" s="57" t="s">
        <v>75</v>
      </c>
      <c r="AG2390" s="50">
        <v>4.0798917768628291</v>
      </c>
      <c r="AH2390" s="50">
        <v>4.0798917768628291</v>
      </c>
      <c r="AI2390" s="4" t="s">
        <v>270</v>
      </c>
      <c r="AJ2390" s="4" t="s">
        <v>271</v>
      </c>
    </row>
    <row r="2391" spans="1:36" x14ac:dyDescent="0.35">
      <c r="A2391" s="4" t="s">
        <v>268</v>
      </c>
      <c r="B2391" s="36" t="s">
        <v>264</v>
      </c>
      <c r="C2391" s="50" t="s">
        <v>267</v>
      </c>
      <c r="D2391" s="19">
        <v>12.269975000000001</v>
      </c>
      <c r="E2391" s="19">
        <v>55.984428000000001</v>
      </c>
      <c r="F2391" s="20">
        <v>4965</v>
      </c>
      <c r="G2391" s="20">
        <v>324</v>
      </c>
      <c r="H2391" s="21">
        <v>1.2974498019608138</v>
      </c>
      <c r="I2391" s="4" t="s">
        <v>31</v>
      </c>
      <c r="J2391" s="4" t="s">
        <v>51</v>
      </c>
      <c r="L2391" s="50">
        <f t="shared" si="235"/>
        <v>5.5E-2</v>
      </c>
      <c r="M2391" s="13">
        <f t="shared" si="236"/>
        <v>1.107754279959718E-5</v>
      </c>
      <c r="N2391" s="4" t="s">
        <v>269</v>
      </c>
      <c r="O2391" s="4" t="s">
        <v>272</v>
      </c>
      <c r="P2391" s="17">
        <v>2400</v>
      </c>
      <c r="Q2391" s="54">
        <v>43203.233275462961</v>
      </c>
      <c r="T2391" s="24">
        <f t="shared" si="237"/>
        <v>2.4305555555555556E-3</v>
      </c>
      <c r="AA2391" s="50">
        <v>0.59557724431197001</v>
      </c>
      <c r="AB2391" s="16">
        <v>1</v>
      </c>
      <c r="AE2391" s="57" t="s">
        <v>75</v>
      </c>
      <c r="AG2391" s="50">
        <v>4.2916030411340422</v>
      </c>
      <c r="AH2391" s="50">
        <v>4.2916030411340422</v>
      </c>
      <c r="AI2391" s="4" t="s">
        <v>270</v>
      </c>
      <c r="AJ2391" s="4" t="s">
        <v>271</v>
      </c>
    </row>
    <row r="2392" spans="1:36" x14ac:dyDescent="0.35">
      <c r="A2392" s="4" t="s">
        <v>268</v>
      </c>
      <c r="B2392" s="36" t="s">
        <v>264</v>
      </c>
      <c r="C2392" s="50" t="s">
        <v>267</v>
      </c>
      <c r="D2392" s="19">
        <v>12.269975000000001</v>
      </c>
      <c r="E2392" s="19">
        <v>55.984428000000001</v>
      </c>
      <c r="F2392" s="20">
        <v>4965</v>
      </c>
      <c r="G2392" s="20">
        <v>324</v>
      </c>
      <c r="H2392" s="21">
        <v>1.2974498019608138</v>
      </c>
      <c r="I2392" s="4" t="s">
        <v>31</v>
      </c>
      <c r="J2392" s="4" t="s">
        <v>51</v>
      </c>
      <c r="L2392" s="50">
        <f t="shared" si="235"/>
        <v>5.5E-2</v>
      </c>
      <c r="M2392" s="13">
        <f t="shared" si="236"/>
        <v>1.107754279959718E-5</v>
      </c>
      <c r="N2392" s="4" t="s">
        <v>269</v>
      </c>
      <c r="O2392" s="4" t="s">
        <v>272</v>
      </c>
      <c r="P2392" s="17">
        <v>2400</v>
      </c>
      <c r="Q2392" s="54">
        <v>43203.277025462965</v>
      </c>
      <c r="T2392" s="24">
        <f t="shared" si="237"/>
        <v>2.4305555555555556E-3</v>
      </c>
      <c r="AA2392" s="50">
        <v>1.19115448862394</v>
      </c>
      <c r="AB2392" s="16">
        <v>1</v>
      </c>
      <c r="AE2392" s="57" t="s">
        <v>75</v>
      </c>
      <c r="AG2392" s="50">
        <v>3.3246176605497126</v>
      </c>
      <c r="AH2392" s="50">
        <v>3.3246176605497126</v>
      </c>
      <c r="AI2392" s="4" t="s">
        <v>270</v>
      </c>
      <c r="AJ2392" s="4" t="s">
        <v>271</v>
      </c>
    </row>
    <row r="2393" spans="1:36" x14ac:dyDescent="0.35">
      <c r="A2393" s="4" t="s">
        <v>268</v>
      </c>
      <c r="B2393" s="36" t="s">
        <v>264</v>
      </c>
      <c r="C2393" s="50" t="s">
        <v>267</v>
      </c>
      <c r="D2393" s="19">
        <v>12.269975000000001</v>
      </c>
      <c r="E2393" s="19">
        <v>55.984428000000001</v>
      </c>
      <c r="F2393" s="20">
        <v>4965</v>
      </c>
      <c r="G2393" s="20">
        <v>324</v>
      </c>
      <c r="H2393" s="21">
        <v>1.2974498019608138</v>
      </c>
      <c r="I2393" s="4" t="s">
        <v>31</v>
      </c>
      <c r="J2393" s="4" t="s">
        <v>51</v>
      </c>
      <c r="L2393" s="50">
        <f t="shared" si="235"/>
        <v>5.5E-2</v>
      </c>
      <c r="M2393" s="13">
        <f t="shared" si="236"/>
        <v>1.107754279959718E-5</v>
      </c>
      <c r="N2393" s="4" t="s">
        <v>269</v>
      </c>
      <c r="O2393" s="4" t="s">
        <v>272</v>
      </c>
      <c r="P2393" s="17">
        <v>2400</v>
      </c>
      <c r="Q2393" s="54">
        <v>43203.330497685187</v>
      </c>
      <c r="T2393" s="24">
        <f t="shared" si="237"/>
        <v>2.4305555555555556E-3</v>
      </c>
      <c r="AA2393" s="50">
        <v>1.78673173293591</v>
      </c>
      <c r="AB2393" s="16">
        <v>1</v>
      </c>
      <c r="AE2393" s="57" t="s">
        <v>75</v>
      </c>
      <c r="AG2393" s="50">
        <v>4.6869172946034992</v>
      </c>
      <c r="AH2393" s="50">
        <v>4.6869172946034992</v>
      </c>
      <c r="AI2393" s="4" t="s">
        <v>270</v>
      </c>
      <c r="AJ2393" s="4" t="s">
        <v>271</v>
      </c>
    </row>
    <row r="2394" spans="1:36" x14ac:dyDescent="0.35">
      <c r="A2394" s="4" t="s">
        <v>268</v>
      </c>
      <c r="B2394" s="36" t="s">
        <v>264</v>
      </c>
      <c r="C2394" s="50" t="s">
        <v>267</v>
      </c>
      <c r="D2394" s="19">
        <v>12.269975000000001</v>
      </c>
      <c r="E2394" s="19">
        <v>55.984428000000001</v>
      </c>
      <c r="F2394" s="20">
        <v>4965</v>
      </c>
      <c r="G2394" s="20">
        <v>324</v>
      </c>
      <c r="H2394" s="21">
        <v>1.2974498019608138</v>
      </c>
      <c r="I2394" s="4" t="s">
        <v>31</v>
      </c>
      <c r="J2394" s="4" t="s">
        <v>51</v>
      </c>
      <c r="L2394" s="50">
        <f t="shared" si="235"/>
        <v>5.5E-2</v>
      </c>
      <c r="M2394" s="13">
        <f t="shared" si="236"/>
        <v>1.107754279959718E-5</v>
      </c>
      <c r="N2394" s="4" t="s">
        <v>269</v>
      </c>
      <c r="O2394" s="4" t="s">
        <v>272</v>
      </c>
      <c r="P2394" s="17">
        <v>2400</v>
      </c>
      <c r="Q2394" s="54">
        <v>43203.374247685184</v>
      </c>
      <c r="T2394" s="24">
        <f t="shared" si="237"/>
        <v>2.4305555555555556E-3</v>
      </c>
      <c r="AA2394" s="50">
        <v>2.38230897724788</v>
      </c>
      <c r="AB2394" s="16">
        <v>1</v>
      </c>
      <c r="AE2394" s="57" t="s">
        <v>75</v>
      </c>
      <c r="AG2394" s="50">
        <v>5.7236935497369998</v>
      </c>
      <c r="AH2394" s="50">
        <v>5.7236935497369998</v>
      </c>
      <c r="AI2394" s="4" t="s">
        <v>270</v>
      </c>
      <c r="AJ2394" s="4" t="s">
        <v>271</v>
      </c>
    </row>
    <row r="2395" spans="1:36" x14ac:dyDescent="0.35">
      <c r="A2395" s="4" t="s">
        <v>268</v>
      </c>
      <c r="B2395" s="36" t="s">
        <v>264</v>
      </c>
      <c r="C2395" s="50" t="s">
        <v>267</v>
      </c>
      <c r="D2395" s="19">
        <v>12.269975000000001</v>
      </c>
      <c r="E2395" s="19">
        <v>55.984428000000001</v>
      </c>
      <c r="F2395" s="20">
        <v>4965</v>
      </c>
      <c r="G2395" s="20">
        <v>324</v>
      </c>
      <c r="H2395" s="21">
        <v>1.2974498019608138</v>
      </c>
      <c r="I2395" s="4" t="s">
        <v>31</v>
      </c>
      <c r="J2395" s="4" t="s">
        <v>51</v>
      </c>
      <c r="L2395" s="50">
        <f t="shared" si="235"/>
        <v>5.5E-2</v>
      </c>
      <c r="M2395" s="13">
        <f t="shared" si="236"/>
        <v>1.107754279959718E-5</v>
      </c>
      <c r="N2395" s="4" t="s">
        <v>269</v>
      </c>
      <c r="O2395" s="4" t="s">
        <v>272</v>
      </c>
      <c r="P2395" s="17">
        <v>2400</v>
      </c>
      <c r="Q2395" s="54">
        <v>43203.422858796293</v>
      </c>
      <c r="T2395" s="24">
        <f t="shared" si="237"/>
        <v>2.4305555555555556E-3</v>
      </c>
      <c r="AA2395" s="50">
        <v>2.38230897724788</v>
      </c>
      <c r="AB2395" s="16">
        <v>1</v>
      </c>
      <c r="AE2395" s="57" t="s">
        <v>75</v>
      </c>
      <c r="AG2395" s="50">
        <v>7.4756746590530003</v>
      </c>
      <c r="AH2395" s="50">
        <v>7.4756746590530003</v>
      </c>
      <c r="AI2395" s="4" t="s">
        <v>270</v>
      </c>
      <c r="AJ2395" s="4" t="s">
        <v>271</v>
      </c>
    </row>
    <row r="2396" spans="1:36" x14ac:dyDescent="0.35">
      <c r="A2396" s="4" t="s">
        <v>268</v>
      </c>
      <c r="B2396" s="36" t="s">
        <v>264</v>
      </c>
      <c r="C2396" s="50" t="s">
        <v>267</v>
      </c>
      <c r="D2396" s="19">
        <v>12.269975000000001</v>
      </c>
      <c r="E2396" s="19">
        <v>55.984428000000001</v>
      </c>
      <c r="F2396" s="20">
        <v>4965</v>
      </c>
      <c r="G2396" s="20">
        <v>324</v>
      </c>
      <c r="H2396" s="21">
        <v>1.2974498019608138</v>
      </c>
      <c r="I2396" s="4" t="s">
        <v>31</v>
      </c>
      <c r="J2396" s="4" t="s">
        <v>51</v>
      </c>
      <c r="L2396" s="50">
        <f t="shared" si="235"/>
        <v>5.5E-2</v>
      </c>
      <c r="M2396" s="13">
        <f t="shared" si="236"/>
        <v>1.107754279959718E-5</v>
      </c>
      <c r="N2396" s="4" t="s">
        <v>269</v>
      </c>
      <c r="O2396" s="4" t="s">
        <v>272</v>
      </c>
      <c r="P2396" s="17">
        <v>2400</v>
      </c>
      <c r="Q2396" s="54">
        <v>43203.47146990741</v>
      </c>
      <c r="T2396" s="24">
        <f t="shared" si="237"/>
        <v>2.4305555555555556E-3</v>
      </c>
      <c r="AA2396" s="50">
        <v>2.38230897724788</v>
      </c>
      <c r="AB2396" s="16">
        <v>1</v>
      </c>
      <c r="AE2396" s="57" t="s">
        <v>75</v>
      </c>
      <c r="AG2396" s="50">
        <v>4.6739612128892087</v>
      </c>
      <c r="AH2396" s="50">
        <v>4.6739612128892087</v>
      </c>
      <c r="AI2396" s="4" t="s">
        <v>270</v>
      </c>
      <c r="AJ2396" s="4" t="s">
        <v>271</v>
      </c>
    </row>
    <row r="2397" spans="1:36" x14ac:dyDescent="0.35">
      <c r="A2397" s="4" t="s">
        <v>268</v>
      </c>
      <c r="B2397" s="36" t="s">
        <v>264</v>
      </c>
      <c r="C2397" s="50" t="s">
        <v>267</v>
      </c>
      <c r="D2397" s="19">
        <v>12.269975000000001</v>
      </c>
      <c r="E2397" s="19">
        <v>55.984428000000001</v>
      </c>
      <c r="F2397" s="20">
        <v>4965</v>
      </c>
      <c r="G2397" s="20">
        <v>324</v>
      </c>
      <c r="H2397" s="21">
        <v>1.2974498019608138</v>
      </c>
      <c r="I2397" s="4" t="s">
        <v>31</v>
      </c>
      <c r="J2397" s="4" t="s">
        <v>51</v>
      </c>
      <c r="L2397" s="50">
        <f t="shared" si="235"/>
        <v>5.5E-2</v>
      </c>
      <c r="M2397" s="13">
        <f t="shared" si="236"/>
        <v>1.107754279959718E-5</v>
      </c>
      <c r="N2397" s="4" t="s">
        <v>269</v>
      </c>
      <c r="O2397" s="4" t="s">
        <v>272</v>
      </c>
      <c r="P2397" s="17">
        <v>2400</v>
      </c>
      <c r="Q2397" s="54">
        <v>43203.52008101852</v>
      </c>
      <c r="T2397" s="24">
        <f t="shared" si="237"/>
        <v>2.4305555555555556E-3</v>
      </c>
      <c r="AA2397" s="50">
        <v>1.78673173293591</v>
      </c>
      <c r="AB2397" s="16">
        <v>1</v>
      </c>
      <c r="AE2397" s="57" t="s">
        <v>75</v>
      </c>
      <c r="AG2397" s="50">
        <v>6.8457376022779171</v>
      </c>
      <c r="AH2397" s="50">
        <v>6.8457376022779171</v>
      </c>
      <c r="AI2397" s="4" t="s">
        <v>270</v>
      </c>
      <c r="AJ2397" s="4" t="s">
        <v>271</v>
      </c>
    </row>
    <row r="2398" spans="1:36" x14ac:dyDescent="0.35">
      <c r="A2398" s="4" t="s">
        <v>268</v>
      </c>
      <c r="B2398" s="36" t="s">
        <v>264</v>
      </c>
      <c r="C2398" s="50" t="s">
        <v>266</v>
      </c>
      <c r="D2398" s="19">
        <v>12.27182</v>
      </c>
      <c r="E2398" s="19">
        <v>55.985858</v>
      </c>
      <c r="F2398" s="20">
        <v>6699</v>
      </c>
      <c r="G2398" s="20">
        <v>495</v>
      </c>
      <c r="H2398" s="21">
        <v>1.7064964546303165</v>
      </c>
      <c r="I2398" s="4" t="s">
        <v>31</v>
      </c>
      <c r="J2398" s="4" t="s">
        <v>51</v>
      </c>
      <c r="L2398" s="50">
        <f t="shared" si="235"/>
        <v>5.5E-2</v>
      </c>
      <c r="M2398" s="13">
        <f t="shared" si="236"/>
        <v>8.2101806239737274E-6</v>
      </c>
      <c r="N2398" s="4" t="s">
        <v>269</v>
      </c>
      <c r="O2398" s="4" t="s">
        <v>272</v>
      </c>
      <c r="P2398" s="17">
        <v>2600</v>
      </c>
      <c r="Q2398" s="54">
        <v>43222.733553240738</v>
      </c>
      <c r="T2398" s="24">
        <f t="shared" si="237"/>
        <v>2.4305555555555556E-3</v>
      </c>
      <c r="AA2398" s="50">
        <v>0</v>
      </c>
      <c r="AB2398" s="16">
        <v>1</v>
      </c>
      <c r="AE2398" s="57" t="s">
        <v>75</v>
      </c>
      <c r="AG2398" s="50">
        <v>1.4358999748349541</v>
      </c>
      <c r="AH2398" s="50">
        <v>1.4358999748349541</v>
      </c>
      <c r="AI2398" s="4" t="s">
        <v>270</v>
      </c>
      <c r="AJ2398" s="4" t="s">
        <v>271</v>
      </c>
    </row>
    <row r="2399" spans="1:36" x14ac:dyDescent="0.35">
      <c r="A2399" s="4" t="s">
        <v>268</v>
      </c>
      <c r="B2399" s="36" t="s">
        <v>264</v>
      </c>
      <c r="C2399" s="50" t="s">
        <v>266</v>
      </c>
      <c r="D2399" s="19">
        <v>12.27182</v>
      </c>
      <c r="E2399" s="19">
        <v>55.985858</v>
      </c>
      <c r="F2399" s="20">
        <v>6699</v>
      </c>
      <c r="G2399" s="20">
        <v>495</v>
      </c>
      <c r="H2399" s="21">
        <v>1.7064964546303165</v>
      </c>
      <c r="I2399" s="4" t="s">
        <v>31</v>
      </c>
      <c r="J2399" s="4" t="s">
        <v>51</v>
      </c>
      <c r="L2399" s="50">
        <f t="shared" si="235"/>
        <v>5.5E-2</v>
      </c>
      <c r="M2399" s="13">
        <f t="shared" si="236"/>
        <v>8.2101806239737274E-6</v>
      </c>
      <c r="N2399" s="4" t="s">
        <v>269</v>
      </c>
      <c r="O2399" s="4" t="s">
        <v>272</v>
      </c>
      <c r="P2399" s="17">
        <v>2600</v>
      </c>
      <c r="Q2399" s="54">
        <v>43222.764803240738</v>
      </c>
      <c r="T2399" s="24">
        <f t="shared" si="237"/>
        <v>2.4305555555555556E-3</v>
      </c>
      <c r="AA2399" s="50">
        <v>0</v>
      </c>
      <c r="AB2399" s="16">
        <v>1</v>
      </c>
      <c r="AE2399" s="57" t="s">
        <v>75</v>
      </c>
      <c r="AG2399" s="50">
        <v>1.0215186714167792</v>
      </c>
      <c r="AH2399" s="50">
        <v>1.0215186714167792</v>
      </c>
      <c r="AI2399" s="4" t="s">
        <v>270</v>
      </c>
      <c r="AJ2399" s="4" t="s">
        <v>271</v>
      </c>
    </row>
    <row r="2400" spans="1:36" x14ac:dyDescent="0.35">
      <c r="A2400" s="4" t="s">
        <v>268</v>
      </c>
      <c r="B2400" s="36" t="s">
        <v>264</v>
      </c>
      <c r="C2400" s="50" t="s">
        <v>266</v>
      </c>
      <c r="D2400" s="19">
        <v>12.27182</v>
      </c>
      <c r="E2400" s="19">
        <v>55.985858</v>
      </c>
      <c r="F2400" s="20">
        <v>6699</v>
      </c>
      <c r="G2400" s="20">
        <v>495</v>
      </c>
      <c r="H2400" s="21">
        <v>1.7064964546303165</v>
      </c>
      <c r="I2400" s="4" t="s">
        <v>31</v>
      </c>
      <c r="J2400" s="4" t="s">
        <v>51</v>
      </c>
      <c r="L2400" s="50">
        <f t="shared" si="235"/>
        <v>5.5E-2</v>
      </c>
      <c r="M2400" s="13">
        <f t="shared" si="236"/>
        <v>8.2101806239737274E-6</v>
      </c>
      <c r="N2400" s="4" t="s">
        <v>269</v>
      </c>
      <c r="O2400" s="4" t="s">
        <v>272</v>
      </c>
      <c r="P2400" s="17">
        <v>2600</v>
      </c>
      <c r="Q2400" s="54">
        <v>43222.792581018519</v>
      </c>
      <c r="T2400" s="24">
        <f t="shared" si="237"/>
        <v>2.4305555555555556E-3</v>
      </c>
      <c r="AA2400" s="50">
        <v>0</v>
      </c>
      <c r="AB2400" s="16">
        <v>1</v>
      </c>
      <c r="AE2400" s="57" t="s">
        <v>75</v>
      </c>
      <c r="AG2400" s="50">
        <v>0.69030816739904999</v>
      </c>
      <c r="AH2400" s="50">
        <v>0.69030816739904999</v>
      </c>
      <c r="AI2400" s="4" t="s">
        <v>270</v>
      </c>
      <c r="AJ2400" s="4" t="s">
        <v>271</v>
      </c>
    </row>
    <row r="2401" spans="1:36" x14ac:dyDescent="0.35">
      <c r="A2401" s="4" t="s">
        <v>268</v>
      </c>
      <c r="B2401" s="36" t="s">
        <v>264</v>
      </c>
      <c r="C2401" s="50" t="s">
        <v>266</v>
      </c>
      <c r="D2401" s="19">
        <v>12.27182</v>
      </c>
      <c r="E2401" s="19">
        <v>55.985858</v>
      </c>
      <c r="F2401" s="20">
        <v>6699</v>
      </c>
      <c r="G2401" s="20">
        <v>495</v>
      </c>
      <c r="H2401" s="21">
        <v>1.7064964546303165</v>
      </c>
      <c r="I2401" s="4" t="s">
        <v>31</v>
      </c>
      <c r="J2401" s="4" t="s">
        <v>51</v>
      </c>
      <c r="L2401" s="50">
        <f t="shared" si="235"/>
        <v>5.5E-2</v>
      </c>
      <c r="M2401" s="13">
        <f t="shared" si="236"/>
        <v>8.2101806239737274E-6</v>
      </c>
      <c r="N2401" s="4" t="s">
        <v>269</v>
      </c>
      <c r="O2401" s="4" t="s">
        <v>272</v>
      </c>
      <c r="P2401" s="17">
        <v>2600</v>
      </c>
      <c r="Q2401" s="54">
        <v>43222.8203587963</v>
      </c>
      <c r="T2401" s="24">
        <f t="shared" si="237"/>
        <v>2.4305555555555556E-3</v>
      </c>
      <c r="AA2401" s="50">
        <v>0</v>
      </c>
      <c r="AB2401" s="16">
        <v>1</v>
      </c>
      <c r="AE2401" s="57" t="s">
        <v>75</v>
      </c>
      <c r="AG2401" s="50">
        <v>0.54587538627336252</v>
      </c>
      <c r="AH2401" s="50">
        <v>0.54587538627336252</v>
      </c>
      <c r="AI2401" s="4" t="s">
        <v>270</v>
      </c>
      <c r="AJ2401" s="4" t="s">
        <v>271</v>
      </c>
    </row>
    <row r="2402" spans="1:36" x14ac:dyDescent="0.35">
      <c r="A2402" s="4" t="s">
        <v>268</v>
      </c>
      <c r="B2402" s="36" t="s">
        <v>264</v>
      </c>
      <c r="C2402" s="50" t="s">
        <v>266</v>
      </c>
      <c r="D2402" s="19">
        <v>12.27182</v>
      </c>
      <c r="E2402" s="19">
        <v>55.985858</v>
      </c>
      <c r="F2402" s="20">
        <v>6699</v>
      </c>
      <c r="G2402" s="20">
        <v>495</v>
      </c>
      <c r="H2402" s="21">
        <v>1.7064964546303165</v>
      </c>
      <c r="I2402" s="4" t="s">
        <v>31</v>
      </c>
      <c r="J2402" s="4" t="s">
        <v>51</v>
      </c>
      <c r="L2402" s="50">
        <f t="shared" si="235"/>
        <v>5.5E-2</v>
      </c>
      <c r="M2402" s="13">
        <f t="shared" si="236"/>
        <v>8.2101806239737274E-6</v>
      </c>
      <c r="N2402" s="4" t="s">
        <v>269</v>
      </c>
      <c r="O2402" s="4" t="s">
        <v>272</v>
      </c>
      <c r="P2402" s="17">
        <v>2600</v>
      </c>
      <c r="Q2402" s="54">
        <v>43223.2266087963</v>
      </c>
      <c r="T2402" s="24">
        <f t="shared" si="237"/>
        <v>2.4305555555555556E-3</v>
      </c>
      <c r="AA2402" s="50">
        <v>0</v>
      </c>
      <c r="AB2402" s="16">
        <v>1</v>
      </c>
      <c r="AE2402" s="57" t="s">
        <v>75</v>
      </c>
      <c r="AG2402" s="50">
        <v>0.68135114340659575</v>
      </c>
      <c r="AH2402" s="50">
        <v>0.68135114340659575</v>
      </c>
      <c r="AI2402" s="4" t="s">
        <v>270</v>
      </c>
      <c r="AJ2402" s="4" t="s">
        <v>271</v>
      </c>
    </row>
    <row r="2403" spans="1:36" x14ac:dyDescent="0.35">
      <c r="A2403" s="4" t="s">
        <v>268</v>
      </c>
      <c r="B2403" s="36" t="s">
        <v>264</v>
      </c>
      <c r="C2403" s="50" t="s">
        <v>266</v>
      </c>
      <c r="D2403" s="19">
        <v>12.27182</v>
      </c>
      <c r="E2403" s="19">
        <v>55.985858</v>
      </c>
      <c r="F2403" s="20">
        <v>6699</v>
      </c>
      <c r="G2403" s="20">
        <v>495</v>
      </c>
      <c r="H2403" s="21">
        <v>1.7064964546303165</v>
      </c>
      <c r="I2403" s="4" t="s">
        <v>31</v>
      </c>
      <c r="J2403" s="4" t="s">
        <v>51</v>
      </c>
      <c r="L2403" s="50">
        <f t="shared" si="235"/>
        <v>5.5E-2</v>
      </c>
      <c r="M2403" s="13">
        <f t="shared" si="236"/>
        <v>8.2101806239737274E-6</v>
      </c>
      <c r="N2403" s="4" t="s">
        <v>269</v>
      </c>
      <c r="O2403" s="4" t="s">
        <v>272</v>
      </c>
      <c r="P2403" s="17">
        <v>2600</v>
      </c>
      <c r="Q2403" s="54">
        <v>43223.250914351855</v>
      </c>
      <c r="T2403" s="24">
        <f t="shared" si="237"/>
        <v>2.4305555555555556E-3</v>
      </c>
      <c r="AA2403" s="50">
        <v>0</v>
      </c>
      <c r="AB2403" s="16">
        <v>1</v>
      </c>
      <c r="AE2403" s="57" t="s">
        <v>75</v>
      </c>
      <c r="AG2403" s="50">
        <v>0.98005637968070836</v>
      </c>
      <c r="AH2403" s="50">
        <v>0.98005637968070836</v>
      </c>
      <c r="AI2403" s="4" t="s">
        <v>270</v>
      </c>
      <c r="AJ2403" s="4" t="s">
        <v>271</v>
      </c>
    </row>
    <row r="2404" spans="1:36" x14ac:dyDescent="0.35">
      <c r="A2404" s="4" t="s">
        <v>268</v>
      </c>
      <c r="B2404" s="36" t="s">
        <v>264</v>
      </c>
      <c r="C2404" s="50" t="s">
        <v>266</v>
      </c>
      <c r="D2404" s="19">
        <v>12.27182</v>
      </c>
      <c r="E2404" s="19">
        <v>55.985858</v>
      </c>
      <c r="F2404" s="20">
        <v>6699</v>
      </c>
      <c r="G2404" s="20">
        <v>495</v>
      </c>
      <c r="H2404" s="21">
        <v>1.7064964546303165</v>
      </c>
      <c r="I2404" s="4" t="s">
        <v>31</v>
      </c>
      <c r="J2404" s="4" t="s">
        <v>51</v>
      </c>
      <c r="L2404" s="50">
        <f t="shared" si="235"/>
        <v>5.5E-2</v>
      </c>
      <c r="M2404" s="13">
        <f t="shared" si="236"/>
        <v>8.2101806239737274E-6</v>
      </c>
      <c r="N2404" s="4" t="s">
        <v>269</v>
      </c>
      <c r="O2404" s="4" t="s">
        <v>272</v>
      </c>
      <c r="P2404" s="17">
        <v>2600</v>
      </c>
      <c r="Q2404" s="54">
        <v>43223.313414351855</v>
      </c>
      <c r="T2404" s="24">
        <f t="shared" si="237"/>
        <v>2.4305555555555556E-3</v>
      </c>
      <c r="AA2404" s="50">
        <v>1.92901970113349</v>
      </c>
      <c r="AB2404" s="16">
        <v>1</v>
      </c>
      <c r="AE2404" s="57" t="s">
        <v>75</v>
      </c>
      <c r="AG2404" s="50">
        <v>5.279942984483208</v>
      </c>
      <c r="AH2404" s="50">
        <v>5.279942984483208</v>
      </c>
      <c r="AI2404" s="4" t="s">
        <v>270</v>
      </c>
      <c r="AJ2404" s="4" t="s">
        <v>271</v>
      </c>
    </row>
    <row r="2405" spans="1:36" x14ac:dyDescent="0.35">
      <c r="A2405" s="4" t="s">
        <v>268</v>
      </c>
      <c r="B2405" s="36" t="s">
        <v>264</v>
      </c>
      <c r="C2405" s="50" t="s">
        <v>266</v>
      </c>
      <c r="D2405" s="19">
        <v>12.27182</v>
      </c>
      <c r="E2405" s="19">
        <v>55.985858</v>
      </c>
      <c r="F2405" s="20">
        <v>6699</v>
      </c>
      <c r="G2405" s="20">
        <v>495</v>
      </c>
      <c r="H2405" s="21">
        <v>1.7064964546303165</v>
      </c>
      <c r="I2405" s="4" t="s">
        <v>31</v>
      </c>
      <c r="J2405" s="4" t="s">
        <v>51</v>
      </c>
      <c r="L2405" s="50">
        <f t="shared" si="235"/>
        <v>5.5E-2</v>
      </c>
      <c r="M2405" s="13">
        <f t="shared" si="236"/>
        <v>8.2101806239737274E-6</v>
      </c>
      <c r="N2405" s="4" t="s">
        <v>269</v>
      </c>
      <c r="O2405" s="4" t="s">
        <v>272</v>
      </c>
      <c r="P2405" s="17">
        <v>2600</v>
      </c>
      <c r="Q2405" s="54">
        <v>43223.396747685183</v>
      </c>
      <c r="T2405" s="24">
        <f t="shared" si="237"/>
        <v>2.4305555555555556E-3</v>
      </c>
      <c r="AA2405" s="50">
        <v>3.21503283522248</v>
      </c>
      <c r="AB2405" s="16">
        <v>1</v>
      </c>
      <c r="AE2405" s="57" t="s">
        <v>75</v>
      </c>
      <c r="AG2405" s="50">
        <v>2.8372741424029999</v>
      </c>
      <c r="AH2405" s="50">
        <v>2.8372741424029999</v>
      </c>
      <c r="AI2405" s="4" t="s">
        <v>270</v>
      </c>
      <c r="AJ2405" s="4" t="s">
        <v>271</v>
      </c>
    </row>
    <row r="2406" spans="1:36" x14ac:dyDescent="0.35">
      <c r="A2406" s="4" t="s">
        <v>268</v>
      </c>
      <c r="B2406" s="36" t="s">
        <v>264</v>
      </c>
      <c r="C2406" s="50" t="s">
        <v>266</v>
      </c>
      <c r="D2406" s="19">
        <v>12.27182</v>
      </c>
      <c r="E2406" s="19">
        <v>55.985858</v>
      </c>
      <c r="F2406" s="20">
        <v>6699</v>
      </c>
      <c r="G2406" s="20">
        <v>495</v>
      </c>
      <c r="H2406" s="21">
        <v>1.7064964546303165</v>
      </c>
      <c r="I2406" s="4" t="s">
        <v>31</v>
      </c>
      <c r="J2406" s="4" t="s">
        <v>51</v>
      </c>
      <c r="L2406" s="50">
        <f t="shared" si="235"/>
        <v>5.5E-2</v>
      </c>
      <c r="M2406" s="13">
        <f t="shared" si="236"/>
        <v>8.2101806239737274E-6</v>
      </c>
      <c r="N2406" s="4" t="s">
        <v>269</v>
      </c>
      <c r="O2406" s="4" t="s">
        <v>272</v>
      </c>
      <c r="P2406" s="17">
        <v>2600</v>
      </c>
      <c r="Q2406" s="54">
        <v>43223.743969907409</v>
      </c>
      <c r="T2406" s="24">
        <f t="shared" si="237"/>
        <v>2.4305555555555556E-3</v>
      </c>
      <c r="AA2406" s="50">
        <v>1.92901970113349</v>
      </c>
      <c r="AB2406" s="16">
        <v>1</v>
      </c>
      <c r="AE2406" s="57" t="s">
        <v>75</v>
      </c>
      <c r="AG2406" s="50">
        <v>2.8648059176756338</v>
      </c>
      <c r="AH2406" s="50">
        <v>2.8648059176756338</v>
      </c>
      <c r="AI2406" s="4" t="s">
        <v>270</v>
      </c>
      <c r="AJ2406" s="4" t="s">
        <v>271</v>
      </c>
    </row>
    <row r="2407" spans="1:36" x14ac:dyDescent="0.35">
      <c r="A2407" s="4" t="s">
        <v>268</v>
      </c>
      <c r="B2407" s="36" t="s">
        <v>264</v>
      </c>
      <c r="C2407" s="50" t="s">
        <v>266</v>
      </c>
      <c r="D2407" s="19">
        <v>12.27182</v>
      </c>
      <c r="E2407" s="19">
        <v>55.985858</v>
      </c>
      <c r="F2407" s="20">
        <v>6699</v>
      </c>
      <c r="G2407" s="20">
        <v>495</v>
      </c>
      <c r="H2407" s="21">
        <v>1.7064964546303165</v>
      </c>
      <c r="I2407" s="4" t="s">
        <v>31</v>
      </c>
      <c r="J2407" s="4" t="s">
        <v>51</v>
      </c>
      <c r="L2407" s="50">
        <f t="shared" si="235"/>
        <v>5.5E-2</v>
      </c>
      <c r="M2407" s="13">
        <f t="shared" si="236"/>
        <v>8.2101806239737274E-6</v>
      </c>
      <c r="N2407" s="4" t="s">
        <v>269</v>
      </c>
      <c r="O2407" s="4" t="s">
        <v>272</v>
      </c>
      <c r="P2407" s="17">
        <v>2600</v>
      </c>
      <c r="Q2407" s="54">
        <v>43223.771747685183</v>
      </c>
      <c r="T2407" s="24">
        <f t="shared" si="237"/>
        <v>2.4305555555555556E-3</v>
      </c>
      <c r="AA2407" s="50">
        <v>0.64300656704449499</v>
      </c>
      <c r="AB2407" s="16">
        <v>1</v>
      </c>
      <c r="AE2407" s="57" t="s">
        <v>75</v>
      </c>
      <c r="AG2407" s="50">
        <v>1.3999641997110335</v>
      </c>
      <c r="AH2407" s="50">
        <v>1.3999641997110335</v>
      </c>
      <c r="AI2407" s="4" t="s">
        <v>270</v>
      </c>
      <c r="AJ2407" s="4" t="s">
        <v>271</v>
      </c>
    </row>
    <row r="2408" spans="1:36" x14ac:dyDescent="0.35">
      <c r="A2408" s="4" t="s">
        <v>268</v>
      </c>
      <c r="B2408" s="36" t="s">
        <v>264</v>
      </c>
      <c r="C2408" s="50" t="s">
        <v>266</v>
      </c>
      <c r="D2408" s="19">
        <v>12.27182</v>
      </c>
      <c r="E2408" s="19">
        <v>55.985858</v>
      </c>
      <c r="F2408" s="20">
        <v>6699</v>
      </c>
      <c r="G2408" s="20">
        <v>495</v>
      </c>
      <c r="H2408" s="21">
        <v>1.7064964546303165</v>
      </c>
      <c r="I2408" s="4" t="s">
        <v>31</v>
      </c>
      <c r="J2408" s="4" t="s">
        <v>51</v>
      </c>
      <c r="L2408" s="50">
        <f t="shared" si="235"/>
        <v>5.5E-2</v>
      </c>
      <c r="M2408" s="13">
        <f t="shared" si="236"/>
        <v>8.2101806239737274E-6</v>
      </c>
      <c r="N2408" s="4" t="s">
        <v>269</v>
      </c>
      <c r="O2408" s="4" t="s">
        <v>272</v>
      </c>
      <c r="P2408" s="17">
        <v>2600</v>
      </c>
      <c r="Q2408" s="54">
        <v>43223.799525462964</v>
      </c>
      <c r="T2408" s="24">
        <f t="shared" si="237"/>
        <v>2.4305555555555556E-3</v>
      </c>
      <c r="AA2408" s="50">
        <v>1.28601313408899</v>
      </c>
      <c r="AB2408" s="16">
        <v>1</v>
      </c>
      <c r="AE2408" s="57" t="s">
        <v>75</v>
      </c>
      <c r="AG2408" s="50">
        <v>1.0858291601330083</v>
      </c>
      <c r="AH2408" s="50">
        <v>1.0858291601330083</v>
      </c>
      <c r="AI2408" s="4" t="s">
        <v>270</v>
      </c>
      <c r="AJ2408" s="4" t="s">
        <v>271</v>
      </c>
    </row>
    <row r="2409" spans="1:36" x14ac:dyDescent="0.35">
      <c r="A2409" s="4" t="s">
        <v>268</v>
      </c>
      <c r="B2409" s="36" t="s">
        <v>264</v>
      </c>
      <c r="C2409" s="50" t="s">
        <v>266</v>
      </c>
      <c r="D2409" s="19">
        <v>12.27182</v>
      </c>
      <c r="E2409" s="19">
        <v>55.985858</v>
      </c>
      <c r="F2409" s="20">
        <v>6699</v>
      </c>
      <c r="G2409" s="20">
        <v>495</v>
      </c>
      <c r="H2409" s="21">
        <v>1.7064964546303165</v>
      </c>
      <c r="I2409" s="4" t="s">
        <v>31</v>
      </c>
      <c r="J2409" s="4" t="s">
        <v>51</v>
      </c>
      <c r="L2409" s="50">
        <f t="shared" si="235"/>
        <v>5.5E-2</v>
      </c>
      <c r="M2409" s="13">
        <f t="shared" si="236"/>
        <v>8.2101806239737274E-6</v>
      </c>
      <c r="N2409" s="4" t="s">
        <v>269</v>
      </c>
      <c r="O2409" s="4" t="s">
        <v>272</v>
      </c>
      <c r="P2409" s="17">
        <v>2600</v>
      </c>
      <c r="Q2409" s="54">
        <v>43223.830775462964</v>
      </c>
      <c r="T2409" s="24">
        <f t="shared" si="237"/>
        <v>2.4305555555555556E-3</v>
      </c>
      <c r="AA2409" s="50">
        <v>0.64300656704449499</v>
      </c>
      <c r="AB2409" s="16">
        <v>1</v>
      </c>
      <c r="AE2409" s="57" t="s">
        <v>75</v>
      </c>
      <c r="AG2409" s="50">
        <v>0.86829043069402512</v>
      </c>
      <c r="AH2409" s="50">
        <v>0.86829043069402512</v>
      </c>
      <c r="AI2409" s="4" t="s">
        <v>270</v>
      </c>
      <c r="AJ2409" s="4" t="s">
        <v>271</v>
      </c>
    </row>
    <row r="2410" spans="1:36" x14ac:dyDescent="0.35">
      <c r="A2410" s="4" t="s">
        <v>268</v>
      </c>
      <c r="B2410" s="36" t="s">
        <v>264</v>
      </c>
      <c r="C2410" s="50" t="s">
        <v>266</v>
      </c>
      <c r="D2410" s="19">
        <v>12.27182</v>
      </c>
      <c r="E2410" s="19">
        <v>55.985858</v>
      </c>
      <c r="F2410" s="20">
        <v>6699</v>
      </c>
      <c r="G2410" s="20">
        <v>495</v>
      </c>
      <c r="H2410" s="21">
        <v>1.7064964546303165</v>
      </c>
      <c r="I2410" s="4" t="s">
        <v>31</v>
      </c>
      <c r="J2410" s="4" t="s">
        <v>51</v>
      </c>
      <c r="L2410" s="50">
        <f t="shared" si="235"/>
        <v>5.5E-2</v>
      </c>
      <c r="M2410" s="13">
        <f t="shared" si="236"/>
        <v>8.2101806239737274E-6</v>
      </c>
      <c r="N2410" s="4" t="s">
        <v>269</v>
      </c>
      <c r="O2410" s="4" t="s">
        <v>272</v>
      </c>
      <c r="P2410" s="17">
        <v>2600</v>
      </c>
      <c r="Q2410" s="54">
        <v>43224.205763888887</v>
      </c>
      <c r="T2410" s="24">
        <f t="shared" si="237"/>
        <v>2.4305555555555556E-3</v>
      </c>
      <c r="AA2410" s="50">
        <v>0</v>
      </c>
      <c r="AB2410" s="16">
        <v>1</v>
      </c>
      <c r="AE2410" s="57" t="s">
        <v>75</v>
      </c>
      <c r="AG2410" s="50">
        <v>0.51579001325167917</v>
      </c>
      <c r="AH2410" s="50">
        <v>0.51579001325167917</v>
      </c>
      <c r="AI2410" s="4" t="s">
        <v>270</v>
      </c>
      <c r="AJ2410" s="4" t="s">
        <v>271</v>
      </c>
    </row>
    <row r="2411" spans="1:36" x14ac:dyDescent="0.35">
      <c r="A2411" s="4" t="s">
        <v>268</v>
      </c>
      <c r="B2411" s="36" t="s">
        <v>264</v>
      </c>
      <c r="C2411" s="50" t="s">
        <v>266</v>
      </c>
      <c r="D2411" s="19">
        <v>12.27182</v>
      </c>
      <c r="E2411" s="19">
        <v>55.985858</v>
      </c>
      <c r="F2411" s="20">
        <v>6699</v>
      </c>
      <c r="G2411" s="20">
        <v>495</v>
      </c>
      <c r="H2411" s="21">
        <v>1.7064964546303165</v>
      </c>
      <c r="I2411" s="4" t="s">
        <v>31</v>
      </c>
      <c r="J2411" s="4" t="s">
        <v>51</v>
      </c>
      <c r="L2411" s="50">
        <f t="shared" si="235"/>
        <v>5.5E-2</v>
      </c>
      <c r="M2411" s="13">
        <f t="shared" si="236"/>
        <v>8.2101806239737274E-6</v>
      </c>
      <c r="N2411" s="4" t="s">
        <v>269</v>
      </c>
      <c r="O2411" s="4" t="s">
        <v>272</v>
      </c>
      <c r="P2411" s="17">
        <v>2600</v>
      </c>
      <c r="Q2411" s="54">
        <v>43224.233541666668</v>
      </c>
      <c r="T2411" s="24">
        <f t="shared" si="237"/>
        <v>2.4305555555555556E-3</v>
      </c>
      <c r="AA2411" s="50">
        <v>0</v>
      </c>
      <c r="AB2411" s="16">
        <v>1</v>
      </c>
      <c r="AE2411" s="57" t="s">
        <v>75</v>
      </c>
      <c r="AG2411" s="50">
        <v>0.81629064208631663</v>
      </c>
      <c r="AH2411" s="50">
        <v>0.81629064208631663</v>
      </c>
      <c r="AI2411" s="4" t="s">
        <v>270</v>
      </c>
      <c r="AJ2411" s="4" t="s">
        <v>271</v>
      </c>
    </row>
    <row r="2412" spans="1:36" x14ac:dyDescent="0.35">
      <c r="A2412" s="4" t="s">
        <v>268</v>
      </c>
      <c r="B2412" s="36" t="s">
        <v>264</v>
      </c>
      <c r="C2412" s="50" t="s">
        <v>266</v>
      </c>
      <c r="D2412" s="19">
        <v>12.27182</v>
      </c>
      <c r="E2412" s="19">
        <v>55.985858</v>
      </c>
      <c r="F2412" s="20">
        <v>6699</v>
      </c>
      <c r="G2412" s="20">
        <v>495</v>
      </c>
      <c r="H2412" s="21">
        <v>1.7064964546303165</v>
      </c>
      <c r="I2412" s="4" t="s">
        <v>31</v>
      </c>
      <c r="J2412" s="4" t="s">
        <v>51</v>
      </c>
      <c r="L2412" s="50">
        <f t="shared" si="235"/>
        <v>5.5E-2</v>
      </c>
      <c r="M2412" s="13">
        <f t="shared" si="236"/>
        <v>8.2101806239737274E-6</v>
      </c>
      <c r="N2412" s="4" t="s">
        <v>269</v>
      </c>
      <c r="O2412" s="4" t="s">
        <v>272</v>
      </c>
      <c r="P2412" s="17">
        <v>2600</v>
      </c>
      <c r="Q2412" s="54">
        <v>43224.264803240738</v>
      </c>
      <c r="T2412" s="24">
        <f t="shared" si="237"/>
        <v>2.4305555555555556E-3</v>
      </c>
      <c r="AA2412" s="50">
        <v>0</v>
      </c>
      <c r="AB2412" s="16">
        <v>1</v>
      </c>
      <c r="AE2412" s="57" t="s">
        <v>75</v>
      </c>
      <c r="AG2412" s="50">
        <v>1.6663397971501293</v>
      </c>
      <c r="AH2412" s="50">
        <v>1.6663397971501293</v>
      </c>
      <c r="AI2412" s="4" t="s">
        <v>270</v>
      </c>
      <c r="AJ2412" s="4" t="s">
        <v>271</v>
      </c>
    </row>
    <row r="2413" spans="1:36" x14ac:dyDescent="0.35">
      <c r="A2413" s="4" t="s">
        <v>268</v>
      </c>
      <c r="B2413" s="36" t="s">
        <v>264</v>
      </c>
      <c r="C2413" s="50" t="s">
        <v>266</v>
      </c>
      <c r="D2413" s="19">
        <v>12.27182</v>
      </c>
      <c r="E2413" s="19">
        <v>55.985858</v>
      </c>
      <c r="F2413" s="20">
        <v>6699</v>
      </c>
      <c r="G2413" s="20">
        <v>495</v>
      </c>
      <c r="H2413" s="21">
        <v>1.7064964546303165</v>
      </c>
      <c r="I2413" s="4" t="s">
        <v>31</v>
      </c>
      <c r="J2413" s="4" t="s">
        <v>51</v>
      </c>
      <c r="L2413" s="50">
        <f t="shared" si="235"/>
        <v>5.5E-2</v>
      </c>
      <c r="M2413" s="13">
        <f t="shared" si="236"/>
        <v>8.2101806239737274E-6</v>
      </c>
      <c r="N2413" s="4" t="s">
        <v>269</v>
      </c>
      <c r="O2413" s="4" t="s">
        <v>272</v>
      </c>
      <c r="P2413" s="17">
        <v>2600</v>
      </c>
      <c r="Q2413" s="54">
        <v>43224.3203587963</v>
      </c>
      <c r="T2413" s="24">
        <f t="shared" si="237"/>
        <v>2.4305555555555556E-3</v>
      </c>
      <c r="AA2413" s="50">
        <v>1.92901970113349</v>
      </c>
      <c r="AB2413" s="16">
        <v>1</v>
      </c>
      <c r="AE2413" s="57" t="s">
        <v>75</v>
      </c>
      <c r="AG2413" s="50">
        <v>3.6673669210402418</v>
      </c>
      <c r="AH2413" s="50">
        <v>3.6673669210402418</v>
      </c>
      <c r="AI2413" s="4" t="s">
        <v>270</v>
      </c>
      <c r="AJ2413" s="4" t="s">
        <v>271</v>
      </c>
    </row>
    <row r="2414" spans="1:36" x14ac:dyDescent="0.35">
      <c r="A2414" s="4" t="s">
        <v>268</v>
      </c>
      <c r="B2414" s="36" t="s">
        <v>264</v>
      </c>
      <c r="C2414" s="50" t="s">
        <v>266</v>
      </c>
      <c r="D2414" s="19">
        <v>12.27182</v>
      </c>
      <c r="E2414" s="19">
        <v>55.985858</v>
      </c>
      <c r="F2414" s="20">
        <v>6699</v>
      </c>
      <c r="G2414" s="20">
        <v>495</v>
      </c>
      <c r="H2414" s="21">
        <v>1.7064964546303165</v>
      </c>
      <c r="I2414" s="4" t="s">
        <v>31</v>
      </c>
      <c r="J2414" s="4" t="s">
        <v>51</v>
      </c>
      <c r="L2414" s="50">
        <f t="shared" si="235"/>
        <v>5.5E-2</v>
      </c>
      <c r="M2414" s="13">
        <f t="shared" si="236"/>
        <v>8.2101806239737274E-6</v>
      </c>
      <c r="N2414" s="4" t="s">
        <v>269</v>
      </c>
      <c r="O2414" s="4" t="s">
        <v>272</v>
      </c>
      <c r="P2414" s="17">
        <v>2600</v>
      </c>
      <c r="Q2414" s="54">
        <v>43224.782164351855</v>
      </c>
      <c r="T2414" s="24">
        <f t="shared" si="237"/>
        <v>2.4305555555555556E-3</v>
      </c>
      <c r="AA2414" s="50">
        <v>0</v>
      </c>
      <c r="AB2414" s="16">
        <v>1</v>
      </c>
      <c r="AE2414" s="57" t="s">
        <v>75</v>
      </c>
      <c r="AG2414" s="50">
        <v>1.2681277078157625</v>
      </c>
      <c r="AH2414" s="50">
        <v>1.2681277078157625</v>
      </c>
      <c r="AI2414" s="4" t="s">
        <v>270</v>
      </c>
      <c r="AJ2414" s="4" t="s">
        <v>271</v>
      </c>
    </row>
    <row r="2415" spans="1:36" x14ac:dyDescent="0.35">
      <c r="A2415" s="4" t="s">
        <v>268</v>
      </c>
      <c r="B2415" s="36" t="s">
        <v>264</v>
      </c>
      <c r="C2415" s="50" t="s">
        <v>266</v>
      </c>
      <c r="D2415" s="19">
        <v>12.27182</v>
      </c>
      <c r="E2415" s="19">
        <v>55.985858</v>
      </c>
      <c r="F2415" s="20">
        <v>6699</v>
      </c>
      <c r="G2415" s="20">
        <v>495</v>
      </c>
      <c r="H2415" s="21">
        <v>1.7064964546303165</v>
      </c>
      <c r="I2415" s="4" t="s">
        <v>31</v>
      </c>
      <c r="J2415" s="4" t="s">
        <v>51</v>
      </c>
      <c r="L2415" s="50">
        <f t="shared" si="235"/>
        <v>5.5E-2</v>
      </c>
      <c r="M2415" s="13">
        <f t="shared" si="236"/>
        <v>8.2101806239737274E-6</v>
      </c>
      <c r="N2415" s="4" t="s">
        <v>269</v>
      </c>
      <c r="O2415" s="4" t="s">
        <v>272</v>
      </c>
      <c r="P2415" s="17">
        <v>2600</v>
      </c>
      <c r="Q2415" s="54">
        <v>43224.813414351855</v>
      </c>
      <c r="T2415" s="24">
        <f t="shared" si="237"/>
        <v>2.4305555555555556E-3</v>
      </c>
      <c r="AA2415" s="50">
        <v>0</v>
      </c>
      <c r="AB2415" s="16">
        <v>1</v>
      </c>
      <c r="AE2415" s="57" t="s">
        <v>75</v>
      </c>
      <c r="AG2415" s="50">
        <v>0.8906086104001959</v>
      </c>
      <c r="AH2415" s="50">
        <v>0.8906086104001959</v>
      </c>
      <c r="AI2415" s="4" t="s">
        <v>270</v>
      </c>
      <c r="AJ2415" s="4" t="s">
        <v>271</v>
      </c>
    </row>
    <row r="2416" spans="1:36" x14ac:dyDescent="0.35">
      <c r="A2416" s="4" t="s">
        <v>268</v>
      </c>
      <c r="B2416" s="36" t="s">
        <v>264</v>
      </c>
      <c r="C2416" s="50" t="s">
        <v>266</v>
      </c>
      <c r="D2416" s="19">
        <v>12.27182</v>
      </c>
      <c r="E2416" s="19">
        <v>55.985858</v>
      </c>
      <c r="F2416" s="20">
        <v>6699</v>
      </c>
      <c r="G2416" s="20">
        <v>495</v>
      </c>
      <c r="H2416" s="21">
        <v>1.7064964546303165</v>
      </c>
      <c r="I2416" s="4" t="s">
        <v>31</v>
      </c>
      <c r="J2416" s="4" t="s">
        <v>51</v>
      </c>
      <c r="L2416" s="50">
        <f t="shared" si="235"/>
        <v>5.5E-2</v>
      </c>
      <c r="M2416" s="13">
        <f t="shared" si="236"/>
        <v>8.2101806239737274E-6</v>
      </c>
      <c r="N2416" s="4" t="s">
        <v>269</v>
      </c>
      <c r="O2416" s="4" t="s">
        <v>272</v>
      </c>
      <c r="P2416" s="17">
        <v>2600</v>
      </c>
      <c r="Q2416" s="54">
        <v>43224.841192129628</v>
      </c>
      <c r="T2416" s="24">
        <f t="shared" si="237"/>
        <v>2.4305555555555556E-3</v>
      </c>
      <c r="AA2416" s="50">
        <v>0</v>
      </c>
      <c r="AB2416" s="16">
        <v>1</v>
      </c>
      <c r="AE2416" s="57" t="s">
        <v>75</v>
      </c>
      <c r="AG2416" s="50">
        <v>0.65880201178038333</v>
      </c>
      <c r="AH2416" s="50">
        <v>0.65880201178038333</v>
      </c>
      <c r="AI2416" s="4" t="s">
        <v>270</v>
      </c>
      <c r="AJ2416" s="4" t="s">
        <v>271</v>
      </c>
    </row>
    <row r="2417" spans="1:36" x14ac:dyDescent="0.35">
      <c r="A2417" s="4" t="s">
        <v>268</v>
      </c>
      <c r="B2417" s="36" t="s">
        <v>264</v>
      </c>
      <c r="C2417" s="50" t="s">
        <v>266</v>
      </c>
      <c r="D2417" s="19">
        <v>12.27182</v>
      </c>
      <c r="E2417" s="19">
        <v>55.985858</v>
      </c>
      <c r="F2417" s="20">
        <v>6699</v>
      </c>
      <c r="G2417" s="20">
        <v>495</v>
      </c>
      <c r="H2417" s="21">
        <v>1.7064964546303165</v>
      </c>
      <c r="I2417" s="4" t="s">
        <v>31</v>
      </c>
      <c r="J2417" s="4" t="s">
        <v>51</v>
      </c>
      <c r="L2417" s="50">
        <f t="shared" si="235"/>
        <v>5.5E-2</v>
      </c>
      <c r="M2417" s="13">
        <f t="shared" si="236"/>
        <v>8.2101806239737274E-6</v>
      </c>
      <c r="N2417" s="4" t="s">
        <v>269</v>
      </c>
      <c r="O2417" s="4" t="s">
        <v>272</v>
      </c>
      <c r="P2417" s="17">
        <v>2600</v>
      </c>
      <c r="Q2417" s="54">
        <v>43224.868958333333</v>
      </c>
      <c r="T2417" s="24">
        <f t="shared" si="237"/>
        <v>2.4305555555555556E-3</v>
      </c>
      <c r="AA2417" s="50">
        <v>0</v>
      </c>
      <c r="AB2417" s="16">
        <v>1</v>
      </c>
      <c r="AE2417" s="57" t="s">
        <v>75</v>
      </c>
      <c r="AG2417" s="50">
        <v>0.50215123390986671</v>
      </c>
      <c r="AH2417" s="50">
        <v>0.50215123390986671</v>
      </c>
      <c r="AI2417" s="4" t="s">
        <v>270</v>
      </c>
      <c r="AJ2417" s="4" t="s">
        <v>271</v>
      </c>
    </row>
    <row r="2418" spans="1:36" x14ac:dyDescent="0.35">
      <c r="A2418" s="4" t="s">
        <v>268</v>
      </c>
      <c r="B2418" s="36" t="s">
        <v>264</v>
      </c>
      <c r="C2418" s="50" t="s">
        <v>266</v>
      </c>
      <c r="D2418" s="19">
        <v>12.27182</v>
      </c>
      <c r="E2418" s="19">
        <v>55.985858</v>
      </c>
      <c r="F2418" s="20">
        <v>6699</v>
      </c>
      <c r="G2418" s="20">
        <v>495</v>
      </c>
      <c r="H2418" s="21">
        <v>1.7064964546303165</v>
      </c>
      <c r="I2418" s="4" t="s">
        <v>31</v>
      </c>
      <c r="J2418" s="4" t="s">
        <v>51</v>
      </c>
      <c r="L2418" s="50">
        <f t="shared" si="235"/>
        <v>5.5E-2</v>
      </c>
      <c r="M2418" s="13">
        <f t="shared" si="236"/>
        <v>8.2101806239737274E-6</v>
      </c>
      <c r="N2418" s="4" t="s">
        <v>269</v>
      </c>
      <c r="O2418" s="4" t="s">
        <v>272</v>
      </c>
      <c r="P2418" s="17">
        <v>2600</v>
      </c>
      <c r="Q2418" s="54">
        <v>43224.896736111114</v>
      </c>
      <c r="T2418" s="24">
        <f t="shared" si="237"/>
        <v>2.4305555555555556E-3</v>
      </c>
      <c r="AA2418" s="50">
        <v>0</v>
      </c>
      <c r="AB2418" s="16">
        <v>1</v>
      </c>
      <c r="AE2418" s="57" t="s">
        <v>75</v>
      </c>
      <c r="AG2418" s="50">
        <v>0.50750626558776668</v>
      </c>
      <c r="AH2418" s="50">
        <v>0.50750626558776668</v>
      </c>
      <c r="AI2418" s="4" t="s">
        <v>270</v>
      </c>
      <c r="AJ2418" s="4" t="s">
        <v>271</v>
      </c>
    </row>
    <row r="2419" spans="1:36" x14ac:dyDescent="0.35">
      <c r="A2419" s="4" t="s">
        <v>268</v>
      </c>
      <c r="B2419" s="36" t="s">
        <v>264</v>
      </c>
      <c r="C2419" s="50" t="s">
        <v>266</v>
      </c>
      <c r="D2419" s="19">
        <v>12.27182</v>
      </c>
      <c r="E2419" s="19">
        <v>55.985858</v>
      </c>
      <c r="F2419" s="20">
        <v>6699</v>
      </c>
      <c r="G2419" s="20">
        <v>495</v>
      </c>
      <c r="H2419" s="21">
        <v>1.7064964546303165</v>
      </c>
      <c r="I2419" s="4" t="s">
        <v>31</v>
      </c>
      <c r="J2419" s="4" t="s">
        <v>51</v>
      </c>
      <c r="L2419" s="50">
        <f t="shared" si="235"/>
        <v>5.5E-2</v>
      </c>
      <c r="M2419" s="13">
        <f t="shared" si="236"/>
        <v>8.2101806239737274E-6</v>
      </c>
      <c r="N2419" s="4" t="s">
        <v>269</v>
      </c>
      <c r="O2419" s="4" t="s">
        <v>272</v>
      </c>
      <c r="P2419" s="17">
        <v>2600</v>
      </c>
      <c r="Q2419" s="54">
        <v>43224.927986111114</v>
      </c>
      <c r="T2419" s="24">
        <f t="shared" si="237"/>
        <v>2.4305555555555556E-3</v>
      </c>
      <c r="AA2419" s="50">
        <v>0</v>
      </c>
      <c r="AB2419" s="16">
        <v>1</v>
      </c>
      <c r="AE2419" s="57" t="s">
        <v>75</v>
      </c>
      <c r="AG2419" s="50">
        <v>0.51563655946118336</v>
      </c>
      <c r="AH2419" s="50">
        <v>0.51563655946118336</v>
      </c>
      <c r="AI2419" s="4" t="s">
        <v>270</v>
      </c>
      <c r="AJ2419" s="4" t="s">
        <v>271</v>
      </c>
    </row>
    <row r="2420" spans="1:36" x14ac:dyDescent="0.35">
      <c r="A2420" s="4" t="s">
        <v>268</v>
      </c>
      <c r="B2420" s="36" t="s">
        <v>264</v>
      </c>
      <c r="C2420" s="50" t="s">
        <v>266</v>
      </c>
      <c r="D2420" s="19">
        <v>12.27182</v>
      </c>
      <c r="E2420" s="19">
        <v>55.985858</v>
      </c>
      <c r="F2420" s="20">
        <v>6699</v>
      </c>
      <c r="G2420" s="20">
        <v>495</v>
      </c>
      <c r="H2420" s="21">
        <v>1.7064964546303165</v>
      </c>
      <c r="I2420" s="4" t="s">
        <v>31</v>
      </c>
      <c r="J2420" s="4" t="s">
        <v>51</v>
      </c>
      <c r="L2420" s="50">
        <f t="shared" si="235"/>
        <v>5.5E-2</v>
      </c>
      <c r="M2420" s="13">
        <f t="shared" si="236"/>
        <v>8.2101806239737274E-6</v>
      </c>
      <c r="N2420" s="4" t="s">
        <v>269</v>
      </c>
      <c r="O2420" s="4" t="s">
        <v>272</v>
      </c>
      <c r="P2420" s="17">
        <v>2600</v>
      </c>
      <c r="Q2420" s="54">
        <v>43224.955763888887</v>
      </c>
      <c r="T2420" s="24">
        <f t="shared" si="237"/>
        <v>2.4305555555555556E-3</v>
      </c>
      <c r="AA2420" s="50">
        <v>0</v>
      </c>
      <c r="AB2420" s="16">
        <v>1</v>
      </c>
      <c r="AE2420" s="57" t="s">
        <v>75</v>
      </c>
      <c r="AG2420" s="50">
        <v>0.46171605234492502</v>
      </c>
      <c r="AH2420" s="50">
        <v>0.46171605234492502</v>
      </c>
      <c r="AI2420" s="4" t="s">
        <v>270</v>
      </c>
      <c r="AJ2420" s="4" t="s">
        <v>271</v>
      </c>
    </row>
    <row r="2421" spans="1:36" x14ac:dyDescent="0.35">
      <c r="A2421" s="4" t="s">
        <v>268</v>
      </c>
      <c r="B2421" s="36" t="s">
        <v>264</v>
      </c>
      <c r="C2421" s="50" t="s">
        <v>266</v>
      </c>
      <c r="D2421" s="19">
        <v>12.27182</v>
      </c>
      <c r="E2421" s="19">
        <v>55.985858</v>
      </c>
      <c r="F2421" s="20">
        <v>6699</v>
      </c>
      <c r="G2421" s="20">
        <v>495</v>
      </c>
      <c r="H2421" s="21">
        <v>1.7064964546303165</v>
      </c>
      <c r="I2421" s="4" t="s">
        <v>31</v>
      </c>
      <c r="J2421" s="4" t="s">
        <v>51</v>
      </c>
      <c r="L2421" s="50">
        <f t="shared" si="235"/>
        <v>5.5E-2</v>
      </c>
      <c r="M2421" s="13">
        <f t="shared" si="236"/>
        <v>8.2101806239737274E-6</v>
      </c>
      <c r="N2421" s="4" t="s">
        <v>269</v>
      </c>
      <c r="O2421" s="4" t="s">
        <v>272</v>
      </c>
      <c r="P2421" s="17">
        <v>2600</v>
      </c>
      <c r="Q2421" s="54">
        <v>43224.983541666668</v>
      </c>
      <c r="T2421" s="24">
        <f t="shared" si="237"/>
        <v>2.4305555555555556E-3</v>
      </c>
      <c r="AA2421" s="50">
        <v>0</v>
      </c>
      <c r="AB2421" s="16">
        <v>1</v>
      </c>
      <c r="AE2421" s="57" t="s">
        <v>75</v>
      </c>
      <c r="AG2421" s="50">
        <v>0.4602941044815792</v>
      </c>
      <c r="AH2421" s="50">
        <v>0.4602941044815792</v>
      </c>
      <c r="AI2421" s="4" t="s">
        <v>270</v>
      </c>
      <c r="AJ2421" s="4" t="s">
        <v>271</v>
      </c>
    </row>
    <row r="2422" spans="1:36" x14ac:dyDescent="0.35">
      <c r="A2422" s="4" t="s">
        <v>268</v>
      </c>
      <c r="B2422" s="36" t="s">
        <v>264</v>
      </c>
      <c r="C2422" s="50" t="s">
        <v>266</v>
      </c>
      <c r="D2422" s="19">
        <v>12.27182</v>
      </c>
      <c r="E2422" s="19">
        <v>55.985858</v>
      </c>
      <c r="F2422" s="20">
        <v>6699</v>
      </c>
      <c r="G2422" s="20">
        <v>495</v>
      </c>
      <c r="H2422" s="21">
        <v>1.7064964546303165</v>
      </c>
      <c r="I2422" s="4" t="s">
        <v>31</v>
      </c>
      <c r="J2422" s="4" t="s">
        <v>51</v>
      </c>
      <c r="L2422" s="50">
        <f t="shared" si="235"/>
        <v>5.5E-2</v>
      </c>
      <c r="M2422" s="13">
        <f t="shared" si="236"/>
        <v>8.2101806239737274E-6</v>
      </c>
      <c r="N2422" s="4" t="s">
        <v>269</v>
      </c>
      <c r="O2422" s="4" t="s">
        <v>272</v>
      </c>
      <c r="P2422" s="17">
        <v>2600</v>
      </c>
      <c r="Q2422" s="54">
        <v>43225.014791666668</v>
      </c>
      <c r="T2422" s="24">
        <f t="shared" si="237"/>
        <v>2.4305555555555556E-3</v>
      </c>
      <c r="AA2422" s="50">
        <v>0</v>
      </c>
      <c r="AB2422" s="16">
        <v>1</v>
      </c>
      <c r="AE2422" s="57" t="s">
        <v>75</v>
      </c>
      <c r="AG2422" s="50">
        <v>0.44382884147157498</v>
      </c>
      <c r="AH2422" s="50">
        <v>0.44382884147157498</v>
      </c>
      <c r="AI2422" s="4" t="s">
        <v>270</v>
      </c>
      <c r="AJ2422" s="4" t="s">
        <v>271</v>
      </c>
    </row>
    <row r="2423" spans="1:36" x14ac:dyDescent="0.35">
      <c r="A2423" s="4" t="s">
        <v>268</v>
      </c>
      <c r="B2423" s="36" t="s">
        <v>264</v>
      </c>
      <c r="C2423" s="50" t="s">
        <v>266</v>
      </c>
      <c r="D2423" s="19">
        <v>12.27182</v>
      </c>
      <c r="E2423" s="19">
        <v>55.985858</v>
      </c>
      <c r="F2423" s="20">
        <v>6699</v>
      </c>
      <c r="G2423" s="20">
        <v>495</v>
      </c>
      <c r="H2423" s="21">
        <v>1.7064964546303165</v>
      </c>
      <c r="I2423" s="4" t="s">
        <v>31</v>
      </c>
      <c r="J2423" s="4" t="s">
        <v>51</v>
      </c>
      <c r="L2423" s="50">
        <f t="shared" si="235"/>
        <v>5.5E-2</v>
      </c>
      <c r="M2423" s="13">
        <f t="shared" si="236"/>
        <v>8.2101806239737274E-6</v>
      </c>
      <c r="N2423" s="4" t="s">
        <v>269</v>
      </c>
      <c r="O2423" s="4" t="s">
        <v>272</v>
      </c>
      <c r="P2423" s="17">
        <v>2600</v>
      </c>
      <c r="Q2423" s="54">
        <v>43225.042569444442</v>
      </c>
      <c r="T2423" s="24">
        <f t="shared" si="237"/>
        <v>2.4305555555555556E-3</v>
      </c>
      <c r="AA2423" s="50">
        <v>0</v>
      </c>
      <c r="AB2423" s="16">
        <v>1</v>
      </c>
      <c r="AE2423" s="57" t="s">
        <v>75</v>
      </c>
      <c r="AG2423" s="50">
        <v>0.39643044921633247</v>
      </c>
      <c r="AH2423" s="50">
        <v>0.39643044921633247</v>
      </c>
      <c r="AI2423" s="4" t="s">
        <v>270</v>
      </c>
      <c r="AJ2423" s="4" t="s">
        <v>271</v>
      </c>
    </row>
    <row r="2424" spans="1:36" x14ac:dyDescent="0.35">
      <c r="A2424" s="4" t="s">
        <v>268</v>
      </c>
      <c r="B2424" s="36" t="s">
        <v>264</v>
      </c>
      <c r="C2424" s="50" t="s">
        <v>266</v>
      </c>
      <c r="D2424" s="19">
        <v>12.27182</v>
      </c>
      <c r="E2424" s="19">
        <v>55.985858</v>
      </c>
      <c r="F2424" s="20">
        <v>6699</v>
      </c>
      <c r="G2424" s="20">
        <v>495</v>
      </c>
      <c r="H2424" s="21">
        <v>1.7064964546303165</v>
      </c>
      <c r="I2424" s="4" t="s">
        <v>31</v>
      </c>
      <c r="J2424" s="4" t="s">
        <v>51</v>
      </c>
      <c r="L2424" s="50">
        <f t="shared" si="235"/>
        <v>5.5E-2</v>
      </c>
      <c r="M2424" s="13">
        <f t="shared" si="236"/>
        <v>8.2101806239737274E-6</v>
      </c>
      <c r="N2424" s="4" t="s">
        <v>269</v>
      </c>
      <c r="O2424" s="4" t="s">
        <v>272</v>
      </c>
      <c r="P2424" s="17">
        <v>2600</v>
      </c>
      <c r="Q2424" s="54">
        <v>43225.070347222223</v>
      </c>
      <c r="T2424" s="24">
        <f t="shared" si="237"/>
        <v>2.4305555555555556E-3</v>
      </c>
      <c r="AA2424" s="50">
        <v>0</v>
      </c>
      <c r="AB2424" s="16">
        <v>1</v>
      </c>
      <c r="AE2424" s="57" t="s">
        <v>75</v>
      </c>
      <c r="AG2424" s="50">
        <v>0.45865269563977079</v>
      </c>
      <c r="AH2424" s="50">
        <v>0.45865269563977079</v>
      </c>
      <c r="AI2424" s="4" t="s">
        <v>270</v>
      </c>
      <c r="AJ2424" s="4" t="s">
        <v>271</v>
      </c>
    </row>
    <row r="2425" spans="1:36" x14ac:dyDescent="0.35">
      <c r="A2425" s="4" t="s">
        <v>268</v>
      </c>
      <c r="B2425" s="36" t="s">
        <v>264</v>
      </c>
      <c r="C2425" s="50" t="s">
        <v>266</v>
      </c>
      <c r="D2425" s="19">
        <v>12.27182</v>
      </c>
      <c r="E2425" s="19">
        <v>55.985858</v>
      </c>
      <c r="F2425" s="20">
        <v>6699</v>
      </c>
      <c r="G2425" s="20">
        <v>495</v>
      </c>
      <c r="H2425" s="21">
        <v>1.7064964546303165</v>
      </c>
      <c r="I2425" s="4" t="s">
        <v>31</v>
      </c>
      <c r="J2425" s="4" t="s">
        <v>51</v>
      </c>
      <c r="L2425" s="50">
        <f t="shared" si="235"/>
        <v>5.5E-2</v>
      </c>
      <c r="M2425" s="13">
        <f t="shared" si="236"/>
        <v>8.2101806239737274E-6</v>
      </c>
      <c r="N2425" s="4" t="s">
        <v>269</v>
      </c>
      <c r="O2425" s="4" t="s">
        <v>272</v>
      </c>
      <c r="P2425" s="17">
        <v>2600</v>
      </c>
      <c r="Q2425" s="54">
        <v>43225.160624999997</v>
      </c>
      <c r="T2425" s="24">
        <f t="shared" si="237"/>
        <v>2.4305555555555556E-3</v>
      </c>
      <c r="AA2425" s="50">
        <v>0</v>
      </c>
      <c r="AB2425" s="16">
        <v>1</v>
      </c>
      <c r="AE2425" s="57" t="s">
        <v>75</v>
      </c>
      <c r="AG2425" s="50">
        <v>0.52154939488562491</v>
      </c>
      <c r="AH2425" s="50">
        <v>0.52154939488562491</v>
      </c>
      <c r="AI2425" s="4" t="s">
        <v>270</v>
      </c>
      <c r="AJ2425" s="4" t="s">
        <v>271</v>
      </c>
    </row>
    <row r="2426" spans="1:36" x14ac:dyDescent="0.35">
      <c r="A2426" s="4" t="s">
        <v>268</v>
      </c>
      <c r="B2426" s="36" t="s">
        <v>264</v>
      </c>
      <c r="C2426" s="50" t="s">
        <v>266</v>
      </c>
      <c r="D2426" s="19">
        <v>12.27182</v>
      </c>
      <c r="E2426" s="19">
        <v>55.985858</v>
      </c>
      <c r="F2426" s="20">
        <v>6699</v>
      </c>
      <c r="G2426" s="20">
        <v>495</v>
      </c>
      <c r="H2426" s="21">
        <v>1.7064964546303165</v>
      </c>
      <c r="I2426" s="4" t="s">
        <v>31</v>
      </c>
      <c r="J2426" s="4" t="s">
        <v>51</v>
      </c>
      <c r="L2426" s="50">
        <f t="shared" si="235"/>
        <v>5.5E-2</v>
      </c>
      <c r="M2426" s="13">
        <f t="shared" si="236"/>
        <v>8.2101806239737274E-6</v>
      </c>
      <c r="N2426" s="4" t="s">
        <v>269</v>
      </c>
      <c r="O2426" s="4" t="s">
        <v>272</v>
      </c>
      <c r="P2426" s="17">
        <v>2600</v>
      </c>
      <c r="Q2426" s="54">
        <v>43225.188402777778</v>
      </c>
      <c r="T2426" s="24">
        <f t="shared" si="237"/>
        <v>2.4305555555555556E-3</v>
      </c>
      <c r="AA2426" s="50">
        <v>0</v>
      </c>
      <c r="AB2426" s="16">
        <v>1</v>
      </c>
      <c r="AE2426" s="57" t="s">
        <v>75</v>
      </c>
      <c r="AG2426" s="50">
        <v>0.54659657848375831</v>
      </c>
      <c r="AH2426" s="50">
        <v>0.54659657848375831</v>
      </c>
      <c r="AI2426" s="4" t="s">
        <v>270</v>
      </c>
      <c r="AJ2426" s="4" t="s">
        <v>271</v>
      </c>
    </row>
    <row r="2427" spans="1:36" x14ac:dyDescent="0.35">
      <c r="A2427" s="4" t="s">
        <v>268</v>
      </c>
      <c r="B2427" s="36" t="s">
        <v>264</v>
      </c>
      <c r="C2427" s="50" t="s">
        <v>266</v>
      </c>
      <c r="D2427" s="19">
        <v>12.27182</v>
      </c>
      <c r="E2427" s="19">
        <v>55.985858</v>
      </c>
      <c r="F2427" s="20">
        <v>6699</v>
      </c>
      <c r="G2427" s="20">
        <v>495</v>
      </c>
      <c r="H2427" s="21">
        <v>1.7064964546303165</v>
      </c>
      <c r="I2427" s="4" t="s">
        <v>31</v>
      </c>
      <c r="J2427" s="4" t="s">
        <v>51</v>
      </c>
      <c r="L2427" s="50">
        <f t="shared" si="235"/>
        <v>5.5E-2</v>
      </c>
      <c r="M2427" s="13">
        <f t="shared" si="236"/>
        <v>8.2101806239737274E-6</v>
      </c>
      <c r="N2427" s="4" t="s">
        <v>269</v>
      </c>
      <c r="O2427" s="4" t="s">
        <v>272</v>
      </c>
      <c r="P2427" s="17">
        <v>2600</v>
      </c>
      <c r="Q2427" s="54">
        <v>43225.216180555559</v>
      </c>
      <c r="T2427" s="24">
        <f t="shared" si="237"/>
        <v>2.4305555555555556E-3</v>
      </c>
      <c r="AA2427" s="50">
        <v>0</v>
      </c>
      <c r="AB2427" s="16">
        <v>1</v>
      </c>
      <c r="AE2427" s="57" t="s">
        <v>75</v>
      </c>
      <c r="AG2427" s="50">
        <v>0.85275920587225829</v>
      </c>
      <c r="AH2427" s="50">
        <v>0.85275920587225829</v>
      </c>
      <c r="AI2427" s="4" t="s">
        <v>270</v>
      </c>
      <c r="AJ2427" s="4" t="s">
        <v>271</v>
      </c>
    </row>
    <row r="2428" spans="1:36" x14ac:dyDescent="0.35">
      <c r="A2428" s="4" t="s">
        <v>268</v>
      </c>
      <c r="B2428" s="36" t="s">
        <v>264</v>
      </c>
      <c r="C2428" s="50" t="s">
        <v>266</v>
      </c>
      <c r="D2428" s="19">
        <v>12.27182</v>
      </c>
      <c r="E2428" s="19">
        <v>55.985858</v>
      </c>
      <c r="F2428" s="20">
        <v>6699</v>
      </c>
      <c r="G2428" s="20">
        <v>495</v>
      </c>
      <c r="H2428" s="21">
        <v>1.7064964546303165</v>
      </c>
      <c r="I2428" s="4" t="s">
        <v>31</v>
      </c>
      <c r="J2428" s="4" t="s">
        <v>51</v>
      </c>
      <c r="L2428" s="50">
        <f t="shared" si="235"/>
        <v>5.5E-2</v>
      </c>
      <c r="M2428" s="13">
        <f t="shared" si="236"/>
        <v>8.2101806239737274E-6</v>
      </c>
      <c r="N2428" s="4" t="s">
        <v>269</v>
      </c>
      <c r="O2428" s="4" t="s">
        <v>272</v>
      </c>
      <c r="P2428" s="17">
        <v>2600</v>
      </c>
      <c r="Q2428" s="54">
        <v>43225.247442129628</v>
      </c>
      <c r="T2428" s="24">
        <f t="shared" si="237"/>
        <v>2.4305555555555556E-3</v>
      </c>
      <c r="AA2428" s="50">
        <v>0</v>
      </c>
      <c r="AB2428" s="16">
        <v>1</v>
      </c>
      <c r="AE2428" s="57" t="s">
        <v>75</v>
      </c>
      <c r="AG2428" s="50">
        <v>1.6802175293925585</v>
      </c>
      <c r="AH2428" s="50">
        <v>1.6802175293925585</v>
      </c>
      <c r="AI2428" s="4" t="s">
        <v>270</v>
      </c>
      <c r="AJ2428" s="4" t="s">
        <v>271</v>
      </c>
    </row>
    <row r="2429" spans="1:36" x14ac:dyDescent="0.35">
      <c r="A2429" s="4" t="s">
        <v>268</v>
      </c>
      <c r="B2429" s="36" t="s">
        <v>264</v>
      </c>
      <c r="C2429" s="50" t="s">
        <v>266</v>
      </c>
      <c r="D2429" s="19">
        <v>12.27182</v>
      </c>
      <c r="E2429" s="19">
        <v>55.985858</v>
      </c>
      <c r="F2429" s="20">
        <v>6699</v>
      </c>
      <c r="G2429" s="20">
        <v>495</v>
      </c>
      <c r="H2429" s="21">
        <v>1.7064964546303165</v>
      </c>
      <c r="I2429" s="4" t="s">
        <v>31</v>
      </c>
      <c r="J2429" s="4" t="s">
        <v>51</v>
      </c>
      <c r="L2429" s="50">
        <f t="shared" si="235"/>
        <v>5.5E-2</v>
      </c>
      <c r="M2429" s="13">
        <f t="shared" si="236"/>
        <v>8.2101806239737274E-6</v>
      </c>
      <c r="N2429" s="4" t="s">
        <v>269</v>
      </c>
      <c r="O2429" s="4" t="s">
        <v>272</v>
      </c>
      <c r="P2429" s="17">
        <v>2600</v>
      </c>
      <c r="Q2429" s="54">
        <v>43225.768275462964</v>
      </c>
      <c r="T2429" s="24">
        <f t="shared" si="237"/>
        <v>2.4305555555555556E-3</v>
      </c>
      <c r="AA2429" s="50">
        <v>0</v>
      </c>
      <c r="AB2429" s="16">
        <v>1</v>
      </c>
      <c r="AE2429" s="57" t="s">
        <v>75</v>
      </c>
      <c r="AG2429" s="50">
        <v>1.7982572534170915</v>
      </c>
      <c r="AH2429" s="50">
        <v>1.7982572534170915</v>
      </c>
      <c r="AI2429" s="4" t="s">
        <v>270</v>
      </c>
      <c r="AJ2429" s="4" t="s">
        <v>271</v>
      </c>
    </row>
    <row r="2430" spans="1:36" x14ac:dyDescent="0.35">
      <c r="A2430" s="4" t="s">
        <v>268</v>
      </c>
      <c r="B2430" s="36" t="s">
        <v>264</v>
      </c>
      <c r="C2430" s="50" t="s">
        <v>266</v>
      </c>
      <c r="D2430" s="19">
        <v>12.27182</v>
      </c>
      <c r="E2430" s="19">
        <v>55.985858</v>
      </c>
      <c r="F2430" s="20">
        <v>6699</v>
      </c>
      <c r="G2430" s="20">
        <v>495</v>
      </c>
      <c r="H2430" s="21">
        <v>1.7064964546303165</v>
      </c>
      <c r="I2430" s="4" t="s">
        <v>31</v>
      </c>
      <c r="J2430" s="4" t="s">
        <v>51</v>
      </c>
      <c r="L2430" s="50">
        <f t="shared" si="235"/>
        <v>5.5E-2</v>
      </c>
      <c r="M2430" s="13">
        <f t="shared" si="236"/>
        <v>8.2101806239737274E-6</v>
      </c>
      <c r="N2430" s="4" t="s">
        <v>269</v>
      </c>
      <c r="O2430" s="4" t="s">
        <v>272</v>
      </c>
      <c r="P2430" s="17">
        <v>2600</v>
      </c>
      <c r="Q2430" s="54">
        <v>43225.792581018519</v>
      </c>
      <c r="T2430" s="24">
        <f t="shared" si="237"/>
        <v>2.4305555555555556E-3</v>
      </c>
      <c r="AA2430" s="50">
        <v>0</v>
      </c>
      <c r="AB2430" s="16">
        <v>1</v>
      </c>
      <c r="AE2430" s="57" t="s">
        <v>75</v>
      </c>
      <c r="AG2430" s="50">
        <v>0.91249592185394579</v>
      </c>
      <c r="AH2430" s="50">
        <v>0.91249592185394579</v>
      </c>
      <c r="AI2430" s="4" t="s">
        <v>270</v>
      </c>
      <c r="AJ2430" s="4" t="s">
        <v>271</v>
      </c>
    </row>
  </sheetData>
  <mergeCells count="8">
    <mergeCell ref="Y1:AA1"/>
    <mergeCell ref="AC1:AF1"/>
    <mergeCell ref="U1:W1"/>
    <mergeCell ref="C1:H1"/>
    <mergeCell ref="I1:K1"/>
    <mergeCell ref="L1:N1"/>
    <mergeCell ref="O1:P1"/>
    <mergeCell ref="Q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S1</vt:lpstr>
    </vt:vector>
  </TitlesOfParts>
  <Company>KBC Umeå Universitet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Vachon</dc:creator>
  <cp:lastModifiedBy>Marcus Klaus</cp:lastModifiedBy>
  <cp:revision/>
  <dcterms:created xsi:type="dcterms:W3CDTF">2018-03-16T09:39:49Z</dcterms:created>
  <dcterms:modified xsi:type="dcterms:W3CDTF">2020-04-09T12:49:15Z</dcterms:modified>
</cp:coreProperties>
</file>