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-120" windowWidth="10590" windowHeight="8625"/>
  </bookViews>
  <sheets>
    <sheet name="Sheet1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2" i="1"/>
  <c r="I52"/>
  <c r="H52"/>
  <c r="J49"/>
  <c r="I49"/>
  <c r="H49"/>
  <c r="B68"/>
  <c r="C68"/>
  <c r="B69"/>
  <c r="C69" s="1"/>
  <c r="B70"/>
  <c r="C70"/>
  <c r="B71"/>
  <c r="C71" s="1"/>
  <c r="B72"/>
  <c r="C72"/>
  <c r="B73"/>
  <c r="C73" s="1"/>
  <c r="B74"/>
  <c r="C74"/>
  <c r="B75"/>
  <c r="C75" s="1"/>
  <c r="B76"/>
  <c r="C76"/>
  <c r="B77"/>
  <c r="C77" s="1"/>
  <c r="B78"/>
  <c r="C78"/>
  <c r="B79"/>
  <c r="C79" s="1"/>
  <c r="B80"/>
  <c r="C80"/>
  <c r="B81"/>
  <c r="C81" s="1"/>
  <c r="B82"/>
  <c r="C82"/>
  <c r="B83"/>
  <c r="C83" s="1"/>
  <c r="B84"/>
  <c r="C84"/>
  <c r="B85"/>
  <c r="C85" s="1"/>
  <c r="B86"/>
  <c r="C86"/>
  <c r="B87"/>
  <c r="C87" s="1"/>
  <c r="B88"/>
  <c r="C88"/>
  <c r="B89"/>
  <c r="C89" s="1"/>
  <c r="B90"/>
  <c r="C90"/>
  <c r="B91"/>
  <c r="C91" s="1"/>
  <c r="B92"/>
  <c r="C92"/>
  <c r="B93"/>
  <c r="C93" s="1"/>
  <c r="B94"/>
  <c r="C94"/>
  <c r="B95"/>
  <c r="C95" s="1"/>
  <c r="B96"/>
  <c r="C96"/>
  <c r="B97"/>
  <c r="C97" s="1"/>
  <c r="B98"/>
  <c r="C98"/>
  <c r="B99"/>
  <c r="C99" s="1"/>
  <c r="B100"/>
  <c r="C100"/>
  <c r="B101"/>
  <c r="C101" s="1"/>
  <c r="B102"/>
  <c r="C102"/>
  <c r="B103"/>
  <c r="C103" s="1"/>
  <c r="B104"/>
  <c r="C104"/>
  <c r="B105"/>
  <c r="C105" s="1"/>
  <c r="B106"/>
  <c r="C106"/>
  <c r="B107"/>
  <c r="C107" s="1"/>
  <c r="B108"/>
  <c r="C108"/>
  <c r="B109"/>
  <c r="C109" s="1"/>
  <c r="B110"/>
  <c r="C110"/>
  <c r="B111"/>
  <c r="C111" s="1"/>
  <c r="B112"/>
  <c r="C112"/>
  <c r="B113"/>
  <c r="C113" s="1"/>
  <c r="B114"/>
  <c r="C114"/>
  <c r="B115"/>
  <c r="C115" s="1"/>
  <c r="B116"/>
  <c r="C116"/>
  <c r="B117"/>
  <c r="C117" s="1"/>
  <c r="B118"/>
  <c r="C118"/>
  <c r="B119"/>
  <c r="C119" s="1"/>
  <c r="B120"/>
  <c r="C120"/>
  <c r="B121"/>
  <c r="C121" s="1"/>
  <c r="B122"/>
  <c r="C122"/>
  <c r="B123"/>
  <c r="C123" s="1"/>
  <c r="B124"/>
  <c r="C124"/>
  <c r="B125"/>
  <c r="C125" s="1"/>
  <c r="B126"/>
  <c r="C126"/>
  <c r="B127"/>
  <c r="C127" s="1"/>
  <c r="B128"/>
  <c r="C128"/>
  <c r="B129"/>
  <c r="C129" s="1"/>
  <c r="B130"/>
  <c r="C130"/>
  <c r="B131"/>
  <c r="C131" s="1"/>
  <c r="B132"/>
  <c r="C132"/>
  <c r="B133"/>
  <c r="C133" s="1"/>
  <c r="B134"/>
  <c r="C134"/>
  <c r="B135"/>
  <c r="C135" s="1"/>
  <c r="B136"/>
  <c r="C136"/>
  <c r="B137"/>
  <c r="C137" s="1"/>
  <c r="B138"/>
  <c r="C138"/>
  <c r="B139"/>
  <c r="C139" s="1"/>
  <c r="B140"/>
  <c r="C140"/>
  <c r="B141"/>
  <c r="C141" s="1"/>
  <c r="B142"/>
  <c r="C142"/>
  <c r="B143"/>
  <c r="C143" s="1"/>
  <c r="B144"/>
  <c r="C144"/>
  <c r="B145"/>
  <c r="C145" s="1"/>
  <c r="B146"/>
  <c r="C146"/>
  <c r="B147"/>
  <c r="C147" s="1"/>
  <c r="B148"/>
  <c r="C148"/>
  <c r="B149"/>
  <c r="C149" s="1"/>
  <c r="B150"/>
  <c r="C150"/>
  <c r="B151"/>
  <c r="C151" s="1"/>
  <c r="B152"/>
  <c r="C152"/>
  <c r="B153"/>
  <c r="C153" s="1"/>
  <c r="B154"/>
  <c r="C154"/>
  <c r="B67"/>
  <c r="C67" s="1"/>
  <c r="P112"/>
  <c r="P117"/>
  <c r="U154"/>
  <c r="T154"/>
  <c r="S154"/>
  <c r="R153"/>
  <c r="Q153"/>
  <c r="P153"/>
  <c r="U142"/>
  <c r="T142"/>
  <c r="S142"/>
  <c r="R141"/>
  <c r="Q141"/>
  <c r="P141"/>
  <c r="U130"/>
  <c r="T130"/>
  <c r="S130"/>
  <c r="R129"/>
  <c r="U118"/>
  <c r="T118"/>
  <c r="S118"/>
  <c r="R117"/>
  <c r="T113"/>
  <c r="U113"/>
  <c r="S113"/>
  <c r="R112"/>
  <c r="Q112"/>
  <c r="U104" l="1"/>
  <c r="T104"/>
  <c r="S104"/>
  <c r="R103"/>
  <c r="U92"/>
  <c r="T92"/>
  <c r="S92"/>
  <c r="R91"/>
  <c r="U80"/>
  <c r="T80"/>
  <c r="S80"/>
  <c r="R79"/>
  <c r="R67" l="1"/>
  <c r="S68"/>
  <c r="T68"/>
  <c r="U68"/>
  <c r="P67"/>
  <c r="Q28"/>
  <c r="S28"/>
  <c r="O30"/>
  <c r="O28"/>
  <c r="M67" s="1"/>
  <c r="M68" l="1"/>
  <c r="M26" l="1"/>
  <c r="S30" l="1"/>
  <c r="Q30"/>
  <c r="N71" s="1"/>
  <c r="M30"/>
  <c r="M28"/>
  <c r="K30"/>
  <c r="K28"/>
  <c r="K26"/>
  <c r="I30"/>
  <c r="I28"/>
  <c r="I26"/>
  <c r="G30"/>
  <c r="G28"/>
  <c r="K88" s="1"/>
  <c r="G26"/>
  <c r="E30"/>
  <c r="E28"/>
  <c r="E26"/>
  <c r="C30"/>
  <c r="C28"/>
  <c r="C26"/>
  <c r="K151" l="1"/>
  <c r="K136"/>
  <c r="K139"/>
  <c r="K120"/>
  <c r="J67"/>
  <c r="K143"/>
  <c r="K124"/>
  <c r="K147"/>
  <c r="K132"/>
  <c r="K68"/>
  <c r="K67"/>
  <c r="Q67" s="1"/>
  <c r="F59"/>
  <c r="I59" s="1"/>
  <c r="F61"/>
  <c r="I61" s="1"/>
  <c r="F60"/>
  <c r="I60" s="1"/>
  <c r="G60"/>
  <c r="J60" s="1"/>
  <c r="G59"/>
  <c r="J59" s="1"/>
  <c r="G61"/>
  <c r="J61" s="1"/>
  <c r="N68"/>
  <c r="N67"/>
  <c r="K112"/>
  <c r="K92"/>
  <c r="K69"/>
  <c r="K154"/>
  <c r="K150"/>
  <c r="K146"/>
  <c r="K142"/>
  <c r="K135"/>
  <c r="K131"/>
  <c r="K127"/>
  <c r="K123"/>
  <c r="K119"/>
  <c r="K115"/>
  <c r="K111"/>
  <c r="K107"/>
  <c r="K103"/>
  <c r="Q103" s="1"/>
  <c r="K99"/>
  <c r="K95"/>
  <c r="K91"/>
  <c r="Q91" s="1"/>
  <c r="K87"/>
  <c r="K108"/>
  <c r="K104"/>
  <c r="K96"/>
  <c r="L74"/>
  <c r="L68"/>
  <c r="L67"/>
  <c r="K128"/>
  <c r="K116"/>
  <c r="K100"/>
  <c r="J68"/>
  <c r="K152"/>
  <c r="K148"/>
  <c r="K144"/>
  <c r="K140"/>
  <c r="K137"/>
  <c r="K133"/>
  <c r="K129"/>
  <c r="Q129" s="1"/>
  <c r="K125"/>
  <c r="K121"/>
  <c r="K117"/>
  <c r="Q117" s="1"/>
  <c r="K113"/>
  <c r="K109"/>
  <c r="K105"/>
  <c r="K101"/>
  <c r="K97"/>
  <c r="K93"/>
  <c r="K89"/>
  <c r="K80"/>
  <c r="O67"/>
  <c r="O68"/>
  <c r="K70"/>
  <c r="K153"/>
  <c r="K149"/>
  <c r="K145"/>
  <c r="K141"/>
  <c r="K138"/>
  <c r="K134"/>
  <c r="K130"/>
  <c r="K126"/>
  <c r="K122"/>
  <c r="K118"/>
  <c r="K114"/>
  <c r="K110"/>
  <c r="K106"/>
  <c r="K102"/>
  <c r="K98"/>
  <c r="K94"/>
  <c r="K90"/>
  <c r="K86"/>
  <c r="E61"/>
  <c r="H61" s="1"/>
  <c r="E60"/>
  <c r="H60" s="1"/>
  <c r="E59"/>
  <c r="H59" s="1"/>
  <c r="O77"/>
  <c r="M81"/>
  <c r="O84"/>
  <c r="O80"/>
  <c r="O73"/>
  <c r="O69"/>
  <c r="O153"/>
  <c r="O151"/>
  <c r="O149"/>
  <c r="O147"/>
  <c r="O145"/>
  <c r="O143"/>
  <c r="O141"/>
  <c r="O139"/>
  <c r="O138"/>
  <c r="O137"/>
  <c r="O135"/>
  <c r="O133"/>
  <c r="O131"/>
  <c r="O129"/>
  <c r="O127"/>
  <c r="O125"/>
  <c r="O123"/>
  <c r="O121"/>
  <c r="O119"/>
  <c r="O117"/>
  <c r="O115"/>
  <c r="O113"/>
  <c r="O111"/>
  <c r="O109"/>
  <c r="O107"/>
  <c r="O105"/>
  <c r="O103"/>
  <c r="O101"/>
  <c r="O99"/>
  <c r="O97"/>
  <c r="O95"/>
  <c r="O93"/>
  <c r="O91"/>
  <c r="O89"/>
  <c r="O87"/>
  <c r="O85"/>
  <c r="O81"/>
  <c r="O78"/>
  <c r="O74"/>
  <c r="O70"/>
  <c r="O82"/>
  <c r="O79"/>
  <c r="O75"/>
  <c r="O71"/>
  <c r="O154"/>
  <c r="O152"/>
  <c r="O150"/>
  <c r="O148"/>
  <c r="O146"/>
  <c r="O144"/>
  <c r="O142"/>
  <c r="O140"/>
  <c r="O136"/>
  <c r="O134"/>
  <c r="O132"/>
  <c r="O130"/>
  <c r="O128"/>
  <c r="O126"/>
  <c r="O124"/>
  <c r="O122"/>
  <c r="O120"/>
  <c r="O118"/>
  <c r="O116"/>
  <c r="O114"/>
  <c r="O112"/>
  <c r="O110"/>
  <c r="O108"/>
  <c r="O106"/>
  <c r="O104"/>
  <c r="O102"/>
  <c r="O100"/>
  <c r="O98"/>
  <c r="O96"/>
  <c r="O94"/>
  <c r="O92"/>
  <c r="O90"/>
  <c r="O88"/>
  <c r="O86"/>
  <c r="O83"/>
  <c r="O76"/>
  <c r="O72"/>
  <c r="M152"/>
  <c r="M144"/>
  <c r="M140"/>
  <c r="M134"/>
  <c r="M126"/>
  <c r="M69"/>
  <c r="M154"/>
  <c r="M150"/>
  <c r="M146"/>
  <c r="M142"/>
  <c r="M136"/>
  <c r="M132"/>
  <c r="M128"/>
  <c r="M124"/>
  <c r="M120"/>
  <c r="M116"/>
  <c r="M112"/>
  <c r="M108"/>
  <c r="M104"/>
  <c r="M100"/>
  <c r="M96"/>
  <c r="M92"/>
  <c r="M88"/>
  <c r="M78"/>
  <c r="M76"/>
  <c r="M74"/>
  <c r="M72"/>
  <c r="M70"/>
  <c r="M94"/>
  <c r="M153"/>
  <c r="M149"/>
  <c r="M145"/>
  <c r="M141"/>
  <c r="M138"/>
  <c r="M135"/>
  <c r="M131"/>
  <c r="M127"/>
  <c r="M123"/>
  <c r="M119"/>
  <c r="M115"/>
  <c r="M111"/>
  <c r="M107"/>
  <c r="M103"/>
  <c r="M99"/>
  <c r="M95"/>
  <c r="M91"/>
  <c r="M87"/>
  <c r="M84"/>
  <c r="M82"/>
  <c r="M80"/>
  <c r="M148"/>
  <c r="M130"/>
  <c r="M122"/>
  <c r="M118"/>
  <c r="M114"/>
  <c r="M110"/>
  <c r="M106"/>
  <c r="M102"/>
  <c r="M98"/>
  <c r="M90"/>
  <c r="M86"/>
  <c r="M79"/>
  <c r="M77"/>
  <c r="M75"/>
  <c r="M73"/>
  <c r="M71"/>
  <c r="M151"/>
  <c r="M147"/>
  <c r="M143"/>
  <c r="M139"/>
  <c r="M137"/>
  <c r="M133"/>
  <c r="M129"/>
  <c r="M125"/>
  <c r="M121"/>
  <c r="M117"/>
  <c r="M113"/>
  <c r="M109"/>
  <c r="M105"/>
  <c r="M101"/>
  <c r="M97"/>
  <c r="M93"/>
  <c r="M89"/>
  <c r="M85"/>
  <c r="M83"/>
  <c r="N72"/>
  <c r="N151"/>
  <c r="N149"/>
  <c r="N146"/>
  <c r="N144"/>
  <c r="N142"/>
  <c r="N140"/>
  <c r="N137"/>
  <c r="N134"/>
  <c r="N132"/>
  <c r="N130"/>
  <c r="N128"/>
  <c r="N126"/>
  <c r="N124"/>
  <c r="N123"/>
  <c r="N121"/>
  <c r="N119"/>
  <c r="N116"/>
  <c r="N115"/>
  <c r="N113"/>
  <c r="N112"/>
  <c r="N110"/>
  <c r="N109"/>
  <c r="N108"/>
  <c r="N107"/>
  <c r="N105"/>
  <c r="N104"/>
  <c r="N103"/>
  <c r="N102"/>
  <c r="N101"/>
  <c r="N100"/>
  <c r="N99"/>
  <c r="N97"/>
  <c r="N96"/>
  <c r="N95"/>
  <c r="N94"/>
  <c r="N93"/>
  <c r="N92"/>
  <c r="N91"/>
  <c r="N90"/>
  <c r="N89"/>
  <c r="N88"/>
  <c r="N87"/>
  <c r="N86"/>
  <c r="N85"/>
  <c r="N81"/>
  <c r="N76"/>
  <c r="N84"/>
  <c r="N80"/>
  <c r="N79"/>
  <c r="N75"/>
  <c r="N154"/>
  <c r="N152"/>
  <c r="N150"/>
  <c r="N147"/>
  <c r="N145"/>
  <c r="N141"/>
  <c r="N136"/>
  <c r="N118"/>
  <c r="N83"/>
  <c r="N78"/>
  <c r="N74"/>
  <c r="N70"/>
  <c r="N69"/>
  <c r="N82"/>
  <c r="N77"/>
  <c r="N73"/>
  <c r="N153"/>
  <c r="N148"/>
  <c r="N143"/>
  <c r="N139"/>
  <c r="N138"/>
  <c r="N135"/>
  <c r="N133"/>
  <c r="N131"/>
  <c r="N129"/>
  <c r="N127"/>
  <c r="N125"/>
  <c r="N122"/>
  <c r="N120"/>
  <c r="N117"/>
  <c r="N114"/>
  <c r="N111"/>
  <c r="N106"/>
  <c r="N98"/>
  <c r="J70"/>
  <c r="K85"/>
  <c r="K84"/>
  <c r="K83"/>
  <c r="K82"/>
  <c r="K81"/>
  <c r="K79"/>
  <c r="Q79" s="1"/>
  <c r="K78"/>
  <c r="K77"/>
  <c r="K76"/>
  <c r="K75"/>
  <c r="K74"/>
  <c r="K73"/>
  <c r="K72"/>
  <c r="K71"/>
  <c r="L145"/>
  <c r="L131"/>
  <c r="L99"/>
  <c r="L69"/>
  <c r="L147"/>
  <c r="L139"/>
  <c r="L133"/>
  <c r="L125"/>
  <c r="L117"/>
  <c r="L109"/>
  <c r="L101"/>
  <c r="L93"/>
  <c r="L85"/>
  <c r="L77"/>
  <c r="L150"/>
  <c r="L142"/>
  <c r="L136"/>
  <c r="L128"/>
  <c r="L120"/>
  <c r="L112"/>
  <c r="L104"/>
  <c r="L96"/>
  <c r="L88"/>
  <c r="L80"/>
  <c r="L72"/>
  <c r="L148"/>
  <c r="L140"/>
  <c r="L134"/>
  <c r="L126"/>
  <c r="L118"/>
  <c r="L110"/>
  <c r="L102"/>
  <c r="L94"/>
  <c r="L86"/>
  <c r="L78"/>
  <c r="L70"/>
  <c r="L138"/>
  <c r="L123"/>
  <c r="L83"/>
  <c r="L75"/>
  <c r="L151"/>
  <c r="L143"/>
  <c r="L137"/>
  <c r="L129"/>
  <c r="L121"/>
  <c r="L113"/>
  <c r="L105"/>
  <c r="L97"/>
  <c r="L89"/>
  <c r="L81"/>
  <c r="L73"/>
  <c r="L154"/>
  <c r="L146"/>
  <c r="L132"/>
  <c r="L124"/>
  <c r="L116"/>
  <c r="L108"/>
  <c r="L100"/>
  <c r="L92"/>
  <c r="L84"/>
  <c r="L76"/>
  <c r="L153"/>
  <c r="L107"/>
  <c r="L149"/>
  <c r="L141"/>
  <c r="L135"/>
  <c r="L127"/>
  <c r="L119"/>
  <c r="L111"/>
  <c r="L103"/>
  <c r="L95"/>
  <c r="L87"/>
  <c r="L79"/>
  <c r="L71"/>
  <c r="L115"/>
  <c r="L91"/>
  <c r="L152"/>
  <c r="L144"/>
  <c r="L130"/>
  <c r="L122"/>
  <c r="L114"/>
  <c r="L106"/>
  <c r="L98"/>
  <c r="L90"/>
  <c r="L82"/>
  <c r="J69"/>
  <c r="J153"/>
  <c r="J149"/>
  <c r="J145"/>
  <c r="J141"/>
  <c r="J138"/>
  <c r="J135"/>
  <c r="J131"/>
  <c r="J127"/>
  <c r="J123"/>
  <c r="J119"/>
  <c r="J115"/>
  <c r="J111"/>
  <c r="J107"/>
  <c r="J103"/>
  <c r="P103" s="1"/>
  <c r="J99"/>
  <c r="J95"/>
  <c r="J91"/>
  <c r="P91" s="1"/>
  <c r="J87"/>
  <c r="J83"/>
  <c r="J79"/>
  <c r="P79" s="1"/>
  <c r="J75"/>
  <c r="J71"/>
  <c r="J154"/>
  <c r="J150"/>
  <c r="J142"/>
  <c r="J136"/>
  <c r="J128"/>
  <c r="J124"/>
  <c r="J120"/>
  <c r="J116"/>
  <c r="J112"/>
  <c r="J108"/>
  <c r="J104"/>
  <c r="J100"/>
  <c r="J96"/>
  <c r="J92"/>
  <c r="J88"/>
  <c r="J84"/>
  <c r="J80"/>
  <c r="J76"/>
  <c r="J72"/>
  <c r="J146"/>
  <c r="J132"/>
  <c r="J147"/>
  <c r="J143"/>
  <c r="J139"/>
  <c r="J133"/>
  <c r="J129"/>
  <c r="P129" s="1"/>
  <c r="J125"/>
  <c r="J121"/>
  <c r="J117"/>
  <c r="J113"/>
  <c r="J109"/>
  <c r="J105"/>
  <c r="J101"/>
  <c r="J97"/>
  <c r="J93"/>
  <c r="J89"/>
  <c r="J85"/>
  <c r="J81"/>
  <c r="J77"/>
  <c r="J73"/>
  <c r="J151"/>
  <c r="J137"/>
  <c r="J152"/>
  <c r="J148"/>
  <c r="J144"/>
  <c r="J140"/>
  <c r="J134"/>
  <c r="J130"/>
  <c r="J126"/>
  <c r="J122"/>
  <c r="J118"/>
  <c r="J114"/>
  <c r="J110"/>
  <c r="J106"/>
  <c r="J102"/>
  <c r="J98"/>
  <c r="J94"/>
  <c r="J90"/>
  <c r="J86"/>
  <c r="J82"/>
  <c r="J78"/>
  <c r="J74"/>
</calcChain>
</file>

<file path=xl/comments1.xml><?xml version="1.0" encoding="utf-8"?>
<comments xmlns="http://schemas.openxmlformats.org/spreadsheetml/2006/main">
  <authors>
    <author>Desktop</author>
  </authors>
  <commentList>
    <comment ref="K36" authorId="0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12/17/21 kwhite
this standard curve was copied from run T_21_11_01  and the unknowns were injected after a good 
low std chk 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Desktop:kw 01/04/22
chromatogram examined; very small peak verified.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>kw 01/04/22
chromatogram examined; very small peak verified.</t>
        </r>
      </text>
    </comment>
    <comment ref="D95" authorId="0">
      <text>
        <r>
          <rPr>
            <b/>
            <sz val="9"/>
            <color indexed="81"/>
            <rFont val="Tahoma"/>
            <family val="2"/>
          </rPr>
          <t>Desktop:kw 01/04/22
chromatogram examined; very small peak verified.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family val="2"/>
          </rPr>
          <t>Desktop:kw 01/04/22
chromatogram examined; area count verified verified.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7" authorId="0">
      <text>
        <r>
          <rPr>
            <b/>
            <sz val="9"/>
            <color indexed="81"/>
            <rFont val="Tahoma"/>
            <family val="2"/>
          </rPr>
          <t>Desktop::kw 01/04/22
chromatogram examined; area count verified verified.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>Desktop::kw 01/04/22
chromatogram examined; area count verified verified.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9" authorId="0">
      <text>
        <r>
          <rPr>
            <b/>
            <sz val="9"/>
            <color indexed="81"/>
            <rFont val="Tahoma"/>
            <family val="2"/>
          </rPr>
          <t>Desktop::kw 01/04/22
chromatogram examined; area count  verified.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9" authorId="0">
      <text>
        <r>
          <rPr>
            <b/>
            <sz val="9"/>
            <color indexed="81"/>
            <rFont val="Tahoma"/>
            <family val="2"/>
          </rPr>
          <t>Desktop::kw 01/04/22
chromatogram examined; area count  verified.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9" authorId="0">
      <text>
        <r>
          <rPr>
            <b/>
            <sz val="9"/>
            <color indexed="81"/>
            <rFont val="Tahoma"/>
            <family val="2"/>
          </rPr>
          <t>Desktop::kw 01/04/22
chromatogram examined; area count  verified.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<sst xmlns="http://schemas.openxmlformats.org/spreadsheetml/2006/main" count="205" uniqueCount="160">
  <si>
    <t>Area/CO2</t>
  </si>
  <si>
    <t>Area/Methane</t>
  </si>
  <si>
    <t>CO2</t>
  </si>
  <si>
    <t>Area/N2O</t>
  </si>
  <si>
    <t>CH4</t>
  </si>
  <si>
    <t>r2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</si>
  <si>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</si>
  <si>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</si>
  <si>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</si>
  <si>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</si>
  <si>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</si>
  <si>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</si>
  <si>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</si>
  <si>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</si>
  <si>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</si>
  <si>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</si>
  <si>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Sample.code</t>
  </si>
  <si>
    <t>3rd party std</t>
  </si>
  <si>
    <t>Source</t>
  </si>
  <si>
    <t>air 1</t>
  </si>
  <si>
    <t>air 2</t>
  </si>
  <si>
    <t>air 3</t>
  </si>
  <si>
    <t>He 1</t>
  </si>
  <si>
    <t>He 2</t>
  </si>
  <si>
    <t>He 3</t>
  </si>
  <si>
    <t>TCD</t>
  </si>
  <si>
    <t>ECD</t>
  </si>
  <si>
    <t>FID</t>
  </si>
  <si>
    <t>N2.chk</t>
  </si>
  <si>
    <t>std conc.</t>
  </si>
  <si>
    <t>N2</t>
  </si>
  <si>
    <t>high.trap.1</t>
  </si>
  <si>
    <t>high.trap.2</t>
  </si>
  <si>
    <t>high.trap.3</t>
  </si>
  <si>
    <t>high.trap.4</t>
  </si>
  <si>
    <t>high.trap.5</t>
  </si>
  <si>
    <t>high.trap.6</t>
  </si>
  <si>
    <t>low.trap.1</t>
  </si>
  <si>
    <t>low.trap.2</t>
  </si>
  <si>
    <t>low.trap.3</t>
  </si>
  <si>
    <t>low.trap.4</t>
  </si>
  <si>
    <t>low.trap.5</t>
  </si>
  <si>
    <t>low.trap.6</t>
  </si>
  <si>
    <t>low.trap.7</t>
  </si>
  <si>
    <t>low.trap</t>
  </si>
  <si>
    <t>high.trap</t>
  </si>
  <si>
    <t>N2O.low</t>
  </si>
  <si>
    <t>N2O.high</t>
  </si>
  <si>
    <t>Area CH4</t>
  </si>
  <si>
    <t>Area CO2</t>
  </si>
  <si>
    <t>Area N2O</t>
  </si>
  <si>
    <t>Area O2</t>
  </si>
  <si>
    <t>Area Ar</t>
  </si>
  <si>
    <t>Area N2</t>
  </si>
  <si>
    <t>O2 (%)</t>
  </si>
  <si>
    <t>Ar (%)</t>
  </si>
  <si>
    <t>N2 (%)</t>
  </si>
  <si>
    <t>O2</t>
  </si>
  <si>
    <t>Ar</t>
  </si>
  <si>
    <t>O2.chk</t>
  </si>
  <si>
    <t>Ar.chk</t>
  </si>
  <si>
    <t>High dissolved gas</t>
  </si>
  <si>
    <t>kwhite</t>
  </si>
  <si>
    <t>copied standard curve</t>
  </si>
  <si>
    <t>2021\T_21_12_17\LOW1 STD CHK1.DATA</t>
  </si>
  <si>
    <t>2021\T_21_12_17\AIR STD CHK1.DATA</t>
  </si>
  <si>
    <t>2021\T_21_12_17\SG21.0260.DATA</t>
  </si>
  <si>
    <t>2021\T_21_12_17\SG21.0272.DATA</t>
  </si>
  <si>
    <t>2021\T_21_12_17\SG21.0271.DATA</t>
  </si>
  <si>
    <t>2021\T_21_12_17\SG21.0270.DATA</t>
  </si>
  <si>
    <t>2021\T_21_12_17\SG21.0274.DATA</t>
  </si>
  <si>
    <t>2021\T_21_12_17\SG21.0273.DATA</t>
  </si>
  <si>
    <t>2021\T_21_12_17\SG21.0277.DATA</t>
  </si>
  <si>
    <t>2021\T_21_12_17\SG21.0276.DATA</t>
  </si>
  <si>
    <t>2021\T_21_12_17\SG21.0275.DATA</t>
  </si>
  <si>
    <t>2021\T_21_12_17\SG21.0067.DATA</t>
  </si>
  <si>
    <t>2021\T_21_12_17\LOW1 STD CHK2.DATA</t>
  </si>
  <si>
    <t>2021\T_21_12_17\AIR STD CHK2.DATA</t>
  </si>
  <si>
    <t>2021\T_21_12_17\SG21.0279.DATA</t>
  </si>
  <si>
    <t>2021\T_21_12_17\SG21.0278.DATA</t>
  </si>
  <si>
    <t>2021\T_21_12_17\SG21.0069.DATA</t>
  </si>
  <si>
    <t>2021\T_21_12_17\SG21.0062.DATA</t>
  </si>
  <si>
    <t>2021\T_21_12_17\SG21.0064.DATA</t>
  </si>
  <si>
    <t>2021\T_21_12_17\SG21.0037.DATA</t>
  </si>
  <si>
    <t>2021\T_21_12_17\SG21.0056.DATA</t>
  </si>
  <si>
    <t>2021\T_21_12_17\SG21.0049.DATA</t>
  </si>
  <si>
    <t>2021\T_21_12_17\SG21.1825.DATA</t>
  </si>
  <si>
    <t>2021\T_21_12_17\SG21.1316.DATA</t>
  </si>
  <si>
    <t>2021\T_21_12_17\LOW1 STD CHK3.DATA</t>
  </si>
  <si>
    <t>2021\T_21_12_17\AIR STD CHK3.DATA</t>
  </si>
  <si>
    <t>2021\T_21_12_17\SG21.1317.DATA</t>
  </si>
  <si>
    <t>2021\T_21_12_17\SG21.1325.DATA</t>
  </si>
  <si>
    <t>2021\T_21_12_17\SG21.1326.DATA</t>
  </si>
  <si>
    <t>2021\T_21_12_17\SG21.1415.DATA</t>
  </si>
  <si>
    <t>2021\T_21_12_17\SG21.1416.DATA</t>
  </si>
  <si>
    <t>2021\T_21_12_17\SG21.1417.DATA</t>
  </si>
  <si>
    <t>2021\T_21_12_17\SG21.1418.DATA</t>
  </si>
  <si>
    <t>2021\T_21_12_17\SG21.1419.DATA</t>
  </si>
  <si>
    <t>2021\T_21_12_17\SG21.1421.DATA</t>
  </si>
  <si>
    <t>2021\T_21_12_17\SG21.1420.DATA</t>
  </si>
  <si>
    <t>2021\T_21_12_17\LOW1 STD CHK4.DATA</t>
  </si>
  <si>
    <t>2021\T_21_12_17\AIR STD CHK4.DATA</t>
  </si>
  <si>
    <t>2021\T_21_12_17\SG21.1422.DATA</t>
  </si>
  <si>
    <t>2021\T_21_12_17\SG21.1423.DATA</t>
  </si>
  <si>
    <t>2021\T_21_12_17\SG21.1424.DATA</t>
  </si>
  <si>
    <t>2021\T_21_12_17\SG21.1425.DATA</t>
  </si>
  <si>
    <t>2021\T_21_12_17\SG21.1426.DATA</t>
  </si>
  <si>
    <t>2021\T_21_12_17\SG21.1391.DATA</t>
  </si>
  <si>
    <t>2021\T_21_12_17\SG21.1392.DATA</t>
  </si>
  <si>
    <t>2021\T_21_12_17\low1 std chk9.DATA</t>
  </si>
  <si>
    <t>2021\T_21_12_17\air9.DATA</t>
  </si>
  <si>
    <t>2021\T_21_12_17\SG21.1393.DATA</t>
  </si>
  <si>
    <t>2021\T_21_12_17\SG21.1394.DATA</t>
  </si>
  <si>
    <t>2021\T_21_12_17\SG21.1395.DATA</t>
  </si>
  <si>
    <t>2021\T_21_12_17\LOW1 STD CHK5.DATA</t>
  </si>
  <si>
    <t>2021\T_21_12_17\AIR STD CHK5.DATA</t>
  </si>
  <si>
    <t>2021\T_21_12_17\SG21.1396.DATA</t>
  </si>
  <si>
    <t>2021\T_21_12_17\SG21.1397.DATA</t>
  </si>
  <si>
    <t>2021\T_21_12_17\SG21.1398.DATA</t>
  </si>
  <si>
    <t>2021\T_21_12_17\SG21.1399.DATA</t>
  </si>
  <si>
    <t>2021\T_21_12_17\SG21.1400.DATA</t>
  </si>
  <si>
    <t>2021\T_21_12_17\SG21.1401.DATA</t>
  </si>
  <si>
    <t>2021\T_21_12_17\SG21.1402.DATA</t>
  </si>
  <si>
    <t>2021\T_21_12_17\SG21.1403.DATA</t>
  </si>
  <si>
    <t>2021\T_21_12_17\SG21.1404.DATA</t>
  </si>
  <si>
    <t>2021\T_21_12_17\SG21.1405.DATA</t>
  </si>
  <si>
    <t>2021\T_21_12_17\LOW1 STD CHK6.DATA</t>
  </si>
  <si>
    <t>2021\T_21_12_17\AIR STD CHK6.DATA</t>
  </si>
  <si>
    <t>2021\T_21_12_17\SG21.1406.DATA</t>
  </si>
  <si>
    <t>2021\T_21_12_17\SG21.1407.DATA</t>
  </si>
  <si>
    <t>2021\T_21_12_17\SG21.1408.DATA</t>
  </si>
  <si>
    <t>2021\T_21_12_17\SG21.1409.DATA</t>
  </si>
  <si>
    <t>2021\T_21_12_17\SG21.1410.DATA</t>
  </si>
  <si>
    <t>2021\T_21_12_17\SG21.1411.DATA</t>
  </si>
  <si>
    <t>2021\T_21_12_17\SG21.1412.DATA</t>
  </si>
  <si>
    <t>2021\T_21_12_17\SG21.1413.DATA</t>
  </si>
  <si>
    <t>2021\T_21_12_17\SG21.1414.DATA</t>
  </si>
  <si>
    <t>2021\T_21_12_17\SG21.1256.DATA</t>
  </si>
  <si>
    <t>2021\T_21_12_17\LOW1 STD CHK7.DATA</t>
  </si>
  <si>
    <t>2021\T_21_12_17\AIR STD CHK7.DATA</t>
  </si>
  <si>
    <t>2021\T_21_12_17\SG21.1257.DATA</t>
  </si>
  <si>
    <t>2021\T_21_12_17\SG21.1258.DATA</t>
  </si>
  <si>
    <t>2021\T_21_12_17\SG211262.DATA</t>
  </si>
  <si>
    <t>2021\T_21_12_17\SG211263.DATA</t>
  </si>
  <si>
    <t>2021\T_21_12_17\SG211264.DATA</t>
  </si>
  <si>
    <t>2021\T_21_12_17\SG211247.DATA</t>
  </si>
  <si>
    <t>2021\T_21_12_17\SG211248.DATA</t>
  </si>
  <si>
    <t>2021\T_21_12_17\SG211253.DATA</t>
  </si>
  <si>
    <t>2021\T_21_12_17\SG211254.DATA</t>
  </si>
  <si>
    <t>2021\T_21_12_17\SG211255.DATA</t>
  </si>
  <si>
    <t>2021\T_21_12_17\LOW1 STD CHK8.DATA</t>
  </si>
  <si>
    <t>2021\T_21_12_17\AIR8.DATA</t>
  </si>
  <si>
    <t>T_21_12_17ECD_FID_TCD_STD_UNK</t>
  </si>
  <si>
    <t>CH4.flag</t>
  </si>
  <si>
    <t>CO2.flag</t>
  </si>
  <si>
    <t>N2O.flag</t>
  </si>
  <si>
    <t>O2.flag</t>
  </si>
  <si>
    <t>Ar.flag</t>
  </si>
  <si>
    <t>N2.flag</t>
  </si>
  <si>
    <t>RELATIVE STANDARD DEVIATION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</si>
</sst>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"/>
  </numFmts>
  <fonts count="11">
    <font>
      <sz val="10"/>
      <color indexed="8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6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2" fillId="0" borderId="5" xfId="0" applyFont="1" applyBorder="1"/>
    <xf numFmtId="0" fontId="2" fillId="0" borderId="4" xfId="0" applyFon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7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2" fillId="0" borderId="0" xfId="0" applyFont="1" applyFill="1" applyBorder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/>
    <xf numFmtId="2" fontId="0" fillId="0" borderId="0" xfId="0" applyNumberFormat="1" applyBorder="1"/>
    <xf numFmtId="0" fontId="0" fillId="0" borderId="0" xfId="0"/>
    <xf numFmtId="0" fontId="0" fillId="0" borderId="0" xfId="0"/>
    <xf numFmtId="0" fontId="0" fillId="0" borderId="1" xfId="0" applyBorder="1" applyAlignment="1"/>
    <xf numFmtId="0" fontId="0" fillId="0" borderId="6" xfId="0" applyFont="1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3" fontId="0" fillId="0" borderId="0" xfId="0" applyNumberFormat="1"/>
    <xf numFmtId="0" fontId="0" fillId="0" borderId="0" xfId="0"/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2" fillId="0" borderId="7" xfId="0" applyFont="1" applyBorder="1" applyAlignment="1">
      <alignment horizontal="left"/>
    </xf>
    <xf numFmtId="2" fontId="0" fillId="0" borderId="0" xfId="0" applyNumberFormat="1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3" fontId="0" fillId="0" borderId="0" xfId="0" applyNumberFormat="1" applyBorder="1"/>
    <xf numFmtId="3" fontId="0" fillId="0" borderId="7" xfId="0" applyNumberFormat="1" applyBorder="1"/>
    <xf numFmtId="0" fontId="2" fillId="0" borderId="9" xfId="0" applyFont="1" applyFill="1" applyBorder="1" applyAlignment="1">
      <alignment horizontal="left"/>
    </xf>
    <xf numFmtId="0" fontId="0" fillId="0" borderId="2" xfId="0" applyBorder="1" applyAlignment="1"/>
    <xf numFmtId="165" fontId="0" fillId="0" borderId="0" xfId="0" applyNumberFormat="1" applyFill="1" applyBorder="1"/>
    <xf numFmtId="3" fontId="2" fillId="0" borderId="0" xfId="0" applyNumberFormat="1" applyFont="1" applyBorder="1"/>
    <xf numFmtId="3" fontId="0" fillId="0" borderId="4" xfId="0" applyNumberFormat="1" applyBorder="1"/>
    <xf numFmtId="3" fontId="0" fillId="2" borderId="0" xfId="0" applyNumberFormat="1" applyFill="1"/>
    <xf numFmtId="0" fontId="0" fillId="0" borderId="0" xfId="0"/>
    <xf numFmtId="166" fontId="0" fillId="0" borderId="0" xfId="0" applyNumberFormat="1" applyBorder="1"/>
    <xf numFmtId="166" fontId="0" fillId="0" borderId="7" xfId="0" applyNumberFormat="1" applyBorder="1"/>
    <xf numFmtId="166" fontId="0" fillId="0" borderId="0" xfId="0" applyNumberFormat="1" applyFill="1"/>
    <xf numFmtId="2" fontId="0" fillId="0" borderId="5" xfId="0" applyNumberFormat="1" applyBorder="1"/>
    <xf numFmtId="0" fontId="0" fillId="0" borderId="12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3" fontId="0" fillId="0" borderId="5" xfId="0" applyNumberFormat="1" applyBorder="1"/>
    <xf numFmtId="0" fontId="0" fillId="0" borderId="13" xfId="0" applyFont="1" applyBorder="1" applyAlignment="1">
      <alignment horizontal="left"/>
    </xf>
    <xf numFmtId="0" fontId="0" fillId="2" borderId="0" xfId="0" applyFill="1"/>
    <xf numFmtId="1" fontId="0" fillId="2" borderId="0" xfId="0" applyNumberFormat="1" applyFont="1" applyFill="1" applyAlignment="1">
      <alignment horizontal="right"/>
    </xf>
    <xf numFmtId="0" fontId="2" fillId="0" borderId="1" xfId="0" applyFont="1" applyBorder="1"/>
    <xf numFmtId="0" fontId="0" fillId="0" borderId="3" xfId="0" applyBorder="1"/>
    <xf numFmtId="0" fontId="0" fillId="0" borderId="5" xfId="0" applyBorder="1"/>
    <xf numFmtId="166" fontId="2" fillId="0" borderId="0" xfId="7" applyNumberFormat="1"/>
    <xf numFmtId="166" fontId="0" fillId="0" borderId="0" xfId="0" applyNumberFormat="1"/>
    <xf numFmtId="0" fontId="0" fillId="0" borderId="0" xfId="0"/>
    <xf numFmtId="0" fontId="3" fillId="0" borderId="7" xfId="0" applyFont="1" applyBorder="1" applyAlignment="1">
      <alignment horizontal="center"/>
    </xf>
    <xf numFmtId="0" fontId="0" fillId="0" borderId="0" xfId="0"/>
    <xf numFmtId="166" fontId="2" fillId="0" borderId="0" xfId="0" applyNumberFormat="1" applyFont="1" applyBorder="1"/>
    <xf numFmtId="2" fontId="0" fillId="0" borderId="0" xfId="0" applyNumberFormat="1" applyFill="1" applyBorder="1"/>
    <xf numFmtId="0" fontId="0" fillId="2" borderId="0" xfId="0" applyFont="1" applyFill="1" applyAlignment="1">
      <alignment horizontal="right"/>
    </xf>
    <xf numFmtId="3" fontId="0" fillId="0" borderId="8" xfId="0" applyNumberFormat="1" applyBorder="1"/>
    <xf numFmtId="0" fontId="0" fillId="0" borderId="3" xfId="0" applyFont="1" applyBorder="1" applyAlignment="1">
      <alignment horizontal="left"/>
    </xf>
    <xf numFmtId="164" fontId="0" fillId="0" borderId="4" xfId="0" applyNumberFormat="1" applyBorder="1"/>
    <xf numFmtId="164" fontId="0" fillId="0" borderId="7" xfId="0" applyNumberFormat="1" applyBorder="1"/>
    <xf numFmtId="0" fontId="0" fillId="0" borderId="0" xfId="0"/>
    <xf numFmtId="3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left"/>
    </xf>
    <xf numFmtId="3" fontId="0" fillId="0" borderId="0" xfId="0" applyNumberFormat="1" applyFont="1" applyBorder="1" applyAlignment="1"/>
    <xf numFmtId="3" fontId="5" fillId="0" borderId="10" xfId="0" applyNumberFormat="1" applyFont="1" applyFill="1" applyBorder="1" applyAlignment="1"/>
    <xf numFmtId="3" fontId="5" fillId="0" borderId="11" xfId="0" applyNumberFormat="1" applyFont="1" applyFill="1" applyBorder="1" applyAlignment="1"/>
    <xf numFmtId="164" fontId="5" fillId="0" borderId="0" xfId="0" applyNumberFormat="1" applyFont="1" applyBorder="1"/>
    <xf numFmtId="164" fontId="5" fillId="0" borderId="0" xfId="0" applyNumberFormat="1" applyFont="1" applyFill="1" applyBorder="1"/>
    <xf numFmtId="3" fontId="6" fillId="0" borderId="0" xfId="0" applyNumberFormat="1" applyFont="1" applyAlignment="1">
      <alignment horizontal="right"/>
    </xf>
    <xf numFmtId="164" fontId="5" fillId="0" borderId="5" xfId="0" applyNumberFormat="1" applyFont="1" applyBorder="1"/>
    <xf numFmtId="0" fontId="0" fillId="0" borderId="0" xfId="0"/>
    <xf numFmtId="166" fontId="6" fillId="0" borderId="0" xfId="0" applyNumberFormat="1" applyFont="1" applyFill="1"/>
    <xf numFmtId="166" fontId="7" fillId="0" borderId="0" xfId="0" applyNumberFormat="1" applyFont="1" applyFill="1"/>
    <xf numFmtId="0" fontId="0" fillId="0" borderId="0" xfId="0"/>
    <xf numFmtId="0" fontId="0" fillId="0" borderId="0" xfId="0"/>
    <xf numFmtId="1" fontId="0" fillId="0" borderId="0" xfId="0" applyNumberFormat="1"/>
    <xf numFmtId="1" fontId="6" fillId="0" borderId="0" xfId="0" applyNumberFormat="1" applyFon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/>
    <xf numFmtId="14" fontId="10" fillId="0" borderId="0" xfId="0" applyNumberFormat="1" applyFont="1"/>
    <xf numFmtId="0" fontId="0" fillId="0" borderId="0" xfId="0" applyFont="1" applyFill="1" applyAlignment="1">
      <alignment horizontal="left"/>
    </xf>
    <xf numFmtId="0" fontId="3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center"/>
    </xf>
  </cellXfs>
  <cellStyles count="18">
    <cellStyle name="Normal" xfId="0" builtinId="0"/>
    <cellStyle name="Normal 10" xfId="15"/>
    <cellStyle name="Normal 11" xfId="16"/>
    <cellStyle name="Normal 12" xfId="17"/>
    <cellStyle name="Normal 2" xfId="1"/>
    <cellStyle name="Normal 2 2" xfId="4"/>
    <cellStyle name="Normal 2 3" xfId="8"/>
    <cellStyle name="Normal 3" xfId="2"/>
    <cellStyle name="Normal 3 2" xfId="5"/>
    <cellStyle name="Normal 3 3" xfId="9"/>
    <cellStyle name="Normal 4" xfId="3"/>
    <cellStyle name="Normal 4 2" xfId="6"/>
    <cellStyle name="Normal 4 3" xfId="10"/>
    <cellStyle name="Normal 5" xfId="13"/>
    <cellStyle name="Normal 6" xfId="7"/>
    <cellStyle name="Normal 7" xfId="11"/>
    <cellStyle name="Normal 8" xfId="12"/>
    <cellStyle name="Normal 9" xfId="1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147"/>
        </c:manualLayout>
      </c:layout>
      <c:scatterChart>
        <c:scatterStyle val="lineMarker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396.7</c:v>
                </c:pt>
                <c:pt idx="1">
                  <c:v>264.7</c:v>
                </c:pt>
                <c:pt idx="2">
                  <c:v>198.7</c:v>
                </c:pt>
                <c:pt idx="3">
                  <c:v>101.1</c:v>
                </c:pt>
                <c:pt idx="4">
                  <c:v>22.1</c:v>
                </c:pt>
                <c:pt idx="5">
                  <c:v>10.9</c:v>
                </c:pt>
                <c:pt idx="6">
                  <c:v>4.4000000000000004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0.997</c:v>
                </c:pt>
                <c:pt idx="1">
                  <c:v>0.74775000000000003</c:v>
                </c:pt>
                <c:pt idx="2">
                  <c:v>0.4985</c:v>
                </c:pt>
                <c:pt idx="3">
                  <c:v>0.24925</c:v>
                </c:pt>
                <c:pt idx="4">
                  <c:v>4.9850000000000005E-2</c:v>
                </c:pt>
                <c:pt idx="5">
                  <c:v>2.4925000000000003E-2</c:v>
                </c:pt>
                <c:pt idx="6">
                  <c:v>4.9849999999999998E-3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9F0-408A-85DB-BD85F44488B2}"/>
            </c:ext>
          </c:extLst>
        </c:ser>
        <c:ser>
          <c:idx val="1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Sheet1!$D$43:$D$48</c:f>
              <c:numCache>
                <c:formatCode>#,##0</c:formatCode>
                <c:ptCount val="6"/>
                <c:pt idx="0">
                  <c:v>10558.4</c:v>
                </c:pt>
                <c:pt idx="1">
                  <c:v>7433.3</c:v>
                </c:pt>
                <c:pt idx="2">
                  <c:v>5133</c:v>
                </c:pt>
                <c:pt idx="3">
                  <c:v>2754.1</c:v>
                </c:pt>
                <c:pt idx="4">
                  <c:v>581.70000000000005</c:v>
                </c:pt>
                <c:pt idx="5">
                  <c:v>309.10000000000002</c:v>
                </c:pt>
              </c:numCache>
            </c:numRef>
          </c:xVal>
          <c:yVal>
            <c:numRef>
              <c:f>Sheet1!$L$26:$L$31</c:f>
              <c:numCache>
                <c:formatCode>0.0</c:formatCode>
                <c:ptCount val="6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 formatCode="0.00">
                  <c:v>1.4000000000000001</c:v>
                </c:pt>
                <c:pt idx="5" formatCode="0.00">
                  <c:v>0.70000000000000007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90CD-4CAF-9A04-DD84E82DB2C9}"/>
            </c:ext>
          </c:extLst>
        </c:ser>
        <c:axId val="78129792"/>
        <c:axId val="79902208"/>
      </c:scatterChart>
      <c:valAx>
        <c:axId val="78129792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902208"/>
        <c:crosses val="autoZero"/>
        <c:crossBetween val="midCat"/>
      </c:valAx>
      <c:valAx>
        <c:axId val="79902208"/>
        <c:scaling>
          <c:orientation val="minMax"/>
        </c:scaling>
        <c:axPos val="l"/>
        <c:majorGridlines/>
        <c:numFmt formatCode="0.000" sourceLinked="1"/>
        <c:tickLblPos val="nextTo"/>
        <c:crossAx val="7812979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66"/>
          <c:w val="0.46414484175451531"/>
          <c:h val="8.619119821652417E-2"/>
        </c:manualLayout>
      </c:layout>
      <c:overlay val="1"/>
    </c:legend>
    <c:plotVisOnly val="1"/>
    <c:dispBlanksAs val="gap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814928650971859"/>
          <c:y val="0.23225873939670591"/>
          <c:w val="0.73905143613659185"/>
          <c:h val="0.64671877971775249"/>
        </c:manualLayout>
      </c:layout>
      <c:scatterChart>
        <c:scatterStyle val="lineMarker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23763.3</c:v>
                </c:pt>
                <c:pt idx="1">
                  <c:v>15127.8</c:v>
                </c:pt>
                <c:pt idx="2">
                  <c:v>11268.6</c:v>
                </c:pt>
                <c:pt idx="3">
                  <c:v>5558.2</c:v>
                </c:pt>
                <c:pt idx="4">
                  <c:v>1076.7</c:v>
                </c:pt>
                <c:pt idx="5">
                  <c:v>565.9</c:v>
                </c:pt>
                <c:pt idx="6">
                  <c:v>166.4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B92-4939-9215-083F95AC4106}"/>
            </c:ext>
          </c:extLst>
        </c:ser>
        <c:axId val="58688640"/>
        <c:axId val="58690176"/>
      </c:scatterChart>
      <c:valAx>
        <c:axId val="58688640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690176"/>
        <c:crosses val="autoZero"/>
        <c:crossBetween val="midCat"/>
      </c:valAx>
      <c:valAx>
        <c:axId val="58690176"/>
        <c:scaling>
          <c:orientation val="minMax"/>
        </c:scaling>
        <c:axPos val="l"/>
        <c:majorGridlines/>
        <c:numFmt formatCode="#,##0" sourceLinked="1"/>
        <c:tickLblPos val="nextTo"/>
        <c:crossAx val="5868864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6013390442"/>
          <c:y val="0.13031419985545345"/>
          <c:w val="0.28146193521418938"/>
          <c:h val="8.7357069496747708E-2"/>
        </c:manualLayout>
      </c:layout>
      <c:overlay val="1"/>
    </c:legend>
    <c:plotVisOnly val="1"/>
    <c:dispBlanksAs val="gap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high.trap</c:v>
          </c:tx>
          <c:spPr>
            <a:ln w="28575">
              <a:noFill/>
            </a:ln>
          </c:spPr>
          <c:xVal>
            <c:numRef>
              <c:f>Sheet1!$B$43:$B$48</c:f>
              <c:numCache>
                <c:formatCode>#,##0</c:formatCode>
                <c:ptCount val="6"/>
                <c:pt idx="0">
                  <c:v>9130803.1999999993</c:v>
                </c:pt>
                <c:pt idx="1">
                  <c:v>6827178</c:v>
                </c:pt>
                <c:pt idx="2">
                  <c:v>4551781.9000000004</c:v>
                </c:pt>
                <c:pt idx="3">
                  <c:v>2270846.1</c:v>
                </c:pt>
                <c:pt idx="4">
                  <c:v>430801.8</c:v>
                </c:pt>
                <c:pt idx="5">
                  <c:v>223644.5</c:v>
                </c:pt>
              </c:numCache>
            </c:numRef>
          </c:xVal>
          <c:yVal>
            <c:numRef>
              <c:f>Sheet1!$D$26:$D$31</c:f>
              <c:numCache>
                <c:formatCode>#,##0</c:formatCode>
                <c:ptCount val="6"/>
                <c:pt idx="0">
                  <c:v>900000</c:v>
                </c:pt>
                <c:pt idx="1">
                  <c:v>675000</c:v>
                </c:pt>
                <c:pt idx="2">
                  <c:v>450000</c:v>
                </c:pt>
                <c:pt idx="3">
                  <c:v>225000</c:v>
                </c:pt>
                <c:pt idx="4">
                  <c:v>45000</c:v>
                </c:pt>
                <c:pt idx="5">
                  <c:v>22500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General</c:formatCode>
                <c:ptCount val="7"/>
                <c:pt idx="0" formatCode="#,##0">
                  <c:v>233281.8</c:v>
                </c:pt>
                <c:pt idx="2" formatCode="#,##0">
                  <c:v>113023.6</c:v>
                </c:pt>
                <c:pt idx="3" formatCode="#,##0">
                  <c:v>56660.5</c:v>
                </c:pt>
                <c:pt idx="4" formatCode="#,##0">
                  <c:v>10878.1</c:v>
                </c:pt>
                <c:pt idx="5" formatCode="#,##0">
                  <c:v>5382.1</c:v>
                </c:pt>
                <c:pt idx="6" formatCode="#,##0">
                  <c:v>1041.7</c:v>
                </c:pt>
              </c:numCache>
            </c:numRef>
          </c:xVal>
          <c:yVal>
            <c:numRef>
              <c:f>Sheet1!$B$26:$B$32</c:f>
              <c:numCache>
                <c:formatCode>General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axId val="59322368"/>
        <c:axId val="59323904"/>
      </c:scatterChart>
      <c:valAx>
        <c:axId val="59322368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323904"/>
        <c:crosses val="autoZero"/>
        <c:crossBetween val="midCat"/>
      </c:valAx>
      <c:valAx>
        <c:axId val="59323904"/>
        <c:scaling>
          <c:orientation val="minMax"/>
        </c:scaling>
        <c:axPos val="l"/>
        <c:majorGridlines/>
        <c:numFmt formatCode="#,##0" sourceLinked="1"/>
        <c:tickLblPos val="nextTo"/>
        <c:crossAx val="59322368"/>
        <c:crosses val="autoZero"/>
        <c:crossBetween val="midCat"/>
      </c:valAx>
    </c:plotArea>
    <c:legend>
      <c:legendPos val="t"/>
      <c:layout/>
    </c:legend>
    <c:plotVisOnly val="1"/>
    <c:dispBlanksAs val="gap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General</c:formatCode>
                <c:ptCount val="7"/>
                <c:pt idx="0" formatCode="#,##0">
                  <c:v>233281.8</c:v>
                </c:pt>
                <c:pt idx="2" formatCode="#,##0">
                  <c:v>113023.6</c:v>
                </c:pt>
                <c:pt idx="3" formatCode="#,##0">
                  <c:v>56660.5</c:v>
                </c:pt>
                <c:pt idx="4" formatCode="#,##0">
                  <c:v>10878.1</c:v>
                </c:pt>
                <c:pt idx="5" formatCode="#,##0">
                  <c:v>5382.1</c:v>
                </c:pt>
                <c:pt idx="6" formatCode="#,##0">
                  <c:v>1041.7</c:v>
                </c:pt>
              </c:numCache>
            </c:numRef>
          </c:xVal>
          <c:yVal>
            <c:numRef>
              <c:f>Sheet1!$B$26:$B$32</c:f>
              <c:numCache>
                <c:formatCode>General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axId val="59364864"/>
        <c:axId val="59366400"/>
      </c:scatterChart>
      <c:valAx>
        <c:axId val="59364864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366400"/>
        <c:crosses val="autoZero"/>
        <c:crossBetween val="midCat"/>
      </c:valAx>
      <c:valAx>
        <c:axId val="59366400"/>
        <c:scaling>
          <c:orientation val="minMax"/>
        </c:scaling>
        <c:axPos val="l"/>
        <c:majorGridlines/>
        <c:numFmt formatCode="General" sourceLinked="1"/>
        <c:tickLblPos val="nextTo"/>
        <c:crossAx val="59364864"/>
        <c:crosses val="autoZero"/>
        <c:crossBetween val="midCat"/>
      </c:valAx>
    </c:plotArea>
    <c:legend>
      <c:legendPos val="t"/>
      <c:layout/>
    </c:legend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23763.3</c:v>
                </c:pt>
                <c:pt idx="1">
                  <c:v>15127.8</c:v>
                </c:pt>
                <c:pt idx="2">
                  <c:v>11268.6</c:v>
                </c:pt>
                <c:pt idx="3">
                  <c:v>5558.2</c:v>
                </c:pt>
                <c:pt idx="4">
                  <c:v>1076.7</c:v>
                </c:pt>
                <c:pt idx="5">
                  <c:v>565.9</c:v>
                </c:pt>
                <c:pt idx="6">
                  <c:v>166.4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85D-419B-84E9-BA82235C525A}"/>
            </c:ext>
          </c:extLst>
        </c:ser>
        <c:ser>
          <c:idx val="0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Sheet1!$C$43:$C$48</c:f>
              <c:numCache>
                <c:formatCode>#,##0</c:formatCode>
                <c:ptCount val="6"/>
                <c:pt idx="0">
                  <c:v>1079889.8</c:v>
                </c:pt>
                <c:pt idx="1">
                  <c:v>741930.8</c:v>
                </c:pt>
                <c:pt idx="2">
                  <c:v>493515.8</c:v>
                </c:pt>
                <c:pt idx="3">
                  <c:v>250191.9</c:v>
                </c:pt>
                <c:pt idx="4">
                  <c:v>47055.4</c:v>
                </c:pt>
                <c:pt idx="5">
                  <c:v>24033.9</c:v>
                </c:pt>
              </c:numCache>
            </c:numRef>
          </c:xVal>
          <c:yVal>
            <c:numRef>
              <c:f>Sheet1!$H$26:$H$31</c:f>
              <c:numCache>
                <c:formatCode>#,##0</c:formatCode>
                <c:ptCount val="6"/>
                <c:pt idx="0">
                  <c:v>100000</c:v>
                </c:pt>
                <c:pt idx="1">
                  <c:v>75000</c:v>
                </c:pt>
                <c:pt idx="2">
                  <c:v>50000</c:v>
                </c:pt>
                <c:pt idx="3">
                  <c:v>25000</c:v>
                </c:pt>
                <c:pt idx="4">
                  <c:v>5000</c:v>
                </c:pt>
                <c:pt idx="5">
                  <c:v>2500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573-4C29-8F6E-AEA5174CBEEC}"/>
            </c:ext>
          </c:extLst>
        </c:ser>
        <c:axId val="62640512"/>
        <c:axId val="62642048"/>
      </c:scatterChart>
      <c:valAx>
        <c:axId val="62640512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642048"/>
        <c:crosses val="autoZero"/>
        <c:crossBetween val="midCat"/>
      </c:valAx>
      <c:valAx>
        <c:axId val="62642048"/>
        <c:scaling>
          <c:orientation val="minMax"/>
        </c:scaling>
        <c:axPos val="l"/>
        <c:majorGridlines/>
        <c:numFmt formatCode="#,##0" sourceLinked="1"/>
        <c:tickLblPos val="nextTo"/>
        <c:crossAx val="62640512"/>
        <c:crosses val="autoZero"/>
        <c:crossBetween val="midCat"/>
      </c:valAx>
    </c:plotArea>
    <c:legend>
      <c:legendPos val="t"/>
      <c:layout/>
    </c:legend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147"/>
        </c:manualLayout>
      </c:layout>
      <c:scatterChart>
        <c:scatterStyle val="lineMarker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396.7</c:v>
                </c:pt>
                <c:pt idx="1">
                  <c:v>264.7</c:v>
                </c:pt>
                <c:pt idx="2">
                  <c:v>198.7</c:v>
                </c:pt>
                <c:pt idx="3">
                  <c:v>101.1</c:v>
                </c:pt>
                <c:pt idx="4">
                  <c:v>22.1</c:v>
                </c:pt>
                <c:pt idx="5">
                  <c:v>10.9</c:v>
                </c:pt>
                <c:pt idx="6">
                  <c:v>4.4000000000000004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0.997</c:v>
                </c:pt>
                <c:pt idx="1">
                  <c:v>0.74775000000000003</c:v>
                </c:pt>
                <c:pt idx="2">
                  <c:v>0.4985</c:v>
                </c:pt>
                <c:pt idx="3">
                  <c:v>0.24925</c:v>
                </c:pt>
                <c:pt idx="4">
                  <c:v>4.9850000000000005E-2</c:v>
                </c:pt>
                <c:pt idx="5">
                  <c:v>2.4925000000000003E-2</c:v>
                </c:pt>
                <c:pt idx="6">
                  <c:v>4.9849999999999998E-3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48D-4D32-B27E-B8169A16EFEE}"/>
            </c:ext>
          </c:extLst>
        </c:ser>
        <c:axId val="62695296"/>
        <c:axId val="62696832"/>
      </c:scatterChart>
      <c:valAx>
        <c:axId val="62695296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696832"/>
        <c:crosses val="autoZero"/>
        <c:crossBetween val="midCat"/>
      </c:valAx>
      <c:valAx>
        <c:axId val="62696832"/>
        <c:scaling>
          <c:orientation val="minMax"/>
        </c:scaling>
        <c:axPos val="l"/>
        <c:majorGridlines/>
        <c:numFmt formatCode="0.000" sourceLinked="1"/>
        <c:tickLblPos val="nextTo"/>
        <c:crossAx val="6269529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66"/>
          <c:w val="0.46414484175451531"/>
          <c:h val="8.619119821652417E-2"/>
        </c:manualLayout>
      </c:layout>
      <c:overlay val="1"/>
    </c:legend>
    <c:plotVisOnly val="1"/>
    <c:dispBlanksAs val="gap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512657</xdr:colOff>
      <xdr:row>6</xdr:row>
      <xdr:rowOff>9314</xdr:rowOff>
    </xdr:from>
    <xdr:to>
      <xdr:col>22</xdr:col>
      <xdr:colOff>317500</xdr:colOff>
      <xdr:row>21</xdr:row>
      <xdr:rowOff>131869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240242</xdr:colOff>
      <xdr:row>5</xdr:row>
      <xdr:rowOff>106891</xdr:rowOff>
    </xdr:from>
    <xdr:to>
      <xdr:col>17</xdr:col>
      <xdr:colOff>273051</xdr:colOff>
      <xdr:row>21</xdr:row>
      <xdr:rowOff>68791</xdr:rowOff>
    </xdr:to>
    <xdr:graphicFrame macro="">
      <xdr:nvGraphicFramePr>
        <xdr:cNvPr id="1029" name="Chart 2">
          <a:extLst>
            <a:ext uri="{FF2B5EF4-FFF2-40B4-BE49-F238E27FC236}">
              <a16:creationId xmlns:a16="http://schemas.microsoft.com/office/drawing/2014/main" xmlns="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7144</xdr:colOff>
      <xdr:row>5</xdr:row>
      <xdr:rowOff>71438</xdr:rowOff>
    </xdr:from>
    <xdr:to>
      <xdr:col>3</xdr:col>
      <xdr:colOff>788195</xdr:colOff>
      <xdr:row>21</xdr:row>
      <xdr:rowOff>38101</xdr:rowOff>
    </xdr:to>
    <xdr:graphicFrame macro="">
      <xdr:nvGraphicFramePr>
        <xdr:cNvPr id="1030" name="Chart 3">
          <a:extLst>
            <a:ext uri="{FF2B5EF4-FFF2-40B4-BE49-F238E27FC236}">
              <a16:creationId xmlns:a16="http://schemas.microsoft.com/office/drawing/2014/main" xmlns="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857250</xdr:colOff>
      <xdr:row>5</xdr:row>
      <xdr:rowOff>85725</xdr:rowOff>
    </xdr:from>
    <xdr:to>
      <xdr:col>6</xdr:col>
      <xdr:colOff>742951</xdr:colOff>
      <xdr:row>21</xdr:row>
      <xdr:rowOff>52388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825500</xdr:colOff>
      <xdr:row>5</xdr:row>
      <xdr:rowOff>74083</xdr:rowOff>
    </xdr:from>
    <xdr:to>
      <xdr:col>11</xdr:col>
      <xdr:colOff>65617</xdr:colOff>
      <xdr:row>21</xdr:row>
      <xdr:rowOff>40746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423334</xdr:colOff>
      <xdr:row>6</xdr:row>
      <xdr:rowOff>52917</xdr:rowOff>
    </xdr:from>
    <xdr:to>
      <xdr:col>27</xdr:col>
      <xdr:colOff>406188</xdr:colOff>
      <xdr:row>22</xdr:row>
      <xdr:rowOff>9949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xmlns="" id="{A16CD334-9A6F-4F2E-9C62-E18C9BCDD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620"/>
  <sheetViews>
    <sheetView tabSelected="1" topLeftCell="A22" zoomScale="90" zoomScaleNormal="90" workbookViewId="0">
      <selection activeCell="J43" sqref="J43"/>
    </sheetView>
  </sheetViews>
  <sheetFormatPr defaultRowHeight="12.75"/>
  <cols>
    <col min="1" max="1" width="23.140625" style="1" customWidth="1"/>
    <col min="2" max="2" width="20.42578125" style="1" customWidth="1"/>
    <col min="3" max="3" width="37.85546875" style="1" customWidth="1"/>
    <col min="4" max="4" width="16.7109375" customWidth="1"/>
    <col min="5" max="5" width="13" customWidth="1"/>
    <col min="6" max="6" width="13.5703125" style="2" customWidth="1"/>
    <col min="7" max="7" width="13.7109375" style="2" customWidth="1"/>
    <col min="8" max="8" width="11.42578125" customWidth="1"/>
    <col min="9" max="9" width="11.7109375" customWidth="1"/>
    <col min="10" max="10" width="11.7109375" bestFit="1" customWidth="1"/>
    <col min="11" max="11" width="11.7109375" customWidth="1"/>
    <col min="12" max="12" width="11.5703125" customWidth="1"/>
    <col min="13" max="13" width="12.140625" customWidth="1"/>
    <col min="14" max="14" width="10.85546875" customWidth="1"/>
    <col min="15" max="15" width="10.5703125" style="72" customWidth="1"/>
    <col min="18" max="18" width="11.5703125" customWidth="1"/>
    <col min="19" max="19" width="11.85546875" customWidth="1"/>
    <col min="23" max="23" width="9.140625" style="101"/>
  </cols>
  <sheetData>
    <row r="1" spans="1:9">
      <c r="A1" s="110" t="s">
        <v>152</v>
      </c>
      <c r="B1" s="111"/>
      <c r="C1" s="111"/>
      <c r="D1" s="111"/>
      <c r="E1" s="111"/>
      <c r="F1" s="111"/>
      <c r="G1" s="111"/>
      <c r="H1" s="104" t="s">
        <v>62</v>
      </c>
      <c r="I1" s="105">
        <v>44565</v>
      </c>
    </row>
    <row r="3" spans="1:9">
      <c r="A3"/>
      <c r="B3"/>
      <c r="C3"/>
    </row>
    <row r="4" spans="1:9">
      <c r="A4"/>
      <c r="B4"/>
      <c r="C4"/>
    </row>
    <row r="5" spans="1:9">
      <c r="A5"/>
      <c r="B5"/>
      <c r="C5"/>
      <c r="G5"/>
    </row>
    <row r="6" spans="1:9">
      <c r="A6"/>
      <c r="B6"/>
      <c r="C6"/>
      <c r="F6"/>
      <c r="G6"/>
      <c r="I6" s="2"/>
    </row>
    <row r="7" spans="1:9">
      <c r="A7"/>
      <c r="B7"/>
      <c r="C7"/>
      <c r="F7"/>
      <c r="G7"/>
      <c r="H7" s="2"/>
      <c r="I7" s="2"/>
    </row>
    <row r="8" spans="1:9">
      <c r="A8"/>
      <c r="B8"/>
      <c r="C8"/>
      <c r="F8"/>
      <c r="G8"/>
      <c r="H8" s="2"/>
    </row>
    <row r="9" spans="1:9">
      <c r="A9"/>
      <c r="B9"/>
      <c r="C9"/>
      <c r="F9"/>
      <c r="G9"/>
      <c r="H9" s="2"/>
    </row>
    <row r="10" spans="1:9">
      <c r="A10"/>
      <c r="B10"/>
      <c r="C10"/>
      <c r="F10"/>
      <c r="G10"/>
      <c r="H10" s="2"/>
    </row>
    <row r="11" spans="1:9">
      <c r="A11"/>
      <c r="B11"/>
      <c r="C11"/>
      <c r="F11"/>
      <c r="G11"/>
      <c r="H11" s="2"/>
    </row>
    <row r="12" spans="1:9">
      <c r="A12"/>
      <c r="B12"/>
      <c r="C12"/>
      <c r="F12"/>
      <c r="G12"/>
      <c r="H12" s="2"/>
    </row>
    <row r="13" spans="1:9">
      <c r="A13"/>
      <c r="B13"/>
      <c r="C13"/>
      <c r="F13"/>
      <c r="G13"/>
      <c r="H13" s="2"/>
    </row>
    <row r="14" spans="1:9">
      <c r="A14"/>
      <c r="B14"/>
      <c r="C14"/>
      <c r="F14"/>
      <c r="G14"/>
      <c r="H14" s="2"/>
    </row>
    <row r="15" spans="1:9">
      <c r="A15"/>
      <c r="B15"/>
      <c r="C15"/>
      <c r="F15"/>
      <c r="G15"/>
      <c r="H15" s="2"/>
    </row>
    <row r="16" spans="1:9">
      <c r="A16"/>
      <c r="B16"/>
      <c r="C16"/>
      <c r="F16"/>
      <c r="G16"/>
      <c r="H16" s="2"/>
    </row>
    <row r="17" spans="1:28">
      <c r="A17"/>
      <c r="B17"/>
      <c r="C17"/>
      <c r="F17"/>
      <c r="G17"/>
      <c r="H17" s="2"/>
    </row>
    <row r="18" spans="1:28">
      <c r="A18"/>
      <c r="B18"/>
      <c r="C18"/>
      <c r="F18"/>
      <c r="G18"/>
      <c r="H18" s="2"/>
    </row>
    <row r="19" spans="1:28">
      <c r="A19"/>
      <c r="B19"/>
      <c r="C19"/>
      <c r="F19"/>
      <c r="G19"/>
      <c r="H19" s="2"/>
    </row>
    <row r="20" spans="1:28">
      <c r="A20"/>
      <c r="B20"/>
      <c r="C20"/>
      <c r="F20"/>
      <c r="G20"/>
      <c r="H20" s="2"/>
    </row>
    <row r="21" spans="1:28">
      <c r="A21"/>
      <c r="B21"/>
      <c r="C21"/>
      <c r="F21"/>
      <c r="G21"/>
      <c r="H21" s="2"/>
    </row>
    <row r="22" spans="1:28">
      <c r="A22"/>
      <c r="B22"/>
      <c r="C22"/>
      <c r="F22"/>
      <c r="G22"/>
      <c r="H22" s="2"/>
      <c r="U22" s="5"/>
      <c r="V22" s="5"/>
    </row>
    <row r="23" spans="1:28">
      <c r="A23"/>
      <c r="R23" s="14"/>
      <c r="S23" s="5"/>
      <c r="T23" s="28"/>
    </row>
    <row r="24" spans="1:28" s="46" customFormat="1">
      <c r="B24" s="31" t="s">
        <v>4</v>
      </c>
      <c r="C24" s="50"/>
      <c r="D24" s="50"/>
      <c r="E24" s="50"/>
      <c r="F24" s="26" t="s">
        <v>2</v>
      </c>
      <c r="G24" s="27"/>
      <c r="H24" s="27"/>
      <c r="I24" s="27"/>
      <c r="J24" s="31" t="s">
        <v>46</v>
      </c>
      <c r="K24" s="50"/>
      <c r="L24" s="50" t="s">
        <v>47</v>
      </c>
      <c r="M24" s="50"/>
      <c r="N24" s="26" t="s">
        <v>57</v>
      </c>
      <c r="O24" s="27"/>
      <c r="P24" s="50" t="s">
        <v>58</v>
      </c>
      <c r="Q24" s="50"/>
      <c r="R24" s="67" t="s">
        <v>30</v>
      </c>
      <c r="S24" s="68"/>
      <c r="W24" s="101"/>
    </row>
    <row r="25" spans="1:28" s="46" customFormat="1">
      <c r="B25" s="7" t="s">
        <v>44</v>
      </c>
      <c r="C25" s="4" t="s">
        <v>5</v>
      </c>
      <c r="D25" s="4" t="s">
        <v>45</v>
      </c>
      <c r="E25" s="20" t="s">
        <v>5</v>
      </c>
      <c r="F25" s="7" t="s">
        <v>44</v>
      </c>
      <c r="G25" s="4" t="s">
        <v>5</v>
      </c>
      <c r="H25" s="4" t="s">
        <v>45</v>
      </c>
      <c r="I25" s="20" t="s">
        <v>5</v>
      </c>
      <c r="J25" s="7"/>
      <c r="K25" s="4" t="s">
        <v>5</v>
      </c>
      <c r="L25" s="4"/>
      <c r="M25" s="6" t="s">
        <v>5</v>
      </c>
      <c r="N25" s="7" t="s">
        <v>29</v>
      </c>
      <c r="O25" s="4"/>
      <c r="P25" s="7" t="s">
        <v>29</v>
      </c>
      <c r="Q25" s="4"/>
      <c r="R25" s="7" t="s">
        <v>29</v>
      </c>
      <c r="S25" s="69"/>
      <c r="W25" s="101"/>
    </row>
    <row r="26" spans="1:28" s="46" customFormat="1">
      <c r="B26" s="3">
        <v>22500</v>
      </c>
      <c r="C26" s="88">
        <f>RSQ(B36:B42,B26:B32)</f>
        <v>0.99977503185809546</v>
      </c>
      <c r="D26" s="47">
        <v>900000</v>
      </c>
      <c r="E26" s="89">
        <f>RSQ(B43:B48,D26:D31)</f>
        <v>0.99999352693005594</v>
      </c>
      <c r="F26" s="53">
        <v>2500</v>
      </c>
      <c r="G26" s="88">
        <f>RSQ(C36:C42,F26:F32)</f>
        <v>0.99042079440785447</v>
      </c>
      <c r="H26" s="47">
        <v>100000</v>
      </c>
      <c r="I26" s="88">
        <f>RSQ(C43:C48,H26:H31)</f>
        <v>0.9961257902234345</v>
      </c>
      <c r="J26" s="80">
        <v>0.997</v>
      </c>
      <c r="K26" s="88">
        <f>RSQ(J26:J32,D36:D42)</f>
        <v>0.99428263721567867</v>
      </c>
      <c r="L26" s="56">
        <v>28</v>
      </c>
      <c r="M26" s="91">
        <f>RSQ(L26:L31,D43:D48)</f>
        <v>0.99779198848325301</v>
      </c>
      <c r="N26" s="3">
        <v>20.95</v>
      </c>
      <c r="O26" s="5"/>
      <c r="P26" s="3">
        <v>0.93</v>
      </c>
      <c r="Q26" s="5"/>
      <c r="R26" s="3">
        <v>78.084000000000003</v>
      </c>
      <c r="S26" s="69"/>
      <c r="W26" s="101"/>
    </row>
    <row r="27" spans="1:28" s="46" customFormat="1">
      <c r="B27" s="3">
        <v>16875</v>
      </c>
      <c r="C27" s="4" t="s">
        <v>6</v>
      </c>
      <c r="D27" s="47">
        <v>675000</v>
      </c>
      <c r="E27" s="20" t="s">
        <v>6</v>
      </c>
      <c r="F27" s="53">
        <v>1875</v>
      </c>
      <c r="G27" s="4" t="s">
        <v>6</v>
      </c>
      <c r="H27" s="52">
        <v>75000</v>
      </c>
      <c r="I27" s="4" t="s">
        <v>6</v>
      </c>
      <c r="J27" s="80">
        <v>0.74775000000000003</v>
      </c>
      <c r="K27" s="4" t="s">
        <v>6</v>
      </c>
      <c r="L27" s="75">
        <v>21</v>
      </c>
      <c r="M27" s="6" t="s">
        <v>6</v>
      </c>
      <c r="N27" s="3">
        <v>20.95</v>
      </c>
      <c r="O27" s="6" t="s">
        <v>6</v>
      </c>
      <c r="P27" s="3">
        <v>0.93</v>
      </c>
      <c r="Q27" s="6" t="s">
        <v>6</v>
      </c>
      <c r="R27" s="3">
        <v>78.084000000000003</v>
      </c>
      <c r="S27" s="6" t="s">
        <v>6</v>
      </c>
      <c r="W27" s="101"/>
    </row>
    <row r="28" spans="1:28">
      <c r="A28"/>
      <c r="B28" s="3">
        <v>11250</v>
      </c>
      <c r="C28" s="9">
        <f>SLOPE(B26:B32,B36:B42)</f>
        <v>9.6564926583949245E-2</v>
      </c>
      <c r="D28" s="47">
        <v>450000</v>
      </c>
      <c r="E28" s="51">
        <f>SLOPE(D26:D31,B43:B48)</f>
        <v>9.8482056108763344E-2</v>
      </c>
      <c r="F28" s="53">
        <v>1250</v>
      </c>
      <c r="G28" s="9">
        <f>SLOPE(F26:F32,C36:C42)</f>
        <v>0.1093327850842504</v>
      </c>
      <c r="H28" s="47">
        <v>50000</v>
      </c>
      <c r="I28" s="9">
        <f>SLOPE(H26:H31,C43:C48)</f>
        <v>9.4244773932252834E-2</v>
      </c>
      <c r="J28" s="80">
        <v>0.4985</v>
      </c>
      <c r="K28" s="9">
        <f>SLOPE(J26:J32,D36:D42)</f>
        <v>2.602446197606946E-3</v>
      </c>
      <c r="L28" s="56">
        <v>14</v>
      </c>
      <c r="M28" s="10">
        <f>SLOPE(L26:L31,D43:D48)</f>
        <v>2.7211667783193037E-3</v>
      </c>
      <c r="N28" s="3">
        <v>20.95</v>
      </c>
      <c r="O28" s="10">
        <f>SLOPE(N26:N31,E49:E54)</f>
        <v>1.346209232511305E-4</v>
      </c>
      <c r="P28" s="3">
        <v>0.93</v>
      </c>
      <c r="Q28" s="10">
        <f>SLOPE(P26:P31,F49:F54)</f>
        <v>1.2875800860129503E-4</v>
      </c>
      <c r="R28" s="3">
        <v>78.084000000000003</v>
      </c>
      <c r="S28" s="10">
        <f>SLOPE(R26:R31,G49:G54)</f>
        <v>7.4476662367451885E-5</v>
      </c>
    </row>
    <row r="29" spans="1:28">
      <c r="B29" s="3">
        <v>5625</v>
      </c>
      <c r="C29" s="4" t="s">
        <v>7</v>
      </c>
      <c r="D29" s="47">
        <v>225000</v>
      </c>
      <c r="E29" s="20" t="s">
        <v>7</v>
      </c>
      <c r="F29" s="53">
        <v>625</v>
      </c>
      <c r="G29" s="4" t="s">
        <v>7</v>
      </c>
      <c r="H29" s="52">
        <v>25000</v>
      </c>
      <c r="I29" s="4" t="s">
        <v>7</v>
      </c>
      <c r="J29" s="80">
        <v>0.24925</v>
      </c>
      <c r="K29" s="4" t="s">
        <v>7</v>
      </c>
      <c r="L29" s="75">
        <v>7</v>
      </c>
      <c r="M29" s="6" t="s">
        <v>7</v>
      </c>
      <c r="N29" s="3">
        <v>0</v>
      </c>
      <c r="O29" s="6" t="s">
        <v>7</v>
      </c>
      <c r="P29" s="3">
        <v>0</v>
      </c>
      <c r="Q29" s="6" t="s">
        <v>7</v>
      </c>
      <c r="R29" s="3">
        <v>0</v>
      </c>
      <c r="S29" s="6" t="s">
        <v>7</v>
      </c>
    </row>
    <row r="30" spans="1:28">
      <c r="B30" s="3">
        <v>1125</v>
      </c>
      <c r="C30" s="28">
        <f>INTERCEPT(B26:B32,B36:B42)</f>
        <v>98.645124567022322</v>
      </c>
      <c r="D30" s="47">
        <v>45000</v>
      </c>
      <c r="E30" s="59">
        <f>INTERCEPT(D26:D31,B43:B48)</f>
        <v>1594.5915561694419</v>
      </c>
      <c r="F30" s="53">
        <v>125</v>
      </c>
      <c r="G30" s="28">
        <f>INTERCEPT(F26:F32,C36:C42)</f>
        <v>22.917686533833717</v>
      </c>
      <c r="H30" s="47">
        <v>5000</v>
      </c>
      <c r="I30" s="59">
        <f>INTERCEPT(H26:H31,C43:C48)</f>
        <v>1502.0950570334971</v>
      </c>
      <c r="J30" s="80">
        <v>4.9850000000000005E-2</v>
      </c>
      <c r="K30" s="28">
        <f>INTERCEPT(J26:J32,D36:D42)</f>
        <v>-3.7918247043279285E-3</v>
      </c>
      <c r="L30" s="28">
        <v>1.4000000000000001</v>
      </c>
      <c r="M30" s="59">
        <f>INTERCEPT(L26:L31,D43:D48)</f>
        <v>-0.12409103148273637</v>
      </c>
      <c r="N30" s="3">
        <v>0</v>
      </c>
      <c r="O30" s="59">
        <f>INTERCEPT(N26:N31,E49:E54)</f>
        <v>-0.21052007728410693</v>
      </c>
      <c r="P30" s="3">
        <v>0</v>
      </c>
      <c r="Q30" s="59">
        <f>INTERCEPT(P26:P31,F49:F54)</f>
        <v>-6.5856393662279189E-2</v>
      </c>
      <c r="R30" s="3">
        <v>0</v>
      </c>
      <c r="S30" s="59">
        <f>INTERCEPT(R26:R31,G49:G54)</f>
        <v>-1.0334423455837793E-2</v>
      </c>
    </row>
    <row r="31" spans="1:28" s="55" customFormat="1">
      <c r="A31" s="22"/>
      <c r="B31" s="3">
        <v>562.5</v>
      </c>
      <c r="C31" s="28"/>
      <c r="D31" s="47">
        <v>22500</v>
      </c>
      <c r="E31" s="59"/>
      <c r="F31" s="47">
        <v>62.5</v>
      </c>
      <c r="G31" s="28"/>
      <c r="H31" s="47">
        <v>2500</v>
      </c>
      <c r="I31" s="59"/>
      <c r="J31" s="8">
        <v>2.4925000000000003E-2</v>
      </c>
      <c r="K31" s="28"/>
      <c r="L31" s="28">
        <v>0.70000000000000007</v>
      </c>
      <c r="M31" s="59"/>
      <c r="N31" s="47">
        <v>0</v>
      </c>
      <c r="O31" s="63"/>
      <c r="P31" s="47">
        <v>0</v>
      </c>
      <c r="Q31" s="63"/>
      <c r="R31" s="47">
        <v>0</v>
      </c>
      <c r="S31" s="59"/>
      <c r="T31" s="47"/>
      <c r="U31" s="28"/>
      <c r="V31"/>
      <c r="W31" s="101"/>
      <c r="X31"/>
      <c r="Y31"/>
      <c r="Z31"/>
      <c r="AA31"/>
      <c r="AB31"/>
    </row>
    <row r="32" spans="1:28" s="55" customFormat="1">
      <c r="A32" s="22"/>
      <c r="B32" s="11">
        <v>112.5</v>
      </c>
      <c r="C32" s="12"/>
      <c r="D32" s="57"/>
      <c r="E32" s="13"/>
      <c r="F32" s="48">
        <v>12.5</v>
      </c>
      <c r="G32" s="12"/>
      <c r="H32" s="48"/>
      <c r="I32" s="13"/>
      <c r="J32" s="81">
        <v>4.9849999999999998E-3</v>
      </c>
      <c r="K32" s="12"/>
      <c r="L32" s="48"/>
      <c r="M32" s="13"/>
      <c r="N32" s="48"/>
      <c r="O32" s="78"/>
      <c r="P32" s="12"/>
      <c r="Q32" s="13"/>
      <c r="R32" s="48"/>
      <c r="S32" s="13"/>
      <c r="T32" s="47"/>
      <c r="U32" s="28"/>
      <c r="V32"/>
      <c r="W32" s="101"/>
      <c r="X32"/>
      <c r="Y32"/>
      <c r="Z32"/>
      <c r="AA32"/>
      <c r="AB32"/>
    </row>
    <row r="33" spans="1:27" s="55" customFormat="1">
      <c r="A33" s="22"/>
      <c r="B33" s="5"/>
      <c r="C33" s="28"/>
      <c r="D33" s="56"/>
      <c r="E33" s="28"/>
      <c r="F33" s="47"/>
      <c r="G33" s="28"/>
      <c r="H33" s="47"/>
      <c r="I33" s="28"/>
      <c r="J33" s="47"/>
      <c r="K33" s="28"/>
      <c r="L33" s="47"/>
      <c r="M33" s="28"/>
      <c r="N33" s="47"/>
      <c r="O33" s="47"/>
      <c r="P33" s="28"/>
      <c r="Q33" s="47"/>
      <c r="R33" s="28"/>
      <c r="S33" s="47"/>
      <c r="T33" s="28"/>
      <c r="U33"/>
      <c r="V33"/>
      <c r="W33" s="101"/>
      <c r="X33"/>
      <c r="Y33"/>
      <c r="Z33"/>
      <c r="AA33"/>
    </row>
    <row r="34" spans="1:27">
      <c r="B34" s="112" t="s">
        <v>27</v>
      </c>
      <c r="C34" s="113"/>
      <c r="D34" s="60" t="s">
        <v>26</v>
      </c>
      <c r="E34" s="108" t="s">
        <v>25</v>
      </c>
      <c r="F34" s="109"/>
      <c r="G34" s="109"/>
      <c r="H34" s="115" t="s">
        <v>159</v>
      </c>
      <c r="I34" s="115"/>
      <c r="J34" s="115"/>
    </row>
    <row r="35" spans="1:27">
      <c r="A35"/>
      <c r="B35" s="61" t="s">
        <v>48</v>
      </c>
      <c r="C35" s="79" t="s">
        <v>49</v>
      </c>
      <c r="D35" s="62" t="s">
        <v>50</v>
      </c>
      <c r="E35" s="22" t="s">
        <v>51</v>
      </c>
      <c r="F35" s="22" t="s">
        <v>52</v>
      </c>
      <c r="G35" s="22" t="s">
        <v>53</v>
      </c>
      <c r="H35" s="18" t="s">
        <v>57</v>
      </c>
      <c r="I35" s="114" t="s">
        <v>58</v>
      </c>
      <c r="J35" s="114" t="s">
        <v>30</v>
      </c>
      <c r="L35" s="22"/>
      <c r="N35" s="22"/>
      <c r="O35" s="22"/>
      <c r="Q35" s="84"/>
      <c r="R35" s="84"/>
      <c r="S35" s="84"/>
    </row>
    <row r="36" spans="1:27">
      <c r="A36" s="18" t="s">
        <v>37</v>
      </c>
      <c r="B36" s="83">
        <v>233281.8</v>
      </c>
      <c r="C36" s="83">
        <v>23763.3</v>
      </c>
      <c r="D36" s="83">
        <v>396.7</v>
      </c>
      <c r="E36" s="65"/>
      <c r="F36" s="65"/>
      <c r="G36" s="54"/>
      <c r="H36" s="2"/>
      <c r="K36" s="103" t="s">
        <v>63</v>
      </c>
      <c r="L36" s="83"/>
      <c r="N36" s="83"/>
      <c r="O36" s="83"/>
      <c r="Q36" s="83"/>
      <c r="R36" s="83"/>
      <c r="S36" s="83"/>
    </row>
    <row r="37" spans="1:27">
      <c r="A37" s="18" t="s">
        <v>38</v>
      </c>
      <c r="C37" s="83">
        <v>15127.8</v>
      </c>
      <c r="D37" s="83">
        <v>264.7</v>
      </c>
      <c r="E37" s="65"/>
      <c r="F37" s="65"/>
      <c r="G37" s="54"/>
      <c r="H37" s="2"/>
      <c r="L37" s="83">
        <v>141666.9</v>
      </c>
      <c r="N37" s="83"/>
      <c r="O37" s="90"/>
      <c r="Q37" s="83"/>
      <c r="R37" s="83"/>
      <c r="S37" s="83"/>
    </row>
    <row r="38" spans="1:27">
      <c r="A38" s="18" t="s">
        <v>39</v>
      </c>
      <c r="B38" s="83">
        <v>113023.6</v>
      </c>
      <c r="C38" s="83">
        <v>11268.6</v>
      </c>
      <c r="D38" s="83">
        <v>198.7</v>
      </c>
      <c r="E38" s="65"/>
      <c r="F38" s="65"/>
      <c r="G38" s="54"/>
      <c r="H38" s="2"/>
      <c r="L38" s="83"/>
      <c r="N38" s="83"/>
      <c r="O38" s="83"/>
      <c r="Q38" s="83"/>
      <c r="R38" s="83"/>
      <c r="S38" s="83"/>
    </row>
    <row r="39" spans="1:27">
      <c r="A39" s="18" t="s">
        <v>40</v>
      </c>
      <c r="B39" s="83">
        <v>56660.5</v>
      </c>
      <c r="C39" s="83">
        <v>5558.2</v>
      </c>
      <c r="D39" s="83">
        <v>101.1</v>
      </c>
      <c r="E39" s="65"/>
      <c r="F39" s="65"/>
      <c r="G39" s="54"/>
      <c r="H39" s="2"/>
      <c r="I39" s="30"/>
      <c r="L39" s="83"/>
      <c r="N39" s="83"/>
      <c r="O39" s="83"/>
      <c r="Q39" s="83"/>
      <c r="R39" s="83"/>
      <c r="S39" s="83"/>
    </row>
    <row r="40" spans="1:27">
      <c r="A40" s="18" t="s">
        <v>41</v>
      </c>
      <c r="B40" s="83">
        <v>10878.1</v>
      </c>
      <c r="C40" s="83">
        <v>1076.7</v>
      </c>
      <c r="D40" s="83">
        <v>22.1</v>
      </c>
      <c r="E40" s="65"/>
      <c r="F40" s="65"/>
      <c r="G40" s="54"/>
      <c r="H40" s="2"/>
      <c r="I40" s="30"/>
      <c r="L40" s="83"/>
      <c r="N40" s="83"/>
      <c r="O40" s="83"/>
      <c r="Q40" s="83"/>
      <c r="R40" s="83"/>
      <c r="S40" s="83"/>
    </row>
    <row r="41" spans="1:27">
      <c r="A41" s="18" t="s">
        <v>42</v>
      </c>
      <c r="B41" s="83">
        <v>5382.1</v>
      </c>
      <c r="C41" s="83">
        <v>565.9</v>
      </c>
      <c r="D41" s="83">
        <v>10.9</v>
      </c>
      <c r="E41" s="65"/>
      <c r="F41" s="54"/>
      <c r="G41" s="77"/>
      <c r="H41" s="2"/>
      <c r="I41" s="30"/>
      <c r="L41" s="83"/>
      <c r="N41" s="83"/>
      <c r="O41" s="83"/>
      <c r="Q41" s="83"/>
      <c r="R41" s="83"/>
      <c r="S41" s="83"/>
    </row>
    <row r="42" spans="1:27">
      <c r="A42" s="18" t="s">
        <v>43</v>
      </c>
      <c r="B42" s="83">
        <v>1041.7</v>
      </c>
      <c r="C42" s="83">
        <v>166.4</v>
      </c>
      <c r="D42" s="83">
        <v>4.4000000000000004</v>
      </c>
      <c r="E42" s="65"/>
      <c r="F42" s="54"/>
      <c r="G42" s="65"/>
      <c r="H42" s="2"/>
      <c r="I42" s="30"/>
      <c r="L42" s="83"/>
      <c r="N42" s="83"/>
      <c r="O42" s="83"/>
      <c r="Q42" s="83"/>
      <c r="R42" s="83"/>
      <c r="S42" s="83"/>
    </row>
    <row r="43" spans="1:27">
      <c r="A43" s="18" t="s">
        <v>31</v>
      </c>
      <c r="B43" s="83">
        <v>9130803.1999999993</v>
      </c>
      <c r="C43" s="83">
        <v>1079889.8</v>
      </c>
      <c r="D43" s="83">
        <v>10558.4</v>
      </c>
      <c r="E43" s="65"/>
      <c r="F43" s="54"/>
      <c r="G43" s="65"/>
      <c r="H43" s="18"/>
      <c r="J43" s="5"/>
      <c r="L43" s="83"/>
      <c r="N43" s="83"/>
      <c r="O43" s="83"/>
      <c r="Q43" s="36"/>
      <c r="R43" s="83"/>
      <c r="S43" s="83"/>
    </row>
    <row r="44" spans="1:27">
      <c r="A44" s="18" t="s">
        <v>32</v>
      </c>
      <c r="B44" s="83">
        <v>6827178</v>
      </c>
      <c r="C44" s="83">
        <v>741930.8</v>
      </c>
      <c r="D44" s="83">
        <v>7433.3</v>
      </c>
      <c r="E44" s="65"/>
      <c r="F44" s="54"/>
      <c r="G44" s="65"/>
      <c r="H44" s="18"/>
      <c r="L44" s="83"/>
      <c r="N44" s="83"/>
      <c r="O44" s="83"/>
      <c r="Q44" s="36"/>
      <c r="R44" s="83"/>
      <c r="S44" s="83"/>
    </row>
    <row r="45" spans="1:27">
      <c r="A45" s="18" t="s">
        <v>33</v>
      </c>
      <c r="B45" s="83">
        <v>4551781.9000000004</v>
      </c>
      <c r="C45" s="83">
        <v>493515.8</v>
      </c>
      <c r="D45" s="83">
        <v>5133</v>
      </c>
      <c r="E45" s="65"/>
      <c r="F45" s="54"/>
      <c r="G45" s="65"/>
      <c r="H45" s="18"/>
      <c r="L45" s="83"/>
      <c r="N45" s="83"/>
      <c r="O45" s="83"/>
      <c r="Q45" s="36"/>
      <c r="R45" s="83"/>
      <c r="S45" s="83"/>
    </row>
    <row r="46" spans="1:27" s="17" customFormat="1">
      <c r="A46" s="18" t="s">
        <v>34</v>
      </c>
      <c r="B46" s="83">
        <v>2270846.1</v>
      </c>
      <c r="C46" s="83">
        <v>250191.9</v>
      </c>
      <c r="D46" s="83">
        <v>2754.1</v>
      </c>
      <c r="E46" s="66"/>
      <c r="F46" s="65"/>
      <c r="G46" s="65"/>
      <c r="H46" s="18"/>
      <c r="L46" s="83"/>
      <c r="N46" s="83"/>
      <c r="O46" s="83"/>
      <c r="Q46" s="83"/>
      <c r="R46" s="83"/>
      <c r="S46" s="83"/>
      <c r="W46" s="101"/>
    </row>
    <row r="47" spans="1:27" s="17" customFormat="1">
      <c r="A47" s="18" t="s">
        <v>35</v>
      </c>
      <c r="B47" s="83">
        <v>430801.8</v>
      </c>
      <c r="C47" s="83">
        <v>47055.4</v>
      </c>
      <c r="D47" s="83">
        <v>581.70000000000005</v>
      </c>
      <c r="E47" s="66"/>
      <c r="F47" s="65"/>
      <c r="G47" s="65"/>
      <c r="H47" s="18"/>
      <c r="I47" s="30"/>
      <c r="L47" s="83"/>
      <c r="N47" s="83"/>
      <c r="O47" s="83"/>
      <c r="Q47" s="83"/>
      <c r="R47" s="83"/>
      <c r="S47" s="83"/>
      <c r="W47" s="101"/>
    </row>
    <row r="48" spans="1:27" s="17" customFormat="1">
      <c r="A48" s="18" t="s">
        <v>36</v>
      </c>
      <c r="B48" s="83">
        <v>223644.5</v>
      </c>
      <c r="C48" s="83">
        <v>24033.9</v>
      </c>
      <c r="D48" s="83">
        <v>309.10000000000002</v>
      </c>
      <c r="E48" s="66"/>
      <c r="F48" s="65"/>
      <c r="G48" s="77"/>
      <c r="H48" s="2"/>
      <c r="I48" s="30"/>
      <c r="L48" s="83"/>
      <c r="N48" s="83"/>
      <c r="O48" s="83"/>
      <c r="Q48" s="83"/>
      <c r="R48" s="83"/>
      <c r="S48" s="83"/>
      <c r="W48" s="101"/>
    </row>
    <row r="49" spans="1:23" s="55" customFormat="1">
      <c r="A49" s="18" t="s">
        <v>19</v>
      </c>
      <c r="B49" s="83">
        <v>43.5</v>
      </c>
      <c r="C49" s="83">
        <v>4291.7</v>
      </c>
      <c r="D49" s="83">
        <v>138.19999999999999</v>
      </c>
      <c r="E49" s="83">
        <v>157131.1</v>
      </c>
      <c r="F49" s="83">
        <v>7732.7</v>
      </c>
      <c r="G49" s="83">
        <v>1048666.2</v>
      </c>
      <c r="H49" s="71">
        <f>STDEV(E49:E51)/AVERAGE(E49:E51)*100</f>
        <v>9.0162090704721018E-2</v>
      </c>
      <c r="I49" s="71">
        <f>STDEV(F49:F51)/AVERAGE(F49:F51)*100</f>
        <v>0.74294522265355023</v>
      </c>
      <c r="J49" s="71">
        <f>STDEV(G49:G51)/AVERAGE(G49:G51)*100</f>
        <v>3.1836878319520118E-2</v>
      </c>
      <c r="K49" s="15"/>
      <c r="L49" s="83"/>
      <c r="N49" s="83"/>
      <c r="O49" s="83"/>
      <c r="Q49" s="83"/>
      <c r="R49" s="83"/>
      <c r="S49" s="83"/>
      <c r="W49" s="101"/>
    </row>
    <row r="50" spans="1:23" s="55" customFormat="1">
      <c r="A50" s="18" t="s">
        <v>20</v>
      </c>
      <c r="B50" s="83">
        <v>47.6</v>
      </c>
      <c r="C50" s="83">
        <v>4258.2</v>
      </c>
      <c r="D50" s="83">
        <v>136.19999999999999</v>
      </c>
      <c r="E50" s="83">
        <v>157346.79999999999</v>
      </c>
      <c r="F50" s="83">
        <v>7676.9</v>
      </c>
      <c r="G50" s="83">
        <v>1048852.8999999999</v>
      </c>
      <c r="H50" s="71"/>
      <c r="I50" s="71"/>
      <c r="J50" s="71"/>
      <c r="L50" s="36"/>
      <c r="N50" s="83"/>
      <c r="O50" s="83"/>
      <c r="Q50" s="83"/>
      <c r="R50" s="83"/>
      <c r="S50" s="83"/>
      <c r="W50" s="101"/>
    </row>
    <row r="51" spans="1:23" s="55" customFormat="1">
      <c r="A51" s="18" t="s">
        <v>21</v>
      </c>
      <c r="B51" s="83">
        <v>38.9</v>
      </c>
      <c r="C51" s="83">
        <v>4270.5</v>
      </c>
      <c r="D51" s="83">
        <v>138</v>
      </c>
      <c r="E51" s="83">
        <v>157079.70000000001</v>
      </c>
      <c r="F51" s="83">
        <v>7791.8</v>
      </c>
      <c r="G51" s="83">
        <v>1048204.4</v>
      </c>
      <c r="H51" s="71"/>
      <c r="I51" s="71"/>
      <c r="J51" s="71"/>
      <c r="L51" s="36"/>
      <c r="N51" s="83"/>
      <c r="O51" s="83"/>
      <c r="Q51" s="83"/>
      <c r="R51" s="83"/>
      <c r="S51" s="83"/>
      <c r="W51" s="101"/>
    </row>
    <row r="52" spans="1:23" s="55" customFormat="1">
      <c r="A52" s="18" t="s">
        <v>22</v>
      </c>
      <c r="B52" s="83">
        <v>29.1</v>
      </c>
      <c r="C52" s="83">
        <v>80.599999999999994</v>
      </c>
      <c r="D52" s="83">
        <v>1.2</v>
      </c>
      <c r="E52" s="83">
        <v>1528.3</v>
      </c>
      <c r="F52" s="83">
        <v>484.6</v>
      </c>
      <c r="G52" s="83">
        <v>182.6</v>
      </c>
      <c r="H52" s="71">
        <f>STDEV(E52:E54)/AVERAGE(E52:E54)*100</f>
        <v>3.7669581806509229</v>
      </c>
      <c r="I52" s="71">
        <f>STDEV(F52:F54)/AVERAGE(F52:F54)*100</f>
        <v>9.5581675170599993</v>
      </c>
      <c r="J52" s="71">
        <f>STDEV(G52:G54)/AVERAGE(G52:G54)*100</f>
        <v>39.457349643019477</v>
      </c>
      <c r="K52" s="15"/>
      <c r="L52" s="83"/>
      <c r="N52" s="83"/>
      <c r="O52" s="83"/>
      <c r="Q52" s="83"/>
      <c r="R52" s="83"/>
      <c r="S52" s="83"/>
      <c r="W52" s="101"/>
    </row>
    <row r="53" spans="1:23" s="55" customFormat="1">
      <c r="A53" s="18" t="s">
        <v>23</v>
      </c>
      <c r="B53" s="83">
        <v>16.3</v>
      </c>
      <c r="C53" s="83">
        <v>71.7</v>
      </c>
      <c r="D53" s="36"/>
      <c r="E53" s="83">
        <v>1631.9</v>
      </c>
      <c r="F53" s="83">
        <v>568.5</v>
      </c>
      <c r="G53" s="83">
        <v>77.400000000000006</v>
      </c>
      <c r="L53" s="83"/>
      <c r="N53" s="83"/>
      <c r="O53" s="83"/>
      <c r="Q53" s="83"/>
      <c r="R53" s="83"/>
      <c r="S53" s="83"/>
      <c r="W53" s="101"/>
    </row>
    <row r="54" spans="1:23" s="55" customFormat="1">
      <c r="A54" s="22" t="s">
        <v>24</v>
      </c>
      <c r="B54" s="83">
        <v>12.4</v>
      </c>
      <c r="C54" s="83">
        <v>1.6</v>
      </c>
      <c r="D54" s="36"/>
      <c r="E54" s="83">
        <v>1531.5</v>
      </c>
      <c r="F54" s="83">
        <v>482.9</v>
      </c>
      <c r="G54" s="83">
        <v>156.5</v>
      </c>
      <c r="L54" s="83"/>
      <c r="N54" s="83"/>
      <c r="O54" s="83"/>
      <c r="Q54" s="83"/>
      <c r="R54" s="83"/>
      <c r="S54" s="83"/>
      <c r="W54" s="101"/>
    </row>
    <row r="55" spans="1:23">
      <c r="A55" s="18"/>
      <c r="D55" s="19"/>
      <c r="E55" s="1"/>
      <c r="F55" s="1"/>
      <c r="G55" s="1"/>
      <c r="K55" s="15"/>
      <c r="L55" s="83"/>
      <c r="N55" s="83"/>
      <c r="O55" s="83"/>
      <c r="Q55" s="83"/>
      <c r="R55" s="83"/>
      <c r="S55" s="83"/>
    </row>
    <row r="56" spans="1:23" s="24" customFormat="1">
      <c r="A56" s="18"/>
      <c r="B56" s="22"/>
      <c r="C56" s="22"/>
      <c r="D56" s="19"/>
      <c r="E56" s="22"/>
      <c r="F56" s="22"/>
      <c r="G56" s="22"/>
      <c r="L56" s="83"/>
      <c r="N56" s="83"/>
      <c r="O56" s="83"/>
      <c r="Q56" s="83"/>
      <c r="R56" s="83"/>
      <c r="S56" s="83"/>
      <c r="W56" s="101"/>
    </row>
    <row r="57" spans="1:23" s="24" customFormat="1">
      <c r="A57" s="38" t="s">
        <v>17</v>
      </c>
      <c r="B57" s="39"/>
      <c r="C57" s="39"/>
      <c r="D57" s="39"/>
      <c r="E57" s="39"/>
      <c r="F57" s="39"/>
      <c r="G57" s="39"/>
      <c r="H57" s="39"/>
      <c r="I57" s="39"/>
      <c r="J57" s="40"/>
      <c r="L57" s="83"/>
      <c r="N57" s="83"/>
      <c r="O57" s="83"/>
      <c r="Q57" s="83"/>
      <c r="R57" s="83"/>
      <c r="S57" s="83"/>
      <c r="W57" s="101"/>
    </row>
    <row r="58" spans="1:23" s="24" customFormat="1">
      <c r="A58" s="32" t="s">
        <v>18</v>
      </c>
      <c r="B58" s="33" t="s">
        <v>1</v>
      </c>
      <c r="C58" s="33" t="s">
        <v>0</v>
      </c>
      <c r="D58" s="41" t="s">
        <v>3</v>
      </c>
      <c r="E58" s="33" t="s">
        <v>12</v>
      </c>
      <c r="F58" s="34" t="s">
        <v>11</v>
      </c>
      <c r="G58" s="33" t="s">
        <v>10</v>
      </c>
      <c r="H58" s="41" t="s">
        <v>15</v>
      </c>
      <c r="I58" s="33" t="s">
        <v>14</v>
      </c>
      <c r="J58" s="35" t="s">
        <v>13</v>
      </c>
      <c r="N58" s="84"/>
      <c r="O58" s="84"/>
      <c r="W58" s="101"/>
    </row>
    <row r="59" spans="1:23" s="24" customFormat="1">
      <c r="A59" s="49" t="s">
        <v>61</v>
      </c>
      <c r="B59" s="83">
        <v>68078.899999999994</v>
      </c>
      <c r="C59" s="83">
        <v>134909.5</v>
      </c>
      <c r="D59" s="83">
        <v>2983</v>
      </c>
      <c r="E59" s="85">
        <f>(B59*$C$28)+$C$30</f>
        <v>6672.6791049830445</v>
      </c>
      <c r="F59" s="85">
        <f>(C59*$I$28)+$I$30</f>
        <v>14216.610385846761</v>
      </c>
      <c r="G59" s="85">
        <f>(D59*M28)+M30</f>
        <v>7.9931494682437467</v>
      </c>
      <c r="H59" s="86">
        <f>((8000-E59)/8000)*100</f>
        <v>16.591511187711944</v>
      </c>
      <c r="I59" s="86">
        <f>((16000-F59)/16000)*100</f>
        <v>11.146185088457742</v>
      </c>
      <c r="J59" s="87">
        <f>((10-G59)/10)*100</f>
        <v>20.068505317562533</v>
      </c>
      <c r="O59" s="72"/>
      <c r="W59" s="101"/>
    </row>
    <row r="60" spans="1:23" s="29" customFormat="1">
      <c r="A60" s="49" t="s">
        <v>61</v>
      </c>
      <c r="B60" s="83">
        <v>80289.100000000006</v>
      </c>
      <c r="C60" s="83">
        <v>152167.6</v>
      </c>
      <c r="D60" s="83">
        <v>3276.8</v>
      </c>
      <c r="E60" s="85">
        <f>(B60*$C$28)+$C$30</f>
        <v>7851.7561715583824</v>
      </c>
      <c r="F60" s="85">
        <f>(C60*$I$28)+$I$30</f>
        <v>15843.096118846974</v>
      </c>
      <c r="G60" s="85">
        <f>(D60*M28)+M30</f>
        <v>8.7926282677139582</v>
      </c>
      <c r="H60" s="86">
        <f>((8000-E60)/8000)*100</f>
        <v>1.8530478555202192</v>
      </c>
      <c r="I60" s="86">
        <f>((16000-F60)/16000)*100</f>
        <v>0.98064925720641438</v>
      </c>
      <c r="J60" s="87">
        <f>((10-G60)/10)*100</f>
        <v>12.073717322860418</v>
      </c>
      <c r="O60" s="72"/>
      <c r="W60" s="101"/>
    </row>
    <row r="61" spans="1:23" s="74" customFormat="1">
      <c r="A61" s="49" t="s">
        <v>61</v>
      </c>
      <c r="B61" s="83">
        <v>82836.3</v>
      </c>
      <c r="C61" s="83">
        <v>155608.4</v>
      </c>
      <c r="D61" s="83">
        <v>3335.2</v>
      </c>
      <c r="E61" s="85">
        <f>(B61*$C$28)+$C$30</f>
        <v>8097.7263525530179</v>
      </c>
      <c r="F61" s="85">
        <f>(C61*$I$28)+$I$30</f>
        <v>16167.373536993069</v>
      </c>
      <c r="G61" s="85">
        <f>(D61*M28)+M30</f>
        <v>8.9515444075678055</v>
      </c>
      <c r="H61" s="86">
        <f>((8000-E61)/8000)*100</f>
        <v>-1.2215794069127242</v>
      </c>
      <c r="I61" s="86">
        <f>((16000-F61)/16000)*100</f>
        <v>-1.0460846062066822</v>
      </c>
      <c r="J61" s="87">
        <f>((10-G61)/10)*100</f>
        <v>10.484555924321945</v>
      </c>
      <c r="W61" s="101"/>
    </row>
    <row r="62" spans="1:23" s="74" customFormat="1">
      <c r="W62" s="101"/>
    </row>
    <row r="63" spans="1:23" s="74" customFormat="1">
      <c r="W63" s="101"/>
    </row>
    <row r="64" spans="1:23" s="29" customFormat="1">
      <c r="A64"/>
      <c r="B64"/>
      <c r="C64"/>
      <c r="D64"/>
      <c r="E64"/>
      <c r="F64"/>
      <c r="G64"/>
      <c r="O64" s="72"/>
      <c r="W64" s="101"/>
    </row>
    <row r="65" spans="1:28">
      <c r="D65" s="107" t="s">
        <v>27</v>
      </c>
      <c r="E65" s="107"/>
      <c r="F65" s="73" t="s">
        <v>26</v>
      </c>
      <c r="G65" s="107" t="s">
        <v>25</v>
      </c>
      <c r="H65" s="107"/>
      <c r="I65" s="107"/>
      <c r="J65" s="55"/>
      <c r="K65" s="55"/>
      <c r="L65" s="55"/>
      <c r="M65" s="55"/>
      <c r="N65" s="55"/>
      <c r="P65" s="55"/>
      <c r="Q65" s="55"/>
      <c r="R65" s="55"/>
      <c r="S65" s="55"/>
      <c r="T65" s="55"/>
      <c r="U65" s="55"/>
      <c r="V65" s="55"/>
      <c r="W65"/>
    </row>
    <row r="66" spans="1:28">
      <c r="A66" s="21" t="s">
        <v>16</v>
      </c>
      <c r="B66" s="15" t="s">
        <v>8</v>
      </c>
      <c r="C66" s="15" t="s">
        <v>9</v>
      </c>
      <c r="D66" s="61" t="s">
        <v>48</v>
      </c>
      <c r="E66" s="62" t="s">
        <v>49</v>
      </c>
      <c r="F66" s="64" t="s">
        <v>50</v>
      </c>
      <c r="G66" s="22" t="s">
        <v>51</v>
      </c>
      <c r="H66" s="22" t="s">
        <v>52</v>
      </c>
      <c r="I66" s="22" t="s">
        <v>53</v>
      </c>
      <c r="J66" s="22" t="s">
        <v>12</v>
      </c>
      <c r="K66" s="16" t="s">
        <v>11</v>
      </c>
      <c r="L66" s="22" t="s">
        <v>10</v>
      </c>
      <c r="M66" s="25" t="s">
        <v>54</v>
      </c>
      <c r="N66" s="25" t="s">
        <v>55</v>
      </c>
      <c r="O66" s="25" t="s">
        <v>56</v>
      </c>
      <c r="P66" s="22" t="s">
        <v>15</v>
      </c>
      <c r="Q66" s="22" t="s">
        <v>14</v>
      </c>
      <c r="R66" s="22" t="s">
        <v>13</v>
      </c>
      <c r="S66" s="25" t="s">
        <v>59</v>
      </c>
      <c r="T66" s="25" t="s">
        <v>60</v>
      </c>
      <c r="U66" s="18" t="s">
        <v>28</v>
      </c>
      <c r="V66" s="25" t="s">
        <v>153</v>
      </c>
      <c r="W66" s="25" t="s">
        <v>154</v>
      </c>
      <c r="X66" s="22" t="s">
        <v>155</v>
      </c>
      <c r="Y66" s="25" t="s">
        <v>156</v>
      </c>
      <c r="Z66" s="25" t="s">
        <v>157</v>
      </c>
      <c r="AA66" s="18" t="s">
        <v>158</v>
      </c>
      <c r="AB66" s="100"/>
    </row>
    <row r="67" spans="1:28" s="82" customFormat="1">
      <c r="A67" s="22" t="s">
        <v>64</v>
      </c>
      <c r="B67" s="106" t="str">
        <f t="shared" ref="B67" si="0">RIGHT(A67, LEN(A67) - 16)</f>
        <v>LOW1 STD CHK1.DATA</v>
      </c>
      <c r="C67" s="96" t="str">
        <f t="shared" ref="C67" si="1">LEFT(B67, LEN(B67) -5)</f>
        <v>LOW1 STD CHK1</v>
      </c>
      <c r="D67" s="83">
        <v>238696.9</v>
      </c>
      <c r="E67" s="83">
        <v>22846</v>
      </c>
      <c r="F67" s="83">
        <v>397.4</v>
      </c>
      <c r="G67" s="83">
        <v>1144.7</v>
      </c>
      <c r="H67" s="83">
        <v>42.5</v>
      </c>
      <c r="I67" s="83">
        <v>8253.2000000000007</v>
      </c>
      <c r="J67" s="76">
        <f t="shared" ref="J67:J100" si="2">IF($D67&lt;=$B$36,($D67*$C$28)+$C$30,($D67*$E$28)+$E$30)</f>
        <v>25101.953054957314</v>
      </c>
      <c r="K67" s="76">
        <f t="shared" ref="K67:K133" si="3">IF($E67&lt;=$C$36,($E67*$G$28)+$G$30,($E67*$I$28)+$I$30)</f>
        <v>2520.7344945686182</v>
      </c>
      <c r="L67" s="76">
        <f t="shared" ref="L67:L133" si="4">IF($F67&lt;=$D$36,($F67*$K$28)+$K$30,($F67*$M$28)+$M$30)</f>
        <v>0.95730064622135491</v>
      </c>
      <c r="M67" s="70">
        <f t="shared" ref="M67:M133" si="5">$G67*$O$28+$O$30</f>
        <v>-5.6419506438537825E-2</v>
      </c>
      <c r="N67" s="70">
        <f t="shared" ref="N67:N133" si="6">$H67*$Q$28+$Q$30</f>
        <v>-6.0384178296724149E-2</v>
      </c>
      <c r="O67" s="70">
        <f t="shared" ref="O67:O133" si="7">$I67*$S$28+$S$30</f>
        <v>0.60433636639521615</v>
      </c>
      <c r="P67" s="58">
        <f>((J67-$B$26)/$B$26)*100</f>
        <v>11.564235799810284</v>
      </c>
      <c r="Q67" s="58">
        <f>((K67-$F$26)/$F$26)*100</f>
        <v>0.8293797827447269</v>
      </c>
      <c r="R67" s="58">
        <f>((L67-$J$26)/$J$26)*100</f>
        <v>-3.9818810209272906</v>
      </c>
      <c r="S67" s="95"/>
      <c r="T67" s="95"/>
      <c r="U67" s="95"/>
      <c r="W67" s="101"/>
      <c r="Y67" s="99"/>
    </row>
    <row r="68" spans="1:28" s="82" customFormat="1">
      <c r="A68" s="22" t="s">
        <v>65</v>
      </c>
      <c r="B68" s="106" t="str">
        <f t="shared" ref="B68:B131" si="8">RIGHT(A68, LEN(A68) - 16)</f>
        <v>AIR STD CHK1.DATA</v>
      </c>
      <c r="C68" s="96" t="str">
        <f t="shared" ref="C68:C131" si="9">LEFT(B68, LEN(B68) -5)</f>
        <v>AIR STD CHK1</v>
      </c>
      <c r="D68" s="83">
        <v>37.1</v>
      </c>
      <c r="E68" s="83">
        <v>4351.2</v>
      </c>
      <c r="F68" s="83">
        <v>140.6</v>
      </c>
      <c r="G68" s="83">
        <v>156221.79999999999</v>
      </c>
      <c r="H68" s="83">
        <v>7750.8</v>
      </c>
      <c r="I68" s="83">
        <v>1043708.5</v>
      </c>
      <c r="J68" s="76">
        <f t="shared" si="2"/>
        <v>102.22768334328684</v>
      </c>
      <c r="K68" s="76">
        <f t="shared" si="3"/>
        <v>498.64650099242402</v>
      </c>
      <c r="L68" s="76">
        <f t="shared" si="4"/>
        <v>0.36211211067920868</v>
      </c>
      <c r="M68" s="70">
        <f t="shared" si="5"/>
        <v>20.820202870669348</v>
      </c>
      <c r="N68" s="70">
        <f t="shared" si="6"/>
        <v>0.93212117940463823</v>
      </c>
      <c r="O68" s="70">
        <f t="shared" si="7"/>
        <v>77.72159114108382</v>
      </c>
      <c r="P68" s="58"/>
      <c r="Q68" s="45"/>
      <c r="R68" s="95"/>
      <c r="S68" s="71">
        <f>((G68-AVERAGE($E$49:$E$51))/AVERAGE($E$49:$E$51))*100</f>
        <v>-0.61332910337995628</v>
      </c>
      <c r="T68" s="71">
        <f>((H68-AVERAGE($F$49:$F$51))/AVERAGE($F$49:$F$51))*100</f>
        <v>0.21981432154957345</v>
      </c>
      <c r="U68" s="71">
        <f>((I68-AVERAGE($G$49:$G$51))/AVERAGE($G$49:$G$51))*100</f>
        <v>-0.46405858620440266</v>
      </c>
      <c r="W68" s="101"/>
    </row>
    <row r="69" spans="1:28">
      <c r="A69" s="22" t="s">
        <v>66</v>
      </c>
      <c r="B69" s="106" t="str">
        <f t="shared" si="8"/>
        <v>SG21.0260.DATA</v>
      </c>
      <c r="C69" s="96" t="str">
        <f t="shared" si="9"/>
        <v>SG21.0260</v>
      </c>
      <c r="D69" s="19">
        <v>3985648.9</v>
      </c>
      <c r="E69" s="19">
        <v>4679.7</v>
      </c>
      <c r="F69" s="83">
        <v>143.69999999999999</v>
      </c>
      <c r="G69" s="83">
        <v>59365.1</v>
      </c>
      <c r="H69" s="83">
        <v>6358.6</v>
      </c>
      <c r="I69" s="83">
        <v>701155.7</v>
      </c>
      <c r="J69" s="76">
        <f t="shared" si="2"/>
        <v>394109.49015580036</v>
      </c>
      <c r="K69" s="76">
        <f>IF($E69&lt;=$C$36,($E69*$G$28)+$G$30,($E69*$I$28)+$I$30)</f>
        <v>534.56232089260027</v>
      </c>
      <c r="L69" s="76">
        <f>IF($F69&lt;=$D$36,($F69*$K$28)+$K$30,($F69*$M$28)+$M$30)</f>
        <v>0.37017969389179017</v>
      </c>
      <c r="M69" s="70">
        <f>$G69*$O$28+$O$30</f>
        <v>7.7812644936115802</v>
      </c>
      <c r="N69" s="70">
        <f>$H69*$Q$28+$Q$30</f>
        <v>0.75286427982991544</v>
      </c>
      <c r="O69" s="70">
        <f>$I69*$S$28+$S$30</f>
        <v>52.209401912458546</v>
      </c>
      <c r="P69" s="45"/>
      <c r="Q69" s="45"/>
    </row>
    <row r="70" spans="1:28">
      <c r="A70" s="22" t="s">
        <v>67</v>
      </c>
      <c r="B70" s="106" t="str">
        <f t="shared" si="8"/>
        <v>SG21.0272.DATA</v>
      </c>
      <c r="C70" s="96" t="str">
        <f t="shared" si="9"/>
        <v>SG21.0272</v>
      </c>
      <c r="D70" s="19">
        <v>4013911</v>
      </c>
      <c r="E70" s="19">
        <v>3805.1</v>
      </c>
      <c r="F70" s="83">
        <v>166.4</v>
      </c>
      <c r="G70" s="83">
        <v>107814.9</v>
      </c>
      <c r="H70" s="83">
        <v>6493.6</v>
      </c>
      <c r="I70" s="83">
        <v>607211.80000000005</v>
      </c>
      <c r="J70" s="76">
        <f t="shared" si="2"/>
        <v>396892.79987375182</v>
      </c>
      <c r="K70" s="76">
        <f t="shared" si="3"/>
        <v>438.93986705791491</v>
      </c>
      <c r="L70" s="76">
        <f t="shared" si="4"/>
        <v>0.4292552225774679</v>
      </c>
      <c r="M70" s="70">
        <f t="shared" si="5"/>
        <v>14.303621300944203</v>
      </c>
      <c r="N70" s="70">
        <f t="shared" si="6"/>
        <v>0.77024661099109015</v>
      </c>
      <c r="O70" s="70">
        <f t="shared" si="7"/>
        <v>45.212773790676884</v>
      </c>
      <c r="P70" s="45"/>
      <c r="Q70" s="45"/>
    </row>
    <row r="71" spans="1:28">
      <c r="A71" s="22" t="s">
        <v>68</v>
      </c>
      <c r="B71" s="106" t="str">
        <f t="shared" si="8"/>
        <v>SG21.0271.DATA</v>
      </c>
      <c r="C71" s="96" t="str">
        <f t="shared" si="9"/>
        <v>SG21.0271</v>
      </c>
      <c r="D71" s="19">
        <v>1510068.5</v>
      </c>
      <c r="E71" s="19">
        <v>2244.1</v>
      </c>
      <c r="F71" s="83">
        <v>136.30000000000001</v>
      </c>
      <c r="G71" s="83">
        <v>125488.4</v>
      </c>
      <c r="H71" s="83">
        <v>7248.2</v>
      </c>
      <c r="I71" s="83">
        <v>886286.6</v>
      </c>
      <c r="J71" s="76">
        <f t="shared" si="2"/>
        <v>150309.24230124554</v>
      </c>
      <c r="K71" s="76">
        <f t="shared" si="3"/>
        <v>268.27138954140003</v>
      </c>
      <c r="L71" s="76">
        <f t="shared" si="4"/>
        <v>0.35092159202949885</v>
      </c>
      <c r="M71" s="70">
        <f t="shared" si="5"/>
        <v>16.682844188023054</v>
      </c>
      <c r="N71" s="70">
        <f t="shared" si="6"/>
        <v>0.86740740428162733</v>
      </c>
      <c r="O71" s="70">
        <f t="shared" si="7"/>
        <v>65.997333445541045</v>
      </c>
      <c r="P71" s="45"/>
      <c r="Q71" s="45"/>
    </row>
    <row r="72" spans="1:28">
      <c r="A72" s="22" t="s">
        <v>69</v>
      </c>
      <c r="B72" s="106" t="str">
        <f t="shared" si="8"/>
        <v>SG21.0270.DATA</v>
      </c>
      <c r="C72" s="96" t="str">
        <f t="shared" si="9"/>
        <v>SG21.0270</v>
      </c>
      <c r="D72" s="19">
        <v>79124.7</v>
      </c>
      <c r="E72" s="19">
        <v>1626.3</v>
      </c>
      <c r="F72" s="83">
        <v>132.4</v>
      </c>
      <c r="G72" s="83">
        <v>146801.5</v>
      </c>
      <c r="H72" s="83">
        <v>7804.1</v>
      </c>
      <c r="I72" s="83">
        <v>1043009.8</v>
      </c>
      <c r="J72" s="76">
        <f t="shared" si="2"/>
        <v>7739.3159710440304</v>
      </c>
      <c r="K72" s="76">
        <f t="shared" si="3"/>
        <v>200.72559491635013</v>
      </c>
      <c r="L72" s="76">
        <f t="shared" si="4"/>
        <v>0.34077205185883175</v>
      </c>
      <c r="M72" s="70">
        <f t="shared" si="5"/>
        <v>19.552033387366727</v>
      </c>
      <c r="N72" s="70">
        <f t="shared" si="6"/>
        <v>0.93898398126308735</v>
      </c>
      <c r="O72" s="70">
        <f t="shared" si="7"/>
        <v>77.669554297087672</v>
      </c>
      <c r="P72" s="45"/>
      <c r="Q72" s="45"/>
    </row>
    <row r="73" spans="1:28">
      <c r="A73" s="22" t="s">
        <v>70</v>
      </c>
      <c r="B73" s="106" t="str">
        <f t="shared" si="8"/>
        <v>SG21.0274.DATA</v>
      </c>
      <c r="C73" s="96" t="str">
        <f t="shared" si="9"/>
        <v>SG21.0274</v>
      </c>
      <c r="D73" s="19">
        <v>5084449.0999999996</v>
      </c>
      <c r="E73" s="19">
        <v>1827.4</v>
      </c>
      <c r="F73" s="83">
        <v>121.3</v>
      </c>
      <c r="G73" s="83">
        <v>84493.4</v>
      </c>
      <c r="H73" s="83">
        <v>5406</v>
      </c>
      <c r="I73" s="83">
        <v>503701.6</v>
      </c>
      <c r="J73" s="76">
        <f t="shared" si="2"/>
        <v>502321.5931045207</v>
      </c>
      <c r="K73" s="76">
        <f t="shared" si="3"/>
        <v>222.71241799679291</v>
      </c>
      <c r="L73" s="76">
        <f t="shared" si="4"/>
        <v>0.31188489906539463</v>
      </c>
      <c r="M73" s="70">
        <f t="shared" si="5"/>
        <v>11.164059439342962</v>
      </c>
      <c r="N73" s="70">
        <f t="shared" si="6"/>
        <v>0.63020940083632171</v>
      </c>
      <c r="O73" s="70">
        <f t="shared" si="7"/>
        <v>37.50367957368946</v>
      </c>
      <c r="P73" s="45"/>
      <c r="Q73" s="45"/>
    </row>
    <row r="74" spans="1:28">
      <c r="A74" s="22" t="s">
        <v>71</v>
      </c>
      <c r="B74" s="106" t="str">
        <f t="shared" si="8"/>
        <v>SG21.0273.DATA</v>
      </c>
      <c r="C74" s="96" t="str">
        <f t="shared" si="9"/>
        <v>SG21.0273</v>
      </c>
      <c r="D74" s="19">
        <v>5112802</v>
      </c>
      <c r="E74" s="19">
        <v>1882.2</v>
      </c>
      <c r="F74" s="83">
        <v>120.5</v>
      </c>
      <c r="G74" s="83">
        <v>83595</v>
      </c>
      <c r="H74" s="83">
        <v>5433.9</v>
      </c>
      <c r="I74" s="83">
        <v>496831.8</v>
      </c>
      <c r="J74" s="76">
        <f t="shared" si="2"/>
        <v>505113.84499316686</v>
      </c>
      <c r="K74" s="76">
        <f t="shared" si="3"/>
        <v>228.70385461940984</v>
      </c>
      <c r="L74" s="76">
        <f t="shared" si="4"/>
        <v>0.30980294210730908</v>
      </c>
      <c r="M74" s="70">
        <f t="shared" si="5"/>
        <v>11.043116001894148</v>
      </c>
      <c r="N74" s="70">
        <f t="shared" si="6"/>
        <v>0.63380174927629773</v>
      </c>
      <c r="O74" s="70">
        <f t="shared" si="7"/>
        <v>36.992039798557542</v>
      </c>
      <c r="P74" s="45"/>
      <c r="Q74" s="45"/>
    </row>
    <row r="75" spans="1:28">
      <c r="A75" s="22" t="s">
        <v>72</v>
      </c>
      <c r="B75" s="106" t="str">
        <f t="shared" si="8"/>
        <v>SG21.0277.DATA</v>
      </c>
      <c r="C75" s="96" t="str">
        <f t="shared" si="9"/>
        <v>SG21.0277</v>
      </c>
      <c r="D75" s="19">
        <v>5775637.5</v>
      </c>
      <c r="E75" s="19">
        <v>435.7</v>
      </c>
      <c r="F75" s="83">
        <v>121.6</v>
      </c>
      <c r="G75" s="83">
        <v>60755.8</v>
      </c>
      <c r="H75" s="83">
        <v>5014.3999999999996</v>
      </c>
      <c r="I75" s="83">
        <v>442711.9</v>
      </c>
      <c r="J75" s="76">
        <f t="shared" si="2"/>
        <v>570391.24789504707</v>
      </c>
      <c r="K75" s="76">
        <f t="shared" si="3"/>
        <v>70.553980995041613</v>
      </c>
      <c r="L75" s="76">
        <f t="shared" si="4"/>
        <v>0.3126656329246767</v>
      </c>
      <c r="M75" s="70">
        <f t="shared" si="5"/>
        <v>7.9684818115769289</v>
      </c>
      <c r="N75" s="70">
        <f t="shared" si="6"/>
        <v>0.57978776466805448</v>
      </c>
      <c r="O75" s="70">
        <f t="shared" si="7"/>
        <v>32.961370278897284</v>
      </c>
      <c r="P75" s="45"/>
      <c r="Q75" s="45"/>
    </row>
    <row r="76" spans="1:28">
      <c r="A76" s="22" t="s">
        <v>73</v>
      </c>
      <c r="B76" s="106" t="str">
        <f t="shared" si="8"/>
        <v>SG21.0276.DATA</v>
      </c>
      <c r="C76" s="96" t="str">
        <f t="shared" si="9"/>
        <v>SG21.0276</v>
      </c>
      <c r="D76" s="19">
        <v>5762140.0999999996</v>
      </c>
      <c r="E76" s="19">
        <v>1595.4</v>
      </c>
      <c r="F76" s="83">
        <v>121.6</v>
      </c>
      <c r="G76" s="83">
        <v>60949.1</v>
      </c>
      <c r="H76" s="83">
        <v>4992.8999999999996</v>
      </c>
      <c r="I76" s="83">
        <v>442381.8</v>
      </c>
      <c r="J76" s="76">
        <f t="shared" si="2"/>
        <v>569061.99619092466</v>
      </c>
      <c r="K76" s="76">
        <f t="shared" si="3"/>
        <v>197.3472118572468</v>
      </c>
      <c r="L76" s="76">
        <f t="shared" si="4"/>
        <v>0.3126656329246767</v>
      </c>
      <c r="M76" s="70">
        <f t="shared" si="5"/>
        <v>7.9945040360413717</v>
      </c>
      <c r="N76" s="70">
        <f t="shared" si="6"/>
        <v>0.5770194674831266</v>
      </c>
      <c r="O76" s="70">
        <f t="shared" si="7"/>
        <v>32.936785532649786</v>
      </c>
      <c r="P76" s="45"/>
      <c r="Q76" s="45"/>
    </row>
    <row r="77" spans="1:28">
      <c r="A77" s="22" t="s">
        <v>74</v>
      </c>
      <c r="B77" s="106" t="str">
        <f t="shared" si="8"/>
        <v>SG21.0275.DATA</v>
      </c>
      <c r="C77" s="96" t="str">
        <f t="shared" si="9"/>
        <v>SG21.0275</v>
      </c>
      <c r="D77" s="19">
        <v>5825582.9000000004</v>
      </c>
      <c r="E77" s="19">
        <v>448.2</v>
      </c>
      <c r="F77" s="83">
        <v>121.9</v>
      </c>
      <c r="G77" s="83">
        <v>59817.5</v>
      </c>
      <c r="H77" s="83">
        <v>4952.7</v>
      </c>
      <c r="I77" s="83">
        <v>434541</v>
      </c>
      <c r="J77" s="76">
        <f t="shared" si="2"/>
        <v>575309.97358022176</v>
      </c>
      <c r="K77" s="76">
        <f t="shared" si="3"/>
        <v>71.920640808594754</v>
      </c>
      <c r="L77" s="76">
        <f t="shared" si="4"/>
        <v>0.31344636678395882</v>
      </c>
      <c r="M77" s="70">
        <f t="shared" si="5"/>
        <v>7.8421669992903915</v>
      </c>
      <c r="N77" s="70">
        <f t="shared" si="6"/>
        <v>0.57184339553735475</v>
      </c>
      <c r="O77" s="70">
        <f t="shared" si="7"/>
        <v>32.352828918359073</v>
      </c>
      <c r="P77" s="58"/>
      <c r="Q77" s="58"/>
      <c r="R77" s="58"/>
      <c r="S77" s="82"/>
      <c r="T77" s="82"/>
      <c r="U77" s="82"/>
    </row>
    <row r="78" spans="1:28">
      <c r="A78" s="22" t="s">
        <v>75</v>
      </c>
      <c r="B78" s="106" t="str">
        <f t="shared" si="8"/>
        <v>SG21.0067.DATA</v>
      </c>
      <c r="C78" s="96" t="str">
        <f t="shared" si="9"/>
        <v>SG21.0067</v>
      </c>
      <c r="D78" s="19">
        <v>6801393.2999999998</v>
      </c>
      <c r="E78" s="19">
        <v>4944.2</v>
      </c>
      <c r="F78" s="83">
        <v>132.4</v>
      </c>
      <c r="G78" s="83">
        <v>33594.699999999997</v>
      </c>
      <c r="H78" s="83">
        <v>4048.4</v>
      </c>
      <c r="I78" s="83">
        <v>340902.1</v>
      </c>
      <c r="J78" s="76">
        <f t="shared" si="2"/>
        <v>671409.78814453655</v>
      </c>
      <c r="K78" s="76">
        <f t="shared" si="3"/>
        <v>563.48084254738455</v>
      </c>
      <c r="L78" s="76">
        <f t="shared" si="4"/>
        <v>0.34077205185883175</v>
      </c>
      <c r="M78" s="70">
        <f t="shared" si="5"/>
        <v>4.3120294530606467</v>
      </c>
      <c r="N78" s="70">
        <f t="shared" si="6"/>
        <v>0.45540752835920356</v>
      </c>
      <c r="O78" s="70">
        <f t="shared" si="7"/>
        <v>25.378916178599479</v>
      </c>
      <c r="P78" s="58"/>
      <c r="Q78" s="45"/>
      <c r="R78" s="82"/>
      <c r="S78" s="71"/>
      <c r="T78" s="71"/>
      <c r="U78" s="71"/>
    </row>
    <row r="79" spans="1:28">
      <c r="A79" s="22" t="s">
        <v>76</v>
      </c>
      <c r="B79" s="106" t="str">
        <f t="shared" si="8"/>
        <v>LOW1 STD CHK2.DATA</v>
      </c>
      <c r="C79" s="96" t="str">
        <f t="shared" si="9"/>
        <v>LOW1 STD CHK2</v>
      </c>
      <c r="D79" s="19">
        <v>227990</v>
      </c>
      <c r="E79" s="19">
        <v>21761</v>
      </c>
      <c r="F79" s="83">
        <v>392.6</v>
      </c>
      <c r="G79" s="83">
        <v>2136.9</v>
      </c>
      <c r="H79" s="83">
        <v>486.5</v>
      </c>
      <c r="I79" s="83">
        <v>15112.8</v>
      </c>
      <c r="J79" s="76">
        <f t="shared" si="2"/>
        <v>22114.482736441609</v>
      </c>
      <c r="K79" s="76">
        <f t="shared" si="3"/>
        <v>2402.1084227522065</v>
      </c>
      <c r="L79" s="76">
        <f t="shared" si="4"/>
        <v>1.017928552476159</v>
      </c>
      <c r="M79" s="70">
        <f t="shared" si="5"/>
        <v>7.7151373611233864E-2</v>
      </c>
      <c r="N79" s="70">
        <f t="shared" si="6"/>
        <v>-3.215622477749161E-3</v>
      </c>
      <c r="O79" s="70">
        <f t="shared" si="7"/>
        <v>1.1152164795709889</v>
      </c>
      <c r="P79" s="58">
        <f>((J79-$B$26)/$B$26)*100</f>
        <v>-1.7134100602595168</v>
      </c>
      <c r="Q79" s="58">
        <f>((K79-$F$26)/$F$26)*100</f>
        <v>-3.9156630899117411</v>
      </c>
      <c r="R79" s="58">
        <f>((L79-$J$26)/$J$26)*100</f>
        <v>2.0991527057330983</v>
      </c>
      <c r="S79" s="95"/>
      <c r="T79" s="95"/>
      <c r="U79" s="95"/>
    </row>
    <row r="80" spans="1:28">
      <c r="A80" s="22" t="s">
        <v>77</v>
      </c>
      <c r="B80" s="106" t="str">
        <f t="shared" si="8"/>
        <v>AIR STD CHK2.DATA</v>
      </c>
      <c r="C80" s="96" t="str">
        <f t="shared" si="9"/>
        <v>AIR STD CHK2</v>
      </c>
      <c r="D80" s="19">
        <v>106.4</v>
      </c>
      <c r="E80" s="19">
        <v>4227.8999999999996</v>
      </c>
      <c r="F80" s="83">
        <v>137.4</v>
      </c>
      <c r="G80" s="83">
        <v>156278.29999999999</v>
      </c>
      <c r="H80" s="83">
        <v>7721.1</v>
      </c>
      <c r="I80" s="83">
        <v>1044737.9</v>
      </c>
      <c r="J80" s="76">
        <f t="shared" si="2"/>
        <v>108.91963275555452</v>
      </c>
      <c r="K80" s="76">
        <f t="shared" si="3"/>
        <v>485.16576859153594</v>
      </c>
      <c r="L80" s="76">
        <f t="shared" si="4"/>
        <v>0.35378428284686647</v>
      </c>
      <c r="M80" s="70">
        <f t="shared" si="5"/>
        <v>20.827808952833038</v>
      </c>
      <c r="N80" s="70">
        <f t="shared" si="6"/>
        <v>0.92829706654917987</v>
      </c>
      <c r="O80" s="70">
        <f t="shared" si="7"/>
        <v>77.798257417324862</v>
      </c>
      <c r="P80" s="58"/>
      <c r="Q80" s="45"/>
      <c r="R80" s="95"/>
      <c r="S80" s="71">
        <f>((G80-AVERAGE($E$49:$E$51))/AVERAGE($E$49:$E$51))*100</f>
        <v>-0.57738439588292945</v>
      </c>
      <c r="T80" s="71">
        <f>((H80-AVERAGE($F$49:$F$51))/AVERAGE($F$49:$F$51))*100</f>
        <v>-0.16421422845171726</v>
      </c>
      <c r="U80" s="71">
        <f>((I80-AVERAGE($G$49:$G$51))/AVERAGE($G$49:$G$51))*100</f>
        <v>-0.36588721163826321</v>
      </c>
    </row>
    <row r="81" spans="1:21">
      <c r="A81" s="22" t="s">
        <v>78</v>
      </c>
      <c r="B81" s="106" t="str">
        <f t="shared" si="8"/>
        <v>SG21.0279.DATA</v>
      </c>
      <c r="C81" s="96" t="str">
        <f t="shared" si="9"/>
        <v>SG21.0279</v>
      </c>
      <c r="D81" s="19">
        <v>5374269.5</v>
      </c>
      <c r="E81" s="19">
        <v>1479.8</v>
      </c>
      <c r="F81" s="83">
        <v>120.5</v>
      </c>
      <c r="G81" s="83">
        <v>56833.599999999999</v>
      </c>
      <c r="H81" s="83">
        <v>5383</v>
      </c>
      <c r="I81" s="83">
        <v>509414.2</v>
      </c>
      <c r="J81" s="76">
        <f t="shared" si="2"/>
        <v>530863.70199878502</v>
      </c>
      <c r="K81" s="76">
        <f t="shared" si="3"/>
        <v>184.70834190150745</v>
      </c>
      <c r="L81" s="76">
        <f t="shared" si="4"/>
        <v>0.30980294210730908</v>
      </c>
      <c r="M81" s="70">
        <f t="shared" si="5"/>
        <v>7.4404716264013437</v>
      </c>
      <c r="N81" s="70">
        <f t="shared" si="6"/>
        <v>0.62724796663849203</v>
      </c>
      <c r="O81" s="70">
        <f t="shared" si="7"/>
        <v>37.929134955129769</v>
      </c>
      <c r="P81" s="58"/>
      <c r="Q81" s="45"/>
    </row>
    <row r="82" spans="1:21">
      <c r="A82" s="22" t="s">
        <v>79</v>
      </c>
      <c r="B82" s="106" t="str">
        <f t="shared" si="8"/>
        <v>SG21.0278.DATA</v>
      </c>
      <c r="C82" s="96" t="str">
        <f t="shared" si="9"/>
        <v>SG21.0278</v>
      </c>
      <c r="D82" s="19">
        <v>5280479.0999999996</v>
      </c>
      <c r="E82" s="19">
        <v>2096.3000000000002</v>
      </c>
      <c r="F82" s="83">
        <v>121.1</v>
      </c>
      <c r="G82" s="83">
        <v>57754.5</v>
      </c>
      <c r="H82" s="83">
        <v>5481.9</v>
      </c>
      <c r="I82" s="83">
        <v>514977.2</v>
      </c>
      <c r="J82" s="76">
        <f t="shared" si="2"/>
        <v>521627.03056352155</v>
      </c>
      <c r="K82" s="76">
        <f t="shared" si="3"/>
        <v>252.11200390594786</v>
      </c>
      <c r="L82" s="76">
        <f t="shared" si="4"/>
        <v>0.31136440982587321</v>
      </c>
      <c r="M82" s="70">
        <f t="shared" si="5"/>
        <v>7.5644440346233095</v>
      </c>
      <c r="N82" s="70">
        <f t="shared" si="6"/>
        <v>0.63998213368916002</v>
      </c>
      <c r="O82" s="70">
        <f t="shared" si="7"/>
        <v>38.343448627879908</v>
      </c>
      <c r="P82" s="58"/>
      <c r="Q82" s="45"/>
    </row>
    <row r="83" spans="1:21">
      <c r="A83" s="22" t="s">
        <v>80</v>
      </c>
      <c r="B83" s="106" t="str">
        <f t="shared" si="8"/>
        <v>SG21.0069.DATA</v>
      </c>
      <c r="C83" s="96" t="str">
        <f t="shared" si="9"/>
        <v>SG21.0069</v>
      </c>
      <c r="D83" s="19">
        <v>3559422.2</v>
      </c>
      <c r="E83" s="19">
        <v>135532.6</v>
      </c>
      <c r="F83" s="83">
        <v>133.30000000000001</v>
      </c>
      <c r="G83" s="83">
        <v>21095.4</v>
      </c>
      <c r="H83" s="83">
        <v>6143.2</v>
      </c>
      <c r="I83" s="83">
        <v>795980</v>
      </c>
      <c r="J83" s="76">
        <f t="shared" si="2"/>
        <v>352133.80837134732</v>
      </c>
      <c r="K83" s="76">
        <f t="shared" si="3"/>
        <v>14275.334304483948</v>
      </c>
      <c r="L83" s="76">
        <f t="shared" si="4"/>
        <v>0.34311425343667801</v>
      </c>
      <c r="M83" s="70">
        <f t="shared" si="5"/>
        <v>2.6293621470677917</v>
      </c>
      <c r="N83" s="70">
        <f t="shared" si="6"/>
        <v>0.72512980477719635</v>
      </c>
      <c r="O83" s="70">
        <f t="shared" si="7"/>
        <v>59.271599287788511</v>
      </c>
      <c r="P83" s="58"/>
      <c r="Q83" s="45"/>
    </row>
    <row r="84" spans="1:21">
      <c r="A84" s="22" t="s">
        <v>81</v>
      </c>
      <c r="B84" s="106" t="str">
        <f t="shared" si="8"/>
        <v>SG21.0062.DATA</v>
      </c>
      <c r="C84" s="96" t="str">
        <f t="shared" si="9"/>
        <v>SG21.0062</v>
      </c>
      <c r="D84" s="19">
        <v>3511365.6</v>
      </c>
      <c r="E84" s="19">
        <v>133790.70000000001</v>
      </c>
      <c r="F84" s="83">
        <v>134.4</v>
      </c>
      <c r="G84" s="83">
        <v>22937.7</v>
      </c>
      <c r="H84" s="83">
        <v>6161</v>
      </c>
      <c r="I84" s="83">
        <v>799705.5</v>
      </c>
      <c r="J84" s="76">
        <f t="shared" si="2"/>
        <v>347401.09559375094</v>
      </c>
      <c r="K84" s="76">
        <f t="shared" si="3"/>
        <v>14111.169332771358</v>
      </c>
      <c r="L84" s="76">
        <f t="shared" si="4"/>
        <v>0.34597694425404563</v>
      </c>
      <c r="M84" s="70">
        <f t="shared" si="5"/>
        <v>2.8773742739733494</v>
      </c>
      <c r="N84" s="70">
        <f t="shared" si="6"/>
        <v>0.72742169733029938</v>
      </c>
      <c r="O84" s="70">
        <f t="shared" si="7"/>
        <v>59.549062093438458</v>
      </c>
      <c r="P84" s="58"/>
      <c r="Q84" s="45"/>
    </row>
    <row r="85" spans="1:21">
      <c r="A85" s="22" t="s">
        <v>82</v>
      </c>
      <c r="B85" s="106" t="str">
        <f t="shared" si="8"/>
        <v>SG21.0064.DATA</v>
      </c>
      <c r="C85" s="96" t="str">
        <f t="shared" si="9"/>
        <v>SG21.0064</v>
      </c>
      <c r="D85" s="19">
        <v>3576974</v>
      </c>
      <c r="E85" s="19">
        <v>136820.1</v>
      </c>
      <c r="F85" s="83">
        <v>132.6</v>
      </c>
      <c r="G85" s="83">
        <v>20631.599999999999</v>
      </c>
      <c r="H85" s="83">
        <v>6084.9</v>
      </c>
      <c r="I85" s="83">
        <v>794883.4</v>
      </c>
      <c r="J85" s="76">
        <f t="shared" si="2"/>
        <v>353862.34572375711</v>
      </c>
      <c r="K85" s="76">
        <f t="shared" si="3"/>
        <v>14396.674450921724</v>
      </c>
      <c r="L85" s="76">
        <f t="shared" si="4"/>
        <v>0.34129254109835311</v>
      </c>
      <c r="M85" s="70">
        <f t="shared" si="5"/>
        <v>2.5669249628639168</v>
      </c>
      <c r="N85" s="70">
        <f t="shared" si="6"/>
        <v>0.71762321287574093</v>
      </c>
      <c r="O85" s="70">
        <f t="shared" si="7"/>
        <v>59.189928179836365</v>
      </c>
      <c r="P85" s="58"/>
      <c r="Q85" s="45"/>
    </row>
    <row r="86" spans="1:21">
      <c r="A86" s="22" t="s">
        <v>83</v>
      </c>
      <c r="B86" s="106" t="str">
        <f t="shared" si="8"/>
        <v>SG21.0037.DATA</v>
      </c>
      <c r="C86" s="96" t="str">
        <f t="shared" si="9"/>
        <v>SG21.0037</v>
      </c>
      <c r="D86" s="19">
        <v>751430.8</v>
      </c>
      <c r="E86" s="19">
        <v>7316.3</v>
      </c>
      <c r="F86" s="83">
        <v>132.5</v>
      </c>
      <c r="G86" s="83">
        <v>142201.9</v>
      </c>
      <c r="H86" s="83">
        <v>7135.4</v>
      </c>
      <c r="I86" s="83">
        <v>971151.8</v>
      </c>
      <c r="J86" s="76">
        <f t="shared" si="2"/>
        <v>75597.041763622372</v>
      </c>
      <c r="K86" s="76">
        <f t="shared" si="3"/>
        <v>822.8291420457349</v>
      </c>
      <c r="L86" s="76">
        <f t="shared" si="4"/>
        <v>0.3410322964785924</v>
      </c>
      <c r="M86" s="70">
        <f t="shared" si="5"/>
        <v>18.932830988780829</v>
      </c>
      <c r="N86" s="70">
        <f t="shared" si="6"/>
        <v>0.8528835009114013</v>
      </c>
      <c r="O86" s="70">
        <f t="shared" si="7"/>
        <v>72.317810292687312</v>
      </c>
      <c r="P86" s="58"/>
      <c r="Q86" s="45"/>
    </row>
    <row r="87" spans="1:21">
      <c r="A87" s="22" t="s">
        <v>84</v>
      </c>
      <c r="B87" s="106" t="str">
        <f t="shared" si="8"/>
        <v>SG21.0056.DATA</v>
      </c>
      <c r="C87" s="96" t="str">
        <f t="shared" si="9"/>
        <v>SG21.0056</v>
      </c>
      <c r="D87" s="19">
        <v>757381.4</v>
      </c>
      <c r="E87" s="19">
        <v>6087.8</v>
      </c>
      <c r="F87" s="83">
        <v>133.4</v>
      </c>
      <c r="G87" s="83">
        <v>142040.70000000001</v>
      </c>
      <c r="H87" s="83">
        <v>7274.5</v>
      </c>
      <c r="I87" s="83">
        <v>970921.7</v>
      </c>
      <c r="J87" s="76">
        <f t="shared" si="2"/>
        <v>76183.069086703181</v>
      </c>
      <c r="K87" s="76">
        <f t="shared" si="3"/>
        <v>688.51381556973331</v>
      </c>
      <c r="L87" s="76">
        <f t="shared" si="4"/>
        <v>0.34337449805643866</v>
      </c>
      <c r="M87" s="70">
        <f t="shared" si="5"/>
        <v>18.91113009595275</v>
      </c>
      <c r="N87" s="70">
        <f t="shared" si="6"/>
        <v>0.87079373990784159</v>
      </c>
      <c r="O87" s="70">
        <f t="shared" si="7"/>
        <v>72.300673212676571</v>
      </c>
      <c r="P87" s="58"/>
      <c r="Q87" s="45"/>
    </row>
    <row r="88" spans="1:21">
      <c r="A88" s="22" t="s">
        <v>85</v>
      </c>
      <c r="B88" s="106" t="str">
        <f t="shared" si="8"/>
        <v>SG21.0049.DATA</v>
      </c>
      <c r="C88" s="96" t="str">
        <f t="shared" si="9"/>
        <v>SG21.0049</v>
      </c>
      <c r="D88" s="19">
        <v>759862.7</v>
      </c>
      <c r="E88" s="19">
        <v>5796.5</v>
      </c>
      <c r="F88" s="83">
        <v>133.19999999999999</v>
      </c>
      <c r="G88" s="83">
        <v>142039</v>
      </c>
      <c r="H88" s="83">
        <v>7228.6</v>
      </c>
      <c r="I88" s="83">
        <v>970337.8</v>
      </c>
      <c r="J88" s="76">
        <f t="shared" si="2"/>
        <v>76427.432612525852</v>
      </c>
      <c r="K88" s="76">
        <f t="shared" si="3"/>
        <v>656.66517527469114</v>
      </c>
      <c r="L88" s="76">
        <f t="shared" si="4"/>
        <v>0.34285400881691724</v>
      </c>
      <c r="M88" s="70">
        <f t="shared" si="5"/>
        <v>18.910901240383218</v>
      </c>
      <c r="N88" s="70">
        <f t="shared" si="6"/>
        <v>0.86488374731304218</v>
      </c>
      <c r="O88" s="70">
        <f t="shared" si="7"/>
        <v>72.257186289520206</v>
      </c>
      <c r="P88" s="58"/>
      <c r="Q88" s="45"/>
    </row>
    <row r="89" spans="1:21">
      <c r="A89" s="22" t="s">
        <v>86</v>
      </c>
      <c r="B89" s="106" t="str">
        <f t="shared" si="8"/>
        <v>SG21.1825.DATA</v>
      </c>
      <c r="C89" s="96" t="str">
        <f t="shared" si="9"/>
        <v>SG21.1825</v>
      </c>
      <c r="D89" s="19">
        <v>275.2</v>
      </c>
      <c r="E89" s="19">
        <v>431737.59999999998</v>
      </c>
      <c r="F89" s="83">
        <v>115.9</v>
      </c>
      <c r="G89" s="83">
        <v>118450.2</v>
      </c>
      <c r="H89" s="83">
        <v>7822</v>
      </c>
      <c r="I89" s="83">
        <v>1052558.1000000001</v>
      </c>
      <c r="J89" s="76">
        <f t="shared" si="2"/>
        <v>125.21979236292515</v>
      </c>
      <c r="K89" s="76">
        <f t="shared" si="3"/>
        <v>42191.107567086896</v>
      </c>
      <c r="L89" s="76">
        <f t="shared" si="4"/>
        <v>0.29783168959831713</v>
      </c>
      <c r="M89" s="70">
        <f t="shared" si="5"/>
        <v>15.735355205996951</v>
      </c>
      <c r="N89" s="70">
        <f t="shared" si="6"/>
        <v>0.94128874961705056</v>
      </c>
      <c r="O89" s="70">
        <f t="shared" si="7"/>
        <v>78.380679812370829</v>
      </c>
      <c r="P89" s="58"/>
      <c r="Q89" s="58"/>
      <c r="R89" s="58"/>
      <c r="S89" s="82"/>
      <c r="T89" s="82"/>
      <c r="U89" s="82"/>
    </row>
    <row r="90" spans="1:21">
      <c r="A90" s="22" t="s">
        <v>87</v>
      </c>
      <c r="B90" s="106" t="str">
        <f t="shared" si="8"/>
        <v>SG21.1316.DATA</v>
      </c>
      <c r="C90" s="96" t="str">
        <f t="shared" si="9"/>
        <v>SG21.1316</v>
      </c>
      <c r="D90" s="19">
        <v>3380842.9</v>
      </c>
      <c r="E90" s="19">
        <v>8257.1</v>
      </c>
      <c r="F90" s="83">
        <v>134.9</v>
      </c>
      <c r="G90" s="83">
        <v>112767.2</v>
      </c>
      <c r="H90" s="83">
        <v>6924.9</v>
      </c>
      <c r="I90" s="83">
        <v>679891.2</v>
      </c>
      <c r="J90" s="76">
        <f t="shared" si="2"/>
        <v>334546.95172888361</v>
      </c>
      <c r="K90" s="76">
        <f t="shared" si="3"/>
        <v>925.68942625299769</v>
      </c>
      <c r="L90" s="76">
        <f t="shared" si="4"/>
        <v>0.34727816735284911</v>
      </c>
      <c r="M90" s="70">
        <f t="shared" si="5"/>
        <v>14.970304499160777</v>
      </c>
      <c r="N90" s="70">
        <f t="shared" si="6"/>
        <v>0.82577994010082878</v>
      </c>
      <c r="O90" s="70">
        <f t="shared" si="7"/>
        <v>50.625692925545863</v>
      </c>
      <c r="P90" s="58"/>
      <c r="Q90" s="45"/>
      <c r="R90" s="82"/>
      <c r="S90" s="71"/>
      <c r="T90" s="71"/>
      <c r="U90" s="71"/>
    </row>
    <row r="91" spans="1:21">
      <c r="A91" s="22" t="s">
        <v>88</v>
      </c>
      <c r="B91" s="106" t="str">
        <f t="shared" si="8"/>
        <v>LOW1 STD CHK3.DATA</v>
      </c>
      <c r="C91" s="96" t="str">
        <f t="shared" si="9"/>
        <v>LOW1 STD CHK3</v>
      </c>
      <c r="D91" s="19">
        <v>228094</v>
      </c>
      <c r="E91" s="19">
        <v>21967</v>
      </c>
      <c r="F91" s="83">
        <v>392.2</v>
      </c>
      <c r="G91" s="83">
        <v>2044.3</v>
      </c>
      <c r="H91" s="83">
        <v>507.6</v>
      </c>
      <c r="I91" s="83">
        <v>13983.7</v>
      </c>
      <c r="J91" s="76">
        <f t="shared" si="2"/>
        <v>22124.525488806339</v>
      </c>
      <c r="K91" s="76">
        <f t="shared" si="3"/>
        <v>2424.6309764795619</v>
      </c>
      <c r="L91" s="76">
        <f t="shared" si="4"/>
        <v>1.0168875739971162</v>
      </c>
      <c r="M91" s="70">
        <f t="shared" si="5"/>
        <v>6.4685476118179153E-2</v>
      </c>
      <c r="N91" s="70">
        <f t="shared" si="6"/>
        <v>-4.9882849626183001E-4</v>
      </c>
      <c r="O91" s="70">
        <f t="shared" si="7"/>
        <v>1.0311248800918993</v>
      </c>
      <c r="P91" s="58">
        <f>((J91-$B$26)/$B$26)*100</f>
        <v>-1.6687756053051597</v>
      </c>
      <c r="Q91" s="58">
        <f>((K91-$F$26)/$F$26)*100</f>
        <v>-3.0147609408175233</v>
      </c>
      <c r="R91" s="58">
        <f>((L91-$J$26)/$J$26)*100</f>
        <v>1.9947416245853722</v>
      </c>
      <c r="S91" s="95"/>
      <c r="T91" s="95"/>
      <c r="U91" s="95"/>
    </row>
    <row r="92" spans="1:21">
      <c r="A92" s="22" t="s">
        <v>89</v>
      </c>
      <c r="B92" s="106" t="str">
        <f t="shared" si="8"/>
        <v>AIR STD CHK3.DATA</v>
      </c>
      <c r="C92" s="96" t="str">
        <f t="shared" si="9"/>
        <v>AIR STD CHK3</v>
      </c>
      <c r="D92" s="19">
        <v>63.3</v>
      </c>
      <c r="E92" s="19">
        <v>4269.8</v>
      </c>
      <c r="F92" s="83">
        <v>138.1</v>
      </c>
      <c r="G92" s="83">
        <v>156290.70000000001</v>
      </c>
      <c r="H92" s="83">
        <v>7707.3</v>
      </c>
      <c r="I92" s="83">
        <v>1044579.6</v>
      </c>
      <c r="J92" s="76">
        <f t="shared" si="2"/>
        <v>104.7576844197863</v>
      </c>
      <c r="K92" s="76">
        <f t="shared" si="3"/>
        <v>489.74681228656607</v>
      </c>
      <c r="L92" s="76">
        <f t="shared" si="4"/>
        <v>0.35560599518519131</v>
      </c>
      <c r="M92" s="70">
        <f t="shared" si="5"/>
        <v>20.829478252281355</v>
      </c>
      <c r="N92" s="70">
        <f t="shared" si="6"/>
        <v>0.92652020603048202</v>
      </c>
      <c r="O92" s="70">
        <f t="shared" si="7"/>
        <v>77.7864677616721</v>
      </c>
      <c r="P92" s="58"/>
      <c r="Q92" s="45"/>
      <c r="R92" s="95"/>
      <c r="S92" s="71">
        <f>((G92-AVERAGE($E$49:$E$51))/AVERAGE($E$49:$E$51))*100</f>
        <v>-0.5694956459189654</v>
      </c>
      <c r="T92" s="71">
        <f>((H92-AVERAGE($F$49:$F$51))/AVERAGE($F$49:$F$51))*100</f>
        <v>-0.34265173653312853</v>
      </c>
      <c r="U92" s="71">
        <f>((I92-AVERAGE($G$49:$G$51))/AVERAGE($G$49:$G$51))*100</f>
        <v>-0.3809838976629612</v>
      </c>
    </row>
    <row r="93" spans="1:21">
      <c r="A93" s="22" t="s">
        <v>90</v>
      </c>
      <c r="B93" s="106" t="str">
        <f t="shared" si="8"/>
        <v>SG21.1317.DATA</v>
      </c>
      <c r="C93" s="96" t="str">
        <f t="shared" si="9"/>
        <v>SG21.1317</v>
      </c>
      <c r="D93" s="98">
        <v>292.5</v>
      </c>
      <c r="E93" s="19">
        <v>7311.5</v>
      </c>
      <c r="F93" s="83">
        <v>128.6</v>
      </c>
      <c r="G93" s="83">
        <v>109321.9</v>
      </c>
      <c r="H93" s="83">
        <v>7658.1</v>
      </c>
      <c r="I93" s="83">
        <v>1124861.7</v>
      </c>
      <c r="J93" s="76">
        <f t="shared" si="2"/>
        <v>126.89036559282748</v>
      </c>
      <c r="K93" s="76">
        <f t="shared" si="3"/>
        <v>822.3043446773305</v>
      </c>
      <c r="L93" s="76">
        <f t="shared" si="4"/>
        <v>0.3308827563079253</v>
      </c>
      <c r="M93" s="70">
        <f t="shared" si="5"/>
        <v>14.506495032283656</v>
      </c>
      <c r="N93" s="70">
        <f t="shared" si="6"/>
        <v>0.92018531200729825</v>
      </c>
      <c r="O93" s="70">
        <f t="shared" si="7"/>
        <v>83.7656106175221</v>
      </c>
      <c r="P93" s="58"/>
      <c r="Q93" s="45"/>
    </row>
    <row r="94" spans="1:21">
      <c r="A94" s="22" t="s">
        <v>91</v>
      </c>
      <c r="B94" s="106" t="str">
        <f t="shared" si="8"/>
        <v>SG21.1325.DATA</v>
      </c>
      <c r="C94" s="96" t="str">
        <f t="shared" si="9"/>
        <v>SG21.1325</v>
      </c>
      <c r="D94" s="98">
        <v>367.1</v>
      </c>
      <c r="E94" s="19">
        <v>10379.5</v>
      </c>
      <c r="F94" s="83">
        <v>141.19999999999999</v>
      </c>
      <c r="G94" s="83">
        <v>142178</v>
      </c>
      <c r="H94" s="83">
        <v>7653.7</v>
      </c>
      <c r="I94" s="83">
        <v>1068139.3</v>
      </c>
      <c r="J94" s="76">
        <f t="shared" si="2"/>
        <v>134.09410911599008</v>
      </c>
      <c r="K94" s="76">
        <f t="shared" si="3"/>
        <v>1157.7373293158107</v>
      </c>
      <c r="L94" s="76">
        <f t="shared" si="4"/>
        <v>0.36367357839777281</v>
      </c>
      <c r="M94" s="70">
        <f t="shared" si="5"/>
        <v>18.929613548715125</v>
      </c>
      <c r="N94" s="70">
        <f t="shared" si="6"/>
        <v>0.91961877676945258</v>
      </c>
      <c r="O94" s="70">
        <f t="shared" si="7"/>
        <v>79.541115584050573</v>
      </c>
      <c r="P94" s="58"/>
      <c r="Q94" s="45"/>
      <c r="S94" s="37"/>
    </row>
    <row r="95" spans="1:21">
      <c r="A95" s="22" t="s">
        <v>92</v>
      </c>
      <c r="B95" s="106" t="str">
        <f t="shared" si="8"/>
        <v>SG21.1326.DATA</v>
      </c>
      <c r="C95" s="96" t="str">
        <f t="shared" si="9"/>
        <v>SG21.1326</v>
      </c>
      <c r="D95" s="98">
        <v>93.3</v>
      </c>
      <c r="E95" s="19">
        <v>21677.599999999999</v>
      </c>
      <c r="F95" s="83">
        <v>330.1</v>
      </c>
      <c r="G95" s="83">
        <v>98439.4</v>
      </c>
      <c r="H95" s="83">
        <v>8540.7999999999993</v>
      </c>
      <c r="I95" s="83">
        <v>1140250</v>
      </c>
      <c r="J95" s="76">
        <f t="shared" si="2"/>
        <v>107.65463221730478</v>
      </c>
      <c r="K95" s="76">
        <f t="shared" si="3"/>
        <v>2392.9900684761801</v>
      </c>
      <c r="L95" s="76">
        <f t="shared" si="4"/>
        <v>0.85527566512572506</v>
      </c>
      <c r="M95" s="70">
        <f t="shared" si="5"/>
        <v>13.041482835003228</v>
      </c>
      <c r="N95" s="70">
        <f t="shared" si="6"/>
        <v>1.0338400061996613</v>
      </c>
      <c r="O95" s="70">
        <f t="shared" si="7"/>
        <v>84.911679841031173</v>
      </c>
      <c r="P95" s="58"/>
      <c r="Q95" s="45"/>
      <c r="S95" s="37"/>
    </row>
    <row r="96" spans="1:21">
      <c r="A96" s="22" t="s">
        <v>93</v>
      </c>
      <c r="B96" s="106" t="str">
        <f t="shared" si="8"/>
        <v>SG21.1415.DATA</v>
      </c>
      <c r="C96" s="96" t="str">
        <f t="shared" si="9"/>
        <v>SG21.1415</v>
      </c>
      <c r="D96" s="19">
        <v>3814557.5</v>
      </c>
      <c r="E96" s="19">
        <v>71149.8</v>
      </c>
      <c r="F96" s="83">
        <v>128.19999999999999</v>
      </c>
      <c r="G96" s="83">
        <v>82994.600000000006</v>
      </c>
      <c r="H96" s="83">
        <v>6053.1</v>
      </c>
      <c r="I96" s="83">
        <v>669506.69999999995</v>
      </c>
      <c r="J96" s="76">
        <f t="shared" si="2"/>
        <v>377260.05730127345</v>
      </c>
      <c r="K96" s="76">
        <f t="shared" si="3"/>
        <v>8207.5918733585004</v>
      </c>
      <c r="L96" s="76">
        <f t="shared" si="4"/>
        <v>0.32984177782888252</v>
      </c>
      <c r="M96" s="70">
        <f t="shared" si="5"/>
        <v>10.96228959957417</v>
      </c>
      <c r="N96" s="70">
        <f t="shared" si="6"/>
        <v>0.7135287082022197</v>
      </c>
      <c r="O96" s="70">
        <f t="shared" si="7"/>
        <v>49.85229002519106</v>
      </c>
      <c r="P96" s="58"/>
      <c r="Q96" s="45"/>
      <c r="S96" s="37"/>
    </row>
    <row r="97" spans="1:21">
      <c r="A97" s="22" t="s">
        <v>94</v>
      </c>
      <c r="B97" s="106" t="str">
        <f t="shared" si="8"/>
        <v>SG21.1416.DATA</v>
      </c>
      <c r="C97" s="96" t="str">
        <f t="shared" si="9"/>
        <v>SG21.1416</v>
      </c>
      <c r="D97" s="19">
        <v>6441044.2000000002</v>
      </c>
      <c r="E97" s="19">
        <v>111249.60000000001</v>
      </c>
      <c r="F97" s="83">
        <v>166</v>
      </c>
      <c r="G97" s="83">
        <v>9868.5</v>
      </c>
      <c r="H97" s="83">
        <v>4605</v>
      </c>
      <c r="I97" s="83">
        <v>421712.7</v>
      </c>
      <c r="J97" s="76">
        <f t="shared" si="2"/>
        <v>635921.86785959417</v>
      </c>
      <c r="K97" s="76">
        <f t="shared" si="3"/>
        <v>11986.788459087053</v>
      </c>
      <c r="L97" s="76">
        <f t="shared" si="4"/>
        <v>0.42821424409842512</v>
      </c>
      <c r="M97" s="70">
        <f t="shared" si="5"/>
        <v>1.1179865038196743</v>
      </c>
      <c r="N97" s="70">
        <f t="shared" si="6"/>
        <v>0.52707423594668446</v>
      </c>
      <c r="O97" s="70">
        <f t="shared" si="7"/>
        <v>31.397419950510688</v>
      </c>
      <c r="P97" s="58"/>
      <c r="Q97" s="45"/>
      <c r="S97" s="37"/>
    </row>
    <row r="98" spans="1:21">
      <c r="A98" s="22" t="s">
        <v>95</v>
      </c>
      <c r="B98" s="106" t="str">
        <f t="shared" si="8"/>
        <v>SG21.1417.DATA</v>
      </c>
      <c r="C98" s="96" t="str">
        <f t="shared" si="9"/>
        <v>SG21.1417</v>
      </c>
      <c r="D98" s="19">
        <v>6458918.7999999998</v>
      </c>
      <c r="E98" s="19">
        <v>114614.5</v>
      </c>
      <c r="F98" s="83">
        <v>157.1</v>
      </c>
      <c r="G98" s="83">
        <v>9443.4</v>
      </c>
      <c r="H98" s="83">
        <v>4495.8</v>
      </c>
      <c r="I98" s="83">
        <v>415463.4</v>
      </c>
      <c r="J98" s="76">
        <f t="shared" si="2"/>
        <v>637682.19521971582</v>
      </c>
      <c r="K98" s="76">
        <f t="shared" si="3"/>
        <v>12303.912698891691</v>
      </c>
      <c r="L98" s="76">
        <f t="shared" si="4"/>
        <v>0.4050524729397233</v>
      </c>
      <c r="M98" s="70">
        <f t="shared" si="5"/>
        <v>1.0607591493456188</v>
      </c>
      <c r="N98" s="70">
        <f t="shared" si="6"/>
        <v>0.51301386140742311</v>
      </c>
      <c r="O98" s="70">
        <f t="shared" si="7"/>
        <v>30.931992944377775</v>
      </c>
      <c r="P98" s="58"/>
      <c r="Q98" s="45"/>
    </row>
    <row r="99" spans="1:21">
      <c r="A99" s="22" t="s">
        <v>96</v>
      </c>
      <c r="B99" s="106" t="str">
        <f t="shared" si="8"/>
        <v>SG21.1418.DATA</v>
      </c>
      <c r="C99" s="96" t="str">
        <f t="shared" si="9"/>
        <v>SG21.1418</v>
      </c>
      <c r="D99" s="19">
        <v>6461726.7000000002</v>
      </c>
      <c r="E99" s="19">
        <v>117035.7</v>
      </c>
      <c r="F99" s="83">
        <v>156.4</v>
      </c>
      <c r="G99" s="83">
        <v>9525</v>
      </c>
      <c r="H99" s="83">
        <v>4496.5</v>
      </c>
      <c r="I99" s="83">
        <v>414107.2</v>
      </c>
      <c r="J99" s="76">
        <f t="shared" si="2"/>
        <v>637958.72298506368</v>
      </c>
      <c r="K99" s="76">
        <f t="shared" si="3"/>
        <v>12532.09814553646</v>
      </c>
      <c r="L99" s="76">
        <f t="shared" si="4"/>
        <v>0.40323076060139845</v>
      </c>
      <c r="M99" s="70">
        <f t="shared" si="5"/>
        <v>1.0717442166829112</v>
      </c>
      <c r="N99" s="70">
        <f t="shared" si="6"/>
        <v>0.51310399201344392</v>
      </c>
      <c r="O99" s="70">
        <f t="shared" si="7"/>
        <v>30.830987694875034</v>
      </c>
      <c r="P99" s="58"/>
      <c r="Q99" s="45"/>
    </row>
    <row r="100" spans="1:21">
      <c r="A100" s="22" t="s">
        <v>97</v>
      </c>
      <c r="B100" s="106" t="str">
        <f t="shared" si="8"/>
        <v>SG21.1419.DATA</v>
      </c>
      <c r="C100" s="96" t="str">
        <f t="shared" si="9"/>
        <v>SG21.1419</v>
      </c>
      <c r="D100" s="97">
        <v>7459930</v>
      </c>
      <c r="E100" s="19">
        <v>137297.1</v>
      </c>
      <c r="F100" s="83">
        <v>153</v>
      </c>
      <c r="G100" s="83">
        <v>13319</v>
      </c>
      <c r="H100" s="83">
        <v>3156.3</v>
      </c>
      <c r="I100" s="83">
        <v>244767</v>
      </c>
      <c r="J100" s="76">
        <f t="shared" si="2"/>
        <v>736263.83638361632</v>
      </c>
      <c r="K100" s="76">
        <f t="shared" si="3"/>
        <v>14441.629208087408</v>
      </c>
      <c r="L100" s="76">
        <f t="shared" si="4"/>
        <v>0.39438244352953483</v>
      </c>
      <c r="M100" s="70">
        <f t="shared" si="5"/>
        <v>1.5824959994977001</v>
      </c>
      <c r="N100" s="70">
        <f t="shared" si="6"/>
        <v>0.3405425088859883</v>
      </c>
      <c r="O100" s="70">
        <f t="shared" si="7"/>
        <v>18.219094794238259</v>
      </c>
      <c r="P100" s="58"/>
      <c r="Q100" s="45"/>
    </row>
    <row r="101" spans="1:21">
      <c r="A101" s="22" t="s">
        <v>98</v>
      </c>
      <c r="B101" s="106" t="str">
        <f t="shared" si="8"/>
        <v>SG21.1421.DATA</v>
      </c>
      <c r="C101" s="96" t="str">
        <f t="shared" si="9"/>
        <v>SG21.1421</v>
      </c>
      <c r="D101" s="97">
        <v>7495500</v>
      </c>
      <c r="E101" s="19">
        <v>153941.6</v>
      </c>
      <c r="F101" s="83">
        <v>151.80000000000001</v>
      </c>
      <c r="G101" s="83">
        <v>12015.7</v>
      </c>
      <c r="H101" s="83">
        <v>3028.1</v>
      </c>
      <c r="I101" s="83">
        <v>238165.4</v>
      </c>
      <c r="J101" s="76">
        <f t="shared" ref="J101:J132" si="10">IF($D101&lt;=$B$36,($D101*$C$28)+$C$30,($D101*$E$28)+$E$30)</f>
        <v>739766.84311940509</v>
      </c>
      <c r="K101" s="76">
        <f t="shared" si="3"/>
        <v>16010.28634780279</v>
      </c>
      <c r="L101" s="76">
        <f t="shared" si="4"/>
        <v>0.3912595080924065</v>
      </c>
      <c r="M101" s="70">
        <f t="shared" si="5"/>
        <v>1.4070445502245019</v>
      </c>
      <c r="N101" s="70">
        <f t="shared" si="6"/>
        <v>0.32403573218330228</v>
      </c>
      <c r="O101" s="70">
        <f t="shared" si="7"/>
        <v>17.727429659953287</v>
      </c>
      <c r="P101" s="58"/>
      <c r="Q101" s="58"/>
      <c r="R101" s="58"/>
      <c r="S101" s="82"/>
      <c r="T101" s="82"/>
      <c r="U101" s="82"/>
    </row>
    <row r="102" spans="1:21">
      <c r="A102" s="22" t="s">
        <v>99</v>
      </c>
      <c r="B102" s="106" t="str">
        <f t="shared" si="8"/>
        <v>SG21.1420.DATA</v>
      </c>
      <c r="C102" s="96" t="str">
        <f t="shared" si="9"/>
        <v>SG21.1420</v>
      </c>
      <c r="D102" s="97">
        <v>7476254</v>
      </c>
      <c r="E102" s="19">
        <v>147416.4</v>
      </c>
      <c r="F102" s="83">
        <v>151.69999999999999</v>
      </c>
      <c r="G102" s="83">
        <v>12552.1</v>
      </c>
      <c r="H102" s="83">
        <v>3123.6</v>
      </c>
      <c r="I102" s="83">
        <v>240678.5</v>
      </c>
      <c r="J102" s="76">
        <f t="shared" si="10"/>
        <v>737871.45746753586</v>
      </c>
      <c r="K102" s="76">
        <f t="shared" si="3"/>
        <v>15395.320348940053</v>
      </c>
      <c r="L102" s="76">
        <f t="shared" si="4"/>
        <v>0.39099926347264574</v>
      </c>
      <c r="M102" s="70">
        <f t="shared" si="5"/>
        <v>1.4792552134564083</v>
      </c>
      <c r="N102" s="70">
        <f t="shared" si="6"/>
        <v>0.33633212200472595</v>
      </c>
      <c r="O102" s="70">
        <f t="shared" si="7"/>
        <v>17.914596960148931</v>
      </c>
      <c r="P102" s="58"/>
      <c r="Q102" s="45"/>
      <c r="R102" s="82"/>
      <c r="S102" s="71"/>
      <c r="T102" s="71"/>
      <c r="U102" s="71"/>
    </row>
    <row r="103" spans="1:21">
      <c r="A103" s="22" t="s">
        <v>100</v>
      </c>
      <c r="B103" s="106" t="str">
        <f t="shared" si="8"/>
        <v>LOW1 STD CHK4.DATA</v>
      </c>
      <c r="C103" s="96" t="str">
        <f t="shared" si="9"/>
        <v>LOW1 STD CHK4</v>
      </c>
      <c r="D103" s="19">
        <v>227810</v>
      </c>
      <c r="E103" s="19">
        <v>21941</v>
      </c>
      <c r="F103" s="83">
        <v>394.2</v>
      </c>
      <c r="G103" s="83">
        <v>2165.4</v>
      </c>
      <c r="H103" s="83">
        <v>516.5</v>
      </c>
      <c r="I103" s="83">
        <v>14798.3</v>
      </c>
      <c r="J103" s="76">
        <f t="shared" si="10"/>
        <v>22097.1010496565</v>
      </c>
      <c r="K103" s="76">
        <f t="shared" si="3"/>
        <v>2421.7883240673718</v>
      </c>
      <c r="L103" s="76">
        <f t="shared" si="4"/>
        <v>1.0220924663923303</v>
      </c>
      <c r="M103" s="70">
        <f t="shared" si="5"/>
        <v>8.0988069923891071E-2</v>
      </c>
      <c r="N103" s="70">
        <f t="shared" si="6"/>
        <v>6.4711778028969658E-4</v>
      </c>
      <c r="O103" s="70">
        <f t="shared" si="7"/>
        <v>1.0917935692564253</v>
      </c>
      <c r="P103" s="58">
        <f>((J103-$B$26)/$B$26)*100</f>
        <v>-1.7906620015266688</v>
      </c>
      <c r="Q103" s="58">
        <f>((K103-$F$26)/$F$26)*100</f>
        <v>-3.1284670373051262</v>
      </c>
      <c r="R103" s="58">
        <f>((L103-$J$26)/$J$26)*100</f>
        <v>2.5167970303240037</v>
      </c>
      <c r="S103" s="95"/>
      <c r="T103" s="95"/>
      <c r="U103" s="95"/>
    </row>
    <row r="104" spans="1:21">
      <c r="A104" s="22" t="s">
        <v>101</v>
      </c>
      <c r="B104" s="106" t="str">
        <f t="shared" si="8"/>
        <v>AIR STD CHK4.DATA</v>
      </c>
      <c r="C104" s="96" t="str">
        <f t="shared" si="9"/>
        <v>AIR STD CHK4</v>
      </c>
      <c r="D104" s="19">
        <v>128.5</v>
      </c>
      <c r="E104" s="19">
        <v>4394.3</v>
      </c>
      <c r="F104" s="83">
        <v>139</v>
      </c>
      <c r="G104" s="83">
        <v>156066.79999999999</v>
      </c>
      <c r="H104" s="83">
        <v>7706.4</v>
      </c>
      <c r="I104" s="83">
        <v>1042548.1</v>
      </c>
      <c r="J104" s="76">
        <f t="shared" si="10"/>
        <v>111.0537176330598</v>
      </c>
      <c r="K104" s="76">
        <f t="shared" si="3"/>
        <v>503.35874402955528</v>
      </c>
      <c r="L104" s="76">
        <f t="shared" si="4"/>
        <v>0.35794819676303757</v>
      </c>
      <c r="M104" s="70">
        <f t="shared" si="5"/>
        <v>20.799336627565424</v>
      </c>
      <c r="N104" s="70">
        <f t="shared" si="6"/>
        <v>0.92640432382274085</v>
      </c>
      <c r="O104" s="70">
        <f t="shared" si="7"/>
        <v>77.635168422072638</v>
      </c>
      <c r="P104" s="58"/>
      <c r="Q104" s="45"/>
      <c r="R104" s="95"/>
      <c r="S104" s="71">
        <f>((G104-AVERAGE($E$49:$E$51))/AVERAGE($E$49:$E$51))*100</f>
        <v>-0.71193847792932208</v>
      </c>
      <c r="T104" s="71">
        <f>((H104-AVERAGE($F$49:$F$51))/AVERAGE($F$49:$F$51))*100</f>
        <v>-0.35428896532105358</v>
      </c>
      <c r="U104" s="71">
        <f>((I104-AVERAGE($G$49:$G$51))/AVERAGE($G$49:$G$51))*100</f>
        <v>-0.5747231121870604</v>
      </c>
    </row>
    <row r="105" spans="1:21">
      <c r="A105" s="22" t="s">
        <v>102</v>
      </c>
      <c r="B105" s="106" t="str">
        <f t="shared" si="8"/>
        <v>SG21.1422.DATA</v>
      </c>
      <c r="C105" s="96" t="str">
        <f t="shared" si="9"/>
        <v>SG21.1422</v>
      </c>
      <c r="D105" s="19">
        <v>5312574.8</v>
      </c>
      <c r="E105" s="19">
        <v>139263.4</v>
      </c>
      <c r="F105" s="83">
        <v>417.9</v>
      </c>
      <c r="G105" s="83">
        <v>14288.4</v>
      </c>
      <c r="H105" s="83">
        <v>5704.6</v>
      </c>
      <c r="I105" s="83">
        <v>570642.6</v>
      </c>
      <c r="J105" s="76">
        <f t="shared" si="10"/>
        <v>524787.88109177165</v>
      </c>
      <c r="K105" s="76">
        <f t="shared" si="3"/>
        <v>14626.942707070397</v>
      </c>
      <c r="L105" s="76">
        <f t="shared" si="4"/>
        <v>1.0130845651769005</v>
      </c>
      <c r="M105" s="70">
        <f t="shared" si="5"/>
        <v>1.7129975224973462</v>
      </c>
      <c r="N105" s="70">
        <f t="shared" si="6"/>
        <v>0.66865654220466841</v>
      </c>
      <c r="O105" s="70">
        <f t="shared" si="7"/>
        <v>42.489221829229059</v>
      </c>
      <c r="P105" s="58"/>
      <c r="Q105" s="45"/>
    </row>
    <row r="106" spans="1:21">
      <c r="A106" s="22" t="s">
        <v>103</v>
      </c>
      <c r="B106" s="106" t="str">
        <f t="shared" si="8"/>
        <v>SG21.1423.DATA</v>
      </c>
      <c r="C106" s="96" t="str">
        <f t="shared" si="9"/>
        <v>SG21.1423</v>
      </c>
      <c r="D106" s="19">
        <v>6110423</v>
      </c>
      <c r="E106" s="19">
        <v>106670.39999999999</v>
      </c>
      <c r="F106" s="83">
        <v>123.1</v>
      </c>
      <c r="G106" s="83">
        <v>13961.4</v>
      </c>
      <c r="H106" s="83">
        <v>4993.3999999999996</v>
      </c>
      <c r="I106" s="83">
        <v>456760.8</v>
      </c>
      <c r="J106" s="76">
        <f t="shared" si="10"/>
        <v>603361.61229044746</v>
      </c>
      <c r="K106" s="76">
        <f t="shared" si="3"/>
        <v>11555.222790296479</v>
      </c>
      <c r="L106" s="76">
        <f t="shared" si="4"/>
        <v>0.31656930222108709</v>
      </c>
      <c r="M106" s="70">
        <f t="shared" si="5"/>
        <v>1.6689764805942264</v>
      </c>
      <c r="N106" s="70">
        <f t="shared" si="6"/>
        <v>0.57708384648742728</v>
      </c>
      <c r="O106" s="70">
        <f t="shared" si="7"/>
        <v>34.007685460831375</v>
      </c>
      <c r="P106" s="58"/>
      <c r="Q106" s="45"/>
    </row>
    <row r="107" spans="1:21">
      <c r="A107" s="22" t="s">
        <v>104</v>
      </c>
      <c r="B107" s="106" t="str">
        <f t="shared" si="8"/>
        <v>SG21.1424.DATA</v>
      </c>
      <c r="C107" s="96" t="str">
        <f t="shared" si="9"/>
        <v>SG21.1424</v>
      </c>
      <c r="D107" s="19">
        <v>6201458.7999999998</v>
      </c>
      <c r="E107" s="19">
        <v>106923.5</v>
      </c>
      <c r="F107" s="83">
        <v>115.9</v>
      </c>
      <c r="G107" s="83">
        <v>13507.1</v>
      </c>
      <c r="H107" s="83">
        <v>4973.8999999999996</v>
      </c>
      <c r="I107" s="83">
        <v>441270.1</v>
      </c>
      <c r="J107" s="76">
        <f t="shared" si="10"/>
        <v>612327.00505395362</v>
      </c>
      <c r="K107" s="76">
        <f t="shared" si="3"/>
        <v>11579.076142578733</v>
      </c>
      <c r="L107" s="76">
        <f t="shared" si="4"/>
        <v>0.29783168959831713</v>
      </c>
      <c r="M107" s="70">
        <f t="shared" si="5"/>
        <v>1.607818195161238</v>
      </c>
      <c r="N107" s="70">
        <f t="shared" si="6"/>
        <v>0.57457306531970209</v>
      </c>
      <c r="O107" s="70">
        <f t="shared" si="7"/>
        <v>32.853989827095887</v>
      </c>
      <c r="P107" s="58"/>
      <c r="Q107" s="45"/>
    </row>
    <row r="108" spans="1:21">
      <c r="A108" s="22" t="s">
        <v>105</v>
      </c>
      <c r="B108" s="106" t="str">
        <f t="shared" si="8"/>
        <v>SG21.1425.DATA</v>
      </c>
      <c r="C108" s="96" t="str">
        <f t="shared" si="9"/>
        <v>SG21.1425</v>
      </c>
      <c r="D108" s="19">
        <v>6173574.2000000002</v>
      </c>
      <c r="E108" s="19">
        <v>172026.6</v>
      </c>
      <c r="F108" s="83">
        <v>129.5</v>
      </c>
      <c r="G108" s="83">
        <v>10018.799999999999</v>
      </c>
      <c r="H108" s="83">
        <v>4882</v>
      </c>
      <c r="I108" s="83">
        <v>443104.3</v>
      </c>
      <c r="J108" s="76">
        <f t="shared" si="10"/>
        <v>609580.87231218326</v>
      </c>
      <c r="K108" s="76">
        <f t="shared" si="3"/>
        <v>17714.703084367582</v>
      </c>
      <c r="L108" s="76">
        <f t="shared" si="4"/>
        <v>0.33322495788577156</v>
      </c>
      <c r="M108" s="70">
        <f t="shared" si="5"/>
        <v>1.1382200285843194</v>
      </c>
      <c r="N108" s="70">
        <f t="shared" si="6"/>
        <v>0.5627402043292431</v>
      </c>
      <c r="O108" s="70">
        <f t="shared" si="7"/>
        <v>32.990594921210274</v>
      </c>
      <c r="P108" s="58"/>
      <c r="Q108" s="45"/>
    </row>
    <row r="109" spans="1:21">
      <c r="A109" s="22" t="s">
        <v>106</v>
      </c>
      <c r="B109" s="106" t="str">
        <f t="shared" si="8"/>
        <v>SG21.1426.DATA</v>
      </c>
      <c r="C109" s="96" t="str">
        <f t="shared" si="9"/>
        <v>SG21.1426</v>
      </c>
      <c r="D109" s="19">
        <v>6196104.9000000004</v>
      </c>
      <c r="E109" s="19">
        <v>180678.2</v>
      </c>
      <c r="F109" s="83">
        <v>131.1</v>
      </c>
      <c r="G109" s="83">
        <v>9393.9</v>
      </c>
      <c r="H109" s="83">
        <v>4840.1000000000004</v>
      </c>
      <c r="I109" s="83">
        <v>439007.4</v>
      </c>
      <c r="J109" s="76">
        <f t="shared" si="10"/>
        <v>611799.74197375297</v>
      </c>
      <c r="K109" s="76">
        <f t="shared" si="3"/>
        <v>18530.071170519863</v>
      </c>
      <c r="L109" s="76">
        <f t="shared" si="4"/>
        <v>0.33738887180194266</v>
      </c>
      <c r="M109" s="70">
        <f t="shared" si="5"/>
        <v>1.0540954136446878</v>
      </c>
      <c r="N109" s="70">
        <f t="shared" si="6"/>
        <v>0.55734524376884886</v>
      </c>
      <c r="O109" s="70">
        <f t="shared" si="7"/>
        <v>32.685471483157059</v>
      </c>
      <c r="P109" s="58"/>
      <c r="Q109" s="45"/>
    </row>
    <row r="110" spans="1:21">
      <c r="A110" s="22" t="s">
        <v>107</v>
      </c>
      <c r="B110" s="106" t="str">
        <f t="shared" si="8"/>
        <v>SG21.1391.DATA</v>
      </c>
      <c r="C110" s="96" t="str">
        <f t="shared" si="9"/>
        <v>SG21.1391</v>
      </c>
      <c r="D110" s="19">
        <v>6338305.7000000002</v>
      </c>
      <c r="E110" s="19">
        <v>79490.2</v>
      </c>
      <c r="F110" s="83">
        <v>143</v>
      </c>
      <c r="G110" s="83">
        <v>56851.4</v>
      </c>
      <c r="H110" s="83">
        <v>3978.3</v>
      </c>
      <c r="I110" s="83">
        <v>350671</v>
      </c>
      <c r="J110" s="76">
        <f t="shared" si="10"/>
        <v>625803.96913806396</v>
      </c>
      <c r="K110" s="76">
        <f t="shared" si="3"/>
        <v>8993.6309858630611</v>
      </c>
      <c r="L110" s="76">
        <f t="shared" si="4"/>
        <v>0.36835798155346533</v>
      </c>
      <c r="M110" s="70">
        <f t="shared" si="5"/>
        <v>7.4428678788352141</v>
      </c>
      <c r="N110" s="70">
        <f t="shared" si="6"/>
        <v>0.44638159195625288</v>
      </c>
      <c r="O110" s="70">
        <f t="shared" si="7"/>
        <v>26.106471245600883</v>
      </c>
      <c r="P110" s="58"/>
      <c r="Q110" s="45"/>
    </row>
    <row r="111" spans="1:21">
      <c r="A111" s="22" t="s">
        <v>108</v>
      </c>
      <c r="B111" s="106" t="str">
        <f t="shared" si="8"/>
        <v>SG21.1392.DATA</v>
      </c>
      <c r="C111" s="96" t="str">
        <f t="shared" si="9"/>
        <v>SG21.1392</v>
      </c>
      <c r="D111" s="19">
        <v>6326762.2000000002</v>
      </c>
      <c r="E111" s="19">
        <v>77572.2</v>
      </c>
      <c r="F111" s="83">
        <v>143.19999999999999</v>
      </c>
      <c r="G111" s="83">
        <v>57284.9</v>
      </c>
      <c r="H111" s="83">
        <v>3978.8</v>
      </c>
      <c r="I111" s="83">
        <v>351822.8</v>
      </c>
      <c r="J111" s="76">
        <f t="shared" si="10"/>
        <v>624667.1415233725</v>
      </c>
      <c r="K111" s="76">
        <f t="shared" si="3"/>
        <v>8812.8695094610011</v>
      </c>
      <c r="L111" s="76">
        <f t="shared" si="4"/>
        <v>0.36887847079298669</v>
      </c>
      <c r="M111" s="70">
        <f t="shared" si="5"/>
        <v>7.501226049064579</v>
      </c>
      <c r="N111" s="70">
        <f t="shared" si="6"/>
        <v>0.44644597096055344</v>
      </c>
      <c r="O111" s="70">
        <f t="shared" si="7"/>
        <v>26.192253465315712</v>
      </c>
      <c r="P111" s="58"/>
      <c r="Q111" s="45"/>
    </row>
    <row r="112" spans="1:21">
      <c r="A112" s="22" t="s">
        <v>109</v>
      </c>
      <c r="B112" s="106" t="str">
        <f t="shared" si="8"/>
        <v>low1 std chk9.DATA</v>
      </c>
      <c r="C112" s="96" t="str">
        <f t="shared" si="9"/>
        <v>low1 std chk9</v>
      </c>
      <c r="D112" s="83">
        <v>232637.7</v>
      </c>
      <c r="E112" s="83">
        <v>23604.799999999999</v>
      </c>
      <c r="F112" s="83">
        <v>408.2</v>
      </c>
      <c r="G112" s="83">
        <v>760</v>
      </c>
      <c r="H112" s="83">
        <v>309.39999999999998</v>
      </c>
      <c r="I112" s="83">
        <v>6869.8</v>
      </c>
      <c r="J112" s="76">
        <f t="shared" si="10"/>
        <v>22563.287545725831</v>
      </c>
      <c r="K112" s="76">
        <f t="shared" si="3"/>
        <v>2603.6962118905471</v>
      </c>
      <c r="L112" s="76">
        <f t="shared" si="4"/>
        <v>0.98668924742720332</v>
      </c>
      <c r="M112" s="70">
        <f t="shared" si="5"/>
        <v>-0.10820817561324775</v>
      </c>
      <c r="N112" s="70">
        <f t="shared" si="6"/>
        <v>-2.601866580103851E-2</v>
      </c>
      <c r="O112" s="70">
        <f t="shared" si="7"/>
        <v>0.50130535167608314</v>
      </c>
      <c r="P112" s="58">
        <f>((J112-$B$26)/$B$26)*100</f>
        <v>0.28127798100369145</v>
      </c>
      <c r="Q112" s="58">
        <f>((K112-$F$26)/$F$26)*100</f>
        <v>4.1478484756218865</v>
      </c>
      <c r="R112" s="58">
        <f>((L112-$J$26)/$J$26)*100</f>
        <v>-1.0341777906516227</v>
      </c>
      <c r="S112" s="96"/>
      <c r="T112" s="96"/>
      <c r="U112" s="96"/>
    </row>
    <row r="113" spans="1:25">
      <c r="A113" s="22" t="s">
        <v>110</v>
      </c>
      <c r="B113" s="106" t="str">
        <f t="shared" si="8"/>
        <v>air9.DATA</v>
      </c>
      <c r="C113" s="96" t="str">
        <f t="shared" si="9"/>
        <v>air9</v>
      </c>
      <c r="D113" s="83">
        <v>32.299999999999997</v>
      </c>
      <c r="E113" s="83">
        <v>4523.2</v>
      </c>
      <c r="F113" s="83">
        <v>141.1</v>
      </c>
      <c r="G113" s="83">
        <v>155686.9</v>
      </c>
      <c r="H113" s="83">
        <v>7740</v>
      </c>
      <c r="I113" s="83">
        <v>1040452.2</v>
      </c>
      <c r="J113" s="76">
        <f t="shared" si="10"/>
        <v>101.76417169568388</v>
      </c>
      <c r="K113" s="76">
        <f t="shared" si="3"/>
        <v>517.4517400269151</v>
      </c>
      <c r="L113" s="76">
        <f t="shared" si="4"/>
        <v>0.36341333377801216</v>
      </c>
      <c r="M113" s="70">
        <f t="shared" si="5"/>
        <v>20.748194138822321</v>
      </c>
      <c r="N113" s="70">
        <f t="shared" si="6"/>
        <v>0.93073059291174443</v>
      </c>
      <c r="O113" s="70">
        <f t="shared" si="7"/>
        <v>77.47907278541669</v>
      </c>
      <c r="P113" s="58"/>
      <c r="Q113" s="45"/>
      <c r="R113" s="96"/>
      <c r="S113" s="71">
        <f>((G113-AVERAGE($E$49:$E$51))/AVERAGE($E$49:$E$51))*100</f>
        <v>-0.95362687400224777</v>
      </c>
      <c r="T113" s="71">
        <f>((H113-AVERAGE($F$49:$F$51))/AVERAGE($F$49:$F$51))*100</f>
        <v>8.0167576094555437E-2</v>
      </c>
      <c r="U113" s="71">
        <f>((I113-AVERAGE($G$49:$G$51))/AVERAGE($G$49:$G$51))*100</f>
        <v>-0.77460399809454938</v>
      </c>
    </row>
    <row r="114" spans="1:25">
      <c r="A114" s="22" t="s">
        <v>111</v>
      </c>
      <c r="B114" s="106" t="str">
        <f t="shared" si="8"/>
        <v>SG21.1393.DATA</v>
      </c>
      <c r="C114" s="96" t="str">
        <f t="shared" si="9"/>
        <v>SG21.1393</v>
      </c>
      <c r="D114" s="83">
        <v>6593564.5999999996</v>
      </c>
      <c r="E114" s="83">
        <v>77933.7</v>
      </c>
      <c r="F114" s="83">
        <v>148.19999999999999</v>
      </c>
      <c r="G114" s="83">
        <v>56673.8</v>
      </c>
      <c r="H114" s="83">
        <v>4013</v>
      </c>
      <c r="I114" s="83">
        <v>350180.4</v>
      </c>
      <c r="J114" s="76">
        <f t="shared" si="10"/>
        <v>650942.39045012509</v>
      </c>
      <c r="K114" s="76">
        <f t="shared" si="3"/>
        <v>8846.9389952375095</v>
      </c>
      <c r="L114" s="76">
        <f t="shared" si="4"/>
        <v>0.38189070178102141</v>
      </c>
      <c r="M114" s="70">
        <f t="shared" si="5"/>
        <v>7.4189592028658131</v>
      </c>
      <c r="N114" s="70">
        <f t="shared" si="6"/>
        <v>0.45084949485471776</v>
      </c>
      <c r="O114" s="70">
        <f t="shared" si="7"/>
        <v>26.069932995043413</v>
      </c>
      <c r="P114" s="58"/>
      <c r="Q114" s="45"/>
      <c r="R114" s="82"/>
      <c r="S114" s="71"/>
      <c r="T114" s="71"/>
      <c r="U114" s="71"/>
      <c r="W114" s="102">
        <v>1</v>
      </c>
      <c r="X114">
        <v>1</v>
      </c>
      <c r="Y114">
        <v>1</v>
      </c>
    </row>
    <row r="115" spans="1:25">
      <c r="A115" s="22" t="s">
        <v>112</v>
      </c>
      <c r="B115" s="106" t="str">
        <f t="shared" si="8"/>
        <v>SG21.1394.DATA</v>
      </c>
      <c r="C115" s="96" t="str">
        <f t="shared" si="9"/>
        <v>SG21.1394</v>
      </c>
      <c r="D115" s="83">
        <v>6180043.5999999996</v>
      </c>
      <c r="E115" s="83">
        <v>91314.3</v>
      </c>
      <c r="F115" s="83">
        <v>214.4</v>
      </c>
      <c r="G115" s="83">
        <v>62574</v>
      </c>
      <c r="H115" s="83">
        <v>4214.2</v>
      </c>
      <c r="I115" s="83">
        <v>374463.6</v>
      </c>
      <c r="J115" s="76">
        <f t="shared" si="10"/>
        <v>610217.99212597322</v>
      </c>
      <c r="K115" s="76">
        <f t="shared" si="3"/>
        <v>10107.990617315412</v>
      </c>
      <c r="L115" s="76">
        <f t="shared" si="4"/>
        <v>0.55417264006260136</v>
      </c>
      <c r="M115" s="70">
        <f t="shared" si="5"/>
        <v>8.2132495742321332</v>
      </c>
      <c r="N115" s="70">
        <f t="shared" si="6"/>
        <v>0.47675560618529828</v>
      </c>
      <c r="O115" s="70">
        <f t="shared" si="7"/>
        <v>27.878464682644715</v>
      </c>
      <c r="P115" s="58"/>
      <c r="Q115" s="58"/>
      <c r="R115" s="58"/>
      <c r="S115" s="72"/>
      <c r="T115" s="72"/>
      <c r="U115" s="72"/>
      <c r="W115" s="102">
        <v>1</v>
      </c>
      <c r="X115" s="96">
        <v>1</v>
      </c>
      <c r="Y115" s="96">
        <v>1</v>
      </c>
    </row>
    <row r="116" spans="1:25">
      <c r="A116" s="22" t="s">
        <v>113</v>
      </c>
      <c r="B116" s="106" t="str">
        <f t="shared" si="8"/>
        <v>SG21.1395.DATA</v>
      </c>
      <c r="C116" s="96" t="str">
        <f t="shared" si="9"/>
        <v>SG21.1395</v>
      </c>
      <c r="D116" s="83">
        <v>6134661</v>
      </c>
      <c r="E116" s="83">
        <v>88693.2</v>
      </c>
      <c r="F116" s="83">
        <v>212</v>
      </c>
      <c r="G116" s="83">
        <v>62843.199999999997</v>
      </c>
      <c r="H116" s="83">
        <v>4193.7</v>
      </c>
      <c r="I116" s="83">
        <v>375759.3</v>
      </c>
      <c r="J116" s="76">
        <f t="shared" si="10"/>
        <v>605748.62036641163</v>
      </c>
      <c r="K116" s="76">
        <f t="shared" si="3"/>
        <v>9860.9656403615845</v>
      </c>
      <c r="L116" s="76">
        <f t="shared" si="4"/>
        <v>0.5479267691883446</v>
      </c>
      <c r="M116" s="70">
        <f t="shared" si="5"/>
        <v>8.2494895267713364</v>
      </c>
      <c r="N116" s="70">
        <f t="shared" si="6"/>
        <v>0.47411606700897174</v>
      </c>
      <c r="O116" s="70">
        <f t="shared" si="7"/>
        <v>27.974964094074224</v>
      </c>
      <c r="P116" s="58"/>
      <c r="Q116" s="45"/>
      <c r="R116" s="72"/>
      <c r="S116" s="71"/>
      <c r="T116" s="71"/>
      <c r="U116" s="71"/>
      <c r="W116" s="102">
        <v>1</v>
      </c>
      <c r="X116" s="96">
        <v>1</v>
      </c>
      <c r="Y116" s="96">
        <v>1</v>
      </c>
    </row>
    <row r="117" spans="1:25">
      <c r="A117" s="22" t="s">
        <v>114</v>
      </c>
      <c r="B117" s="106" t="str">
        <f t="shared" si="8"/>
        <v>LOW1 STD CHK5.DATA</v>
      </c>
      <c r="C117" s="96" t="str">
        <f t="shared" si="9"/>
        <v>LOW1 STD CHK5</v>
      </c>
      <c r="D117" s="83">
        <v>73004</v>
      </c>
      <c r="E117" s="83">
        <v>10227</v>
      </c>
      <c r="F117" s="83">
        <v>215.2</v>
      </c>
      <c r="G117" s="83">
        <v>3115.3</v>
      </c>
      <c r="H117" s="83">
        <v>484.5</v>
      </c>
      <c r="I117" s="83">
        <v>16148.7</v>
      </c>
      <c r="J117" s="76">
        <f t="shared" si="10"/>
        <v>7148.2710249016527</v>
      </c>
      <c r="K117" s="76">
        <f t="shared" si="3"/>
        <v>1141.0640795904624</v>
      </c>
      <c r="L117" s="76">
        <f t="shared" si="4"/>
        <v>0.5562545970206868</v>
      </c>
      <c r="M117" s="70">
        <f t="shared" si="5"/>
        <v>0.20886448492013993</v>
      </c>
      <c r="N117" s="70">
        <f t="shared" si="6"/>
        <v>-3.4731384949517469E-3</v>
      </c>
      <c r="O117" s="70">
        <f t="shared" si="7"/>
        <v>1.1923668541174326</v>
      </c>
      <c r="P117" s="93">
        <f>((J117-$B$26)/$B$26)*100</f>
        <v>-68.229906555992656</v>
      </c>
      <c r="Q117" s="93">
        <f>((K117-$F$26)/$F$26)*100</f>
        <v>-54.357436816381508</v>
      </c>
      <c r="R117" s="93">
        <f>((L117-$J$26)/$J$26)*100</f>
        <v>-44.207161783281165</v>
      </c>
      <c r="S117" s="96"/>
      <c r="T117" s="96"/>
      <c r="U117" s="96"/>
      <c r="W117" s="102">
        <v>1</v>
      </c>
      <c r="X117" s="96">
        <v>1</v>
      </c>
      <c r="Y117" s="96">
        <v>1</v>
      </c>
    </row>
    <row r="118" spans="1:25">
      <c r="A118" s="22" t="s">
        <v>115</v>
      </c>
      <c r="B118" s="106" t="str">
        <f t="shared" si="8"/>
        <v>AIR STD CHK5.DATA</v>
      </c>
      <c r="C118" s="96" t="str">
        <f t="shared" si="9"/>
        <v>AIR STD CHK5</v>
      </c>
      <c r="D118" s="83">
        <v>77.900000000000006</v>
      </c>
      <c r="E118" s="83">
        <v>4247.5</v>
      </c>
      <c r="F118" s="83">
        <v>140.69999999999999</v>
      </c>
      <c r="G118" s="83">
        <v>155598.1</v>
      </c>
      <c r="H118" s="83">
        <v>7729.9</v>
      </c>
      <c r="I118" s="83">
        <v>1039836.1</v>
      </c>
      <c r="J118" s="76">
        <f t="shared" si="10"/>
        <v>106.16753234791197</v>
      </c>
      <c r="K118" s="76">
        <f t="shared" si="3"/>
        <v>487.30869117918729</v>
      </c>
      <c r="L118" s="76">
        <f t="shared" si="4"/>
        <v>0.36237235529896933</v>
      </c>
      <c r="M118" s="70">
        <f t="shared" si="5"/>
        <v>20.736239800837623</v>
      </c>
      <c r="N118" s="70">
        <f t="shared" si="6"/>
        <v>0.92943013702487121</v>
      </c>
      <c r="O118" s="70">
        <f t="shared" si="7"/>
        <v>77.433187713732082</v>
      </c>
      <c r="P118" s="58"/>
      <c r="Q118" s="45"/>
      <c r="R118" s="96"/>
      <c r="S118" s="71">
        <f>((G118-AVERAGE($E$49:$E$51))/AVERAGE($E$49:$E$51))*100</f>
        <v>-1.0101205027763285</v>
      </c>
      <c r="T118" s="71">
        <f>((H118-AVERAGE($F$49:$F$51))/AVERAGE($F$49:$F$51))*100</f>
        <v>-5.0427991414306504E-2</v>
      </c>
      <c r="U118" s="71">
        <f>((I118-AVERAGE($G$49:$G$51))/AVERAGE($G$49:$G$51))*100</f>
        <v>-0.83335995677940933</v>
      </c>
      <c r="W118" s="102">
        <v>1</v>
      </c>
      <c r="X118" s="96">
        <v>1</v>
      </c>
      <c r="Y118" s="96">
        <v>1</v>
      </c>
    </row>
    <row r="119" spans="1:25">
      <c r="A119" s="22" t="s">
        <v>116</v>
      </c>
      <c r="B119" s="106" t="str">
        <f t="shared" si="8"/>
        <v>SG21.1396.DATA</v>
      </c>
      <c r="C119" s="96" t="str">
        <f t="shared" si="9"/>
        <v>SG21.1396</v>
      </c>
      <c r="D119" s="83">
        <v>6223666.9000000004</v>
      </c>
      <c r="E119" s="83">
        <v>94378.7</v>
      </c>
      <c r="F119" s="83">
        <v>213.3</v>
      </c>
      <c r="G119" s="83">
        <v>61858.400000000001</v>
      </c>
      <c r="H119" s="83">
        <v>4135.8</v>
      </c>
      <c r="I119" s="83">
        <v>369997.7</v>
      </c>
      <c r="J119" s="76">
        <f t="shared" si="10"/>
        <v>614514.10440422269</v>
      </c>
      <c r="K119" s="76">
        <f t="shared" si="3"/>
        <v>10396.794302553408</v>
      </c>
      <c r="L119" s="76">
        <f t="shared" si="4"/>
        <v>0.55130994924523369</v>
      </c>
      <c r="M119" s="70">
        <f t="shared" si="5"/>
        <v>8.1169148415536245</v>
      </c>
      <c r="N119" s="70">
        <f t="shared" si="6"/>
        <v>0.46666097831095682</v>
      </c>
      <c r="O119" s="70">
        <f t="shared" si="7"/>
        <v>27.545859356177914</v>
      </c>
      <c r="P119" s="58"/>
      <c r="Q119" s="45"/>
      <c r="W119" s="102">
        <v>1</v>
      </c>
      <c r="X119" s="96">
        <v>1</v>
      </c>
      <c r="Y119" s="96">
        <v>1</v>
      </c>
    </row>
    <row r="120" spans="1:25">
      <c r="A120" s="22" t="s">
        <v>117</v>
      </c>
      <c r="B120" s="106" t="str">
        <f t="shared" si="8"/>
        <v>SG21.1397.DATA</v>
      </c>
      <c r="C120" s="96" t="str">
        <f t="shared" si="9"/>
        <v>SG21.1397</v>
      </c>
      <c r="D120" s="83">
        <v>7076592.5999999996</v>
      </c>
      <c r="E120" s="83">
        <v>124901.4</v>
      </c>
      <c r="F120" s="83">
        <v>96.2</v>
      </c>
      <c r="G120" s="83">
        <v>17346.900000000001</v>
      </c>
      <c r="H120" s="83">
        <v>3699.4</v>
      </c>
      <c r="I120" s="83">
        <v>311958.40000000002</v>
      </c>
      <c r="J120" s="76">
        <f t="shared" si="10"/>
        <v>698511.98104822892</v>
      </c>
      <c r="K120" s="76">
        <f t="shared" si="3"/>
        <v>13273.399263855381</v>
      </c>
      <c r="L120" s="76">
        <f t="shared" si="4"/>
        <v>0.2465634995054603</v>
      </c>
      <c r="M120" s="70">
        <f t="shared" si="5"/>
        <v>2.1247356162609292</v>
      </c>
      <c r="N120" s="70">
        <f t="shared" si="6"/>
        <v>0.41047098335735166</v>
      </c>
      <c r="O120" s="70">
        <f t="shared" si="7"/>
        <v>23.223286006034666</v>
      </c>
      <c r="P120" s="58"/>
      <c r="Q120" s="45"/>
      <c r="W120" s="102">
        <v>1</v>
      </c>
      <c r="X120" s="96">
        <v>1</v>
      </c>
      <c r="Y120" s="96">
        <v>1</v>
      </c>
    </row>
    <row r="121" spans="1:25">
      <c r="A121" s="22" t="s">
        <v>118</v>
      </c>
      <c r="B121" s="106" t="str">
        <f t="shared" si="8"/>
        <v>SG21.1398.DATA</v>
      </c>
      <c r="C121" s="96" t="str">
        <f t="shared" si="9"/>
        <v>SG21.1398</v>
      </c>
      <c r="D121" s="83">
        <v>7052305.7000000002</v>
      </c>
      <c r="E121" s="83">
        <v>119475.9</v>
      </c>
      <c r="F121" s="83">
        <v>96.2</v>
      </c>
      <c r="G121" s="83">
        <v>17597</v>
      </c>
      <c r="H121" s="83">
        <v>3680.4</v>
      </c>
      <c r="I121" s="83">
        <v>312299.3</v>
      </c>
      <c r="J121" s="76">
        <f t="shared" si="10"/>
        <v>696120.15719972097</v>
      </c>
      <c r="K121" s="76">
        <f t="shared" si="3"/>
        <v>12762.074242885943</v>
      </c>
      <c r="L121" s="76">
        <f t="shared" si="4"/>
        <v>0.2465634995054603</v>
      </c>
      <c r="M121" s="70">
        <f t="shared" si="5"/>
        <v>2.1584043091660363</v>
      </c>
      <c r="N121" s="70">
        <f t="shared" si="6"/>
        <v>0.40802458119392704</v>
      </c>
      <c r="O121" s="70">
        <f t="shared" si="7"/>
        <v>23.248675100235729</v>
      </c>
      <c r="P121" s="58"/>
      <c r="Q121" s="45"/>
      <c r="W121" s="102">
        <v>1</v>
      </c>
      <c r="X121" s="96">
        <v>1</v>
      </c>
      <c r="Y121" s="96">
        <v>1</v>
      </c>
    </row>
    <row r="122" spans="1:25">
      <c r="A122" s="22" t="s">
        <v>119</v>
      </c>
      <c r="B122" s="106" t="str">
        <f t="shared" si="8"/>
        <v>SG21.1399.DATA</v>
      </c>
      <c r="C122" s="96" t="str">
        <f t="shared" si="9"/>
        <v>SG21.1399</v>
      </c>
      <c r="D122" s="83">
        <v>7039688.7000000002</v>
      </c>
      <c r="E122" s="83">
        <v>127059.6</v>
      </c>
      <c r="F122" s="83">
        <v>94.5</v>
      </c>
      <c r="G122" s="83">
        <v>17339.099999999999</v>
      </c>
      <c r="H122" s="83">
        <v>3721.4</v>
      </c>
      <c r="I122" s="83">
        <v>310796.09999999998</v>
      </c>
      <c r="J122" s="76">
        <f t="shared" si="10"/>
        <v>694877.60909779673</v>
      </c>
      <c r="K122" s="76">
        <f t="shared" si="3"/>
        <v>13476.798334955969</v>
      </c>
      <c r="L122" s="76">
        <f t="shared" si="4"/>
        <v>0.24213934096952847</v>
      </c>
      <c r="M122" s="70">
        <f t="shared" si="5"/>
        <v>2.1236855730595696</v>
      </c>
      <c r="N122" s="70">
        <f t="shared" si="6"/>
        <v>0.41330365954658016</v>
      </c>
      <c r="O122" s="70">
        <f t="shared" si="7"/>
        <v>23.136721781364972</v>
      </c>
      <c r="P122" s="58"/>
      <c r="Q122" s="45"/>
      <c r="W122" s="102">
        <v>1</v>
      </c>
      <c r="X122" s="96">
        <v>1</v>
      </c>
      <c r="Y122" s="96">
        <v>1</v>
      </c>
    </row>
    <row r="123" spans="1:25">
      <c r="A123" s="22" t="s">
        <v>120</v>
      </c>
      <c r="B123" s="106" t="str">
        <f t="shared" si="8"/>
        <v>SG21.1400.DATA</v>
      </c>
      <c r="C123" s="96" t="str">
        <f t="shared" si="9"/>
        <v>SG21.1400</v>
      </c>
      <c r="D123" s="83">
        <v>6973569.9000000004</v>
      </c>
      <c r="E123" s="83">
        <v>170665.3</v>
      </c>
      <c r="F123" s="83">
        <v>91.7</v>
      </c>
      <c r="G123" s="83">
        <v>7256.8</v>
      </c>
      <c r="H123" s="83">
        <v>3776.7</v>
      </c>
      <c r="I123" s="83">
        <v>331829.09999999998</v>
      </c>
      <c r="J123" s="76">
        <f t="shared" si="10"/>
        <v>688366.09372635267</v>
      </c>
      <c r="K123" s="76">
        <f t="shared" si="3"/>
        <v>17586.407673613605</v>
      </c>
      <c r="L123" s="76">
        <f t="shared" si="4"/>
        <v>0.23485249161622904</v>
      </c>
      <c r="M123" s="70">
        <f t="shared" si="5"/>
        <v>0.76639703856469688</v>
      </c>
      <c r="N123" s="70">
        <f t="shared" si="6"/>
        <v>0.4204239774222317</v>
      </c>
      <c r="O123" s="70">
        <f t="shared" si="7"/>
        <v>24.703189420939587</v>
      </c>
      <c r="P123" s="58"/>
      <c r="Q123" s="45"/>
      <c r="R123" s="44"/>
      <c r="W123" s="102">
        <v>1</v>
      </c>
      <c r="X123" s="96">
        <v>1</v>
      </c>
      <c r="Y123" s="96">
        <v>1</v>
      </c>
    </row>
    <row r="124" spans="1:25">
      <c r="A124" s="22" t="s">
        <v>121</v>
      </c>
      <c r="B124" s="106" t="str">
        <f t="shared" si="8"/>
        <v>SG21.1401.DATA</v>
      </c>
      <c r="C124" s="96" t="str">
        <f t="shared" si="9"/>
        <v>SG21.1401</v>
      </c>
      <c r="D124" s="83">
        <v>6975119</v>
      </c>
      <c r="E124" s="83">
        <v>167082.5</v>
      </c>
      <c r="F124" s="83">
        <v>93.3</v>
      </c>
      <c r="G124" s="83">
        <v>6764.2</v>
      </c>
      <c r="H124" s="83">
        <v>3745.6</v>
      </c>
      <c r="I124" s="83">
        <v>332309.59999999998</v>
      </c>
      <c r="J124" s="76">
        <f t="shared" si="10"/>
        <v>688518.6522794707</v>
      </c>
      <c r="K124" s="76">
        <f t="shared" si="3"/>
        <v>17248.747497569129</v>
      </c>
      <c r="L124" s="76">
        <f t="shared" si="4"/>
        <v>0.23901640553240014</v>
      </c>
      <c r="M124" s="70">
        <f t="shared" si="5"/>
        <v>0.70008277177119005</v>
      </c>
      <c r="N124" s="70">
        <f t="shared" si="6"/>
        <v>0.41641960335473144</v>
      </c>
      <c r="O124" s="70">
        <f t="shared" si="7"/>
        <v>24.73897545720715</v>
      </c>
      <c r="P124" s="58"/>
      <c r="Q124" s="45"/>
      <c r="R124" s="44"/>
      <c r="W124" s="102">
        <v>1</v>
      </c>
      <c r="X124" s="96">
        <v>1</v>
      </c>
      <c r="Y124" s="96">
        <v>1</v>
      </c>
    </row>
    <row r="125" spans="1:25">
      <c r="A125" s="22" t="s">
        <v>122</v>
      </c>
      <c r="B125" s="106" t="str">
        <f t="shared" si="8"/>
        <v>SG21.1402.DATA</v>
      </c>
      <c r="C125" s="96" t="str">
        <f t="shared" si="9"/>
        <v>SG21.1402</v>
      </c>
      <c r="D125" s="83">
        <v>6945098.9000000004</v>
      </c>
      <c r="E125" s="83">
        <v>180966.3</v>
      </c>
      <c r="F125" s="83">
        <v>49.5</v>
      </c>
      <c r="G125" s="83">
        <v>2272.6999999999998</v>
      </c>
      <c r="H125" s="83">
        <v>4006.2</v>
      </c>
      <c r="I125" s="83">
        <v>341307.1</v>
      </c>
      <c r="J125" s="76">
        <f t="shared" si="10"/>
        <v>685562.2111068801</v>
      </c>
      <c r="K125" s="76">
        <f t="shared" si="3"/>
        <v>18557.223089889743</v>
      </c>
      <c r="L125" s="76">
        <f t="shared" si="4"/>
        <v>0.1250292620772159</v>
      </c>
      <c r="M125" s="70">
        <f t="shared" si="5"/>
        <v>9.543289498873736E-2</v>
      </c>
      <c r="N125" s="70">
        <f t="shared" si="6"/>
        <v>0.4499739403962289</v>
      </c>
      <c r="O125" s="70">
        <f t="shared" si="7"/>
        <v>25.409079226858299</v>
      </c>
      <c r="P125" s="58"/>
      <c r="Q125" s="58"/>
      <c r="R125" s="58"/>
      <c r="S125" s="82"/>
      <c r="T125" s="82"/>
      <c r="U125" s="82"/>
      <c r="W125" s="102">
        <v>1</v>
      </c>
      <c r="X125" s="96">
        <v>1</v>
      </c>
      <c r="Y125" s="96">
        <v>1</v>
      </c>
    </row>
    <row r="126" spans="1:25">
      <c r="A126" s="22" t="s">
        <v>123</v>
      </c>
      <c r="B126" s="106" t="str">
        <f t="shared" si="8"/>
        <v>SG21.1403.DATA</v>
      </c>
      <c r="C126" s="96" t="str">
        <f t="shared" si="9"/>
        <v>SG21.1403</v>
      </c>
      <c r="D126" s="83">
        <v>6926696.9000000004</v>
      </c>
      <c r="E126" s="83">
        <v>174212.1</v>
      </c>
      <c r="F126" s="83">
        <v>58.9</v>
      </c>
      <c r="G126" s="83">
        <v>2560.6999999999998</v>
      </c>
      <c r="H126" s="83">
        <v>4021.3</v>
      </c>
      <c r="I126" s="83">
        <v>343467.8</v>
      </c>
      <c r="J126" s="76">
        <f t="shared" si="10"/>
        <v>683749.94431036664</v>
      </c>
      <c r="K126" s="76">
        <f t="shared" si="3"/>
        <v>17920.675037796522</v>
      </c>
      <c r="L126" s="76">
        <f t="shared" si="4"/>
        <v>0.14949225633472119</v>
      </c>
      <c r="M126" s="70">
        <f t="shared" si="5"/>
        <v>0.13420372088506294</v>
      </c>
      <c r="N126" s="70">
        <f t="shared" si="6"/>
        <v>0.45191818632610853</v>
      </c>
      <c r="O126" s="70">
        <f t="shared" si="7"/>
        <v>25.570000951235652</v>
      </c>
      <c r="P126" s="58"/>
      <c r="Q126" s="45"/>
      <c r="R126" s="82"/>
      <c r="S126" s="71"/>
      <c r="T126" s="71"/>
      <c r="U126" s="71"/>
      <c r="W126" s="102">
        <v>1</v>
      </c>
      <c r="X126" s="96">
        <v>1</v>
      </c>
      <c r="Y126" s="96">
        <v>1</v>
      </c>
    </row>
    <row r="127" spans="1:25">
      <c r="A127" s="22" t="s">
        <v>124</v>
      </c>
      <c r="B127" s="106" t="str">
        <f t="shared" si="8"/>
        <v>SG21.1404.DATA</v>
      </c>
      <c r="C127" s="96" t="str">
        <f t="shared" si="9"/>
        <v>SG21.1404</v>
      </c>
      <c r="D127" s="83">
        <v>6936184.5</v>
      </c>
      <c r="E127" s="83">
        <v>117239.2</v>
      </c>
      <c r="F127" s="83">
        <v>247.7</v>
      </c>
      <c r="G127" s="83">
        <v>16665.5</v>
      </c>
      <c r="H127" s="83">
        <v>3897.8</v>
      </c>
      <c r="I127" s="83">
        <v>325609.8</v>
      </c>
      <c r="J127" s="76">
        <f t="shared" si="10"/>
        <v>684684.30266590405</v>
      </c>
      <c r="K127" s="76">
        <f t="shared" si="3"/>
        <v>12551.276957031674</v>
      </c>
      <c r="L127" s="76">
        <f t="shared" si="4"/>
        <v>0.64083409844291261</v>
      </c>
      <c r="M127" s="70">
        <f t="shared" si="5"/>
        <v>2.0330049191576083</v>
      </c>
      <c r="N127" s="70">
        <f t="shared" si="6"/>
        <v>0.43601657226384855</v>
      </c>
      <c r="O127" s="70">
        <f t="shared" si="7"/>
        <v>24.239996714677694</v>
      </c>
      <c r="P127" s="58"/>
      <c r="Q127" s="58"/>
      <c r="R127" s="58"/>
      <c r="S127" s="72"/>
      <c r="T127" s="72"/>
      <c r="U127" s="72"/>
      <c r="W127" s="102">
        <v>1</v>
      </c>
      <c r="X127" s="96">
        <v>1</v>
      </c>
      <c r="Y127" s="96">
        <v>1</v>
      </c>
    </row>
    <row r="128" spans="1:25">
      <c r="A128" s="22" t="s">
        <v>125</v>
      </c>
      <c r="B128" s="106" t="str">
        <f t="shared" si="8"/>
        <v>SG21.1405.DATA</v>
      </c>
      <c r="C128" s="96" t="str">
        <f t="shared" si="9"/>
        <v>SG21.1405</v>
      </c>
      <c r="D128" s="83">
        <v>6982462.4000000004</v>
      </c>
      <c r="E128" s="83">
        <v>121742.8</v>
      </c>
      <c r="F128" s="83">
        <v>253.2</v>
      </c>
      <c r="G128" s="83">
        <v>15281.8</v>
      </c>
      <c r="H128" s="83">
        <v>3925.1</v>
      </c>
      <c r="I128" s="83">
        <v>319358.7</v>
      </c>
      <c r="J128" s="76">
        <f t="shared" si="10"/>
        <v>689241.84541029984</v>
      </c>
      <c r="K128" s="76">
        <f t="shared" si="3"/>
        <v>12975.717720912968</v>
      </c>
      <c r="L128" s="76">
        <f t="shared" si="4"/>
        <v>0.65514755252975077</v>
      </c>
      <c r="M128" s="70">
        <f t="shared" si="5"/>
        <v>1.8467299476550192</v>
      </c>
      <c r="N128" s="70">
        <f t="shared" si="6"/>
        <v>0.43953166589866394</v>
      </c>
      <c r="O128" s="70">
        <f t="shared" si="7"/>
        <v>23.774435650552519</v>
      </c>
      <c r="P128" s="58"/>
      <c r="Q128" s="45"/>
      <c r="R128" s="72"/>
      <c r="S128" s="71"/>
      <c r="T128" s="71"/>
      <c r="U128" s="71"/>
      <c r="W128" s="102">
        <v>1</v>
      </c>
      <c r="X128" s="96">
        <v>1</v>
      </c>
      <c r="Y128" s="96">
        <v>1</v>
      </c>
    </row>
    <row r="129" spans="1:27">
      <c r="A129" s="22" t="s">
        <v>126</v>
      </c>
      <c r="B129" s="106" t="str">
        <f t="shared" si="8"/>
        <v>LOW1 STD CHK6.DATA</v>
      </c>
      <c r="C129" s="96" t="str">
        <f t="shared" si="9"/>
        <v>LOW1 STD CHK6</v>
      </c>
      <c r="D129" s="83">
        <v>115490</v>
      </c>
      <c r="E129" s="83">
        <v>13402</v>
      </c>
      <c r="F129" s="83">
        <v>262</v>
      </c>
      <c r="G129" s="83">
        <v>2492.1999999999998</v>
      </c>
      <c r="H129" s="83">
        <v>514.6</v>
      </c>
      <c r="I129" s="83">
        <v>16395.599999999999</v>
      </c>
      <c r="J129" s="76">
        <f t="shared" si="10"/>
        <v>11250.928495747321</v>
      </c>
      <c r="K129" s="76">
        <f t="shared" si="3"/>
        <v>1488.1956722329578</v>
      </c>
      <c r="L129" s="76">
        <f t="shared" si="4"/>
        <v>0.67804907906869194</v>
      </c>
      <c r="M129" s="70">
        <f t="shared" si="5"/>
        <v>0.12498218764236046</v>
      </c>
      <c r="N129" s="70">
        <f t="shared" si="6"/>
        <v>4.0247756394723444E-4</v>
      </c>
      <c r="O129" s="70">
        <f t="shared" si="7"/>
        <v>1.2107551420559561</v>
      </c>
      <c r="P129" s="93">
        <f>((J129-$B$26)/$B$26)*100</f>
        <v>-49.995873352234128</v>
      </c>
      <c r="Q129" s="93">
        <f>((K129-$F$26)/$F$26)*100</f>
        <v>-40.472173110681688</v>
      </c>
      <c r="R129" s="93">
        <f>((L129-$J$26)/$J$26)*100</f>
        <v>-31.991065288997799</v>
      </c>
      <c r="S129" s="96"/>
      <c r="T129" s="96"/>
      <c r="U129" s="96"/>
      <c r="W129" s="102">
        <v>1</v>
      </c>
      <c r="X129" s="96">
        <v>1</v>
      </c>
      <c r="Y129" s="96">
        <v>1</v>
      </c>
    </row>
    <row r="130" spans="1:27">
      <c r="A130" s="22" t="s">
        <v>127</v>
      </c>
      <c r="B130" s="106" t="str">
        <f t="shared" si="8"/>
        <v>AIR STD CHK6.DATA</v>
      </c>
      <c r="C130" s="96" t="str">
        <f t="shared" si="9"/>
        <v>AIR STD CHK6</v>
      </c>
      <c r="D130" s="83">
        <v>117.4</v>
      </c>
      <c r="E130" s="83">
        <v>4236.3</v>
      </c>
      <c r="F130" s="83">
        <v>140.30000000000001</v>
      </c>
      <c r="G130" s="83">
        <v>155957.1</v>
      </c>
      <c r="H130" s="83">
        <v>7604.1</v>
      </c>
      <c r="I130" s="83">
        <v>1041441.8</v>
      </c>
      <c r="J130" s="76">
        <f t="shared" si="10"/>
        <v>109.98184694797797</v>
      </c>
      <c r="K130" s="76">
        <f t="shared" si="3"/>
        <v>486.08416398624371</v>
      </c>
      <c r="L130" s="76">
        <f t="shared" si="4"/>
        <v>0.36133137681992661</v>
      </c>
      <c r="M130" s="70">
        <f t="shared" si="5"/>
        <v>20.784568712284781</v>
      </c>
      <c r="N130" s="70">
        <f t="shared" si="6"/>
        <v>0.91323237954282832</v>
      </c>
      <c r="O130" s="70">
        <f t="shared" si="7"/>
        <v>77.552774890495527</v>
      </c>
      <c r="P130" s="58"/>
      <c r="Q130" s="45"/>
      <c r="R130" s="96"/>
      <c r="S130" s="71">
        <f>((G130-AVERAGE($E$49:$E$51))/AVERAGE($E$49:$E$51))*100</f>
        <v>-0.78172846752973313</v>
      </c>
      <c r="T130" s="71">
        <f>((H130-AVERAGE($F$49:$F$51))/AVERAGE($F$49:$F$51))*100</f>
        <v>-1.6770539708810535</v>
      </c>
      <c r="U130" s="71">
        <f>((I130-AVERAGE($G$49:$G$51))/AVERAGE($G$49:$G$51))*100</f>
        <v>-0.68022825273739129</v>
      </c>
      <c r="W130" s="102">
        <v>1</v>
      </c>
      <c r="X130" s="96">
        <v>1</v>
      </c>
      <c r="Y130" s="96">
        <v>1</v>
      </c>
    </row>
    <row r="131" spans="1:27">
      <c r="A131" s="22" t="s">
        <v>128</v>
      </c>
      <c r="B131" s="106" t="str">
        <f t="shared" si="8"/>
        <v>SG21.1406.DATA</v>
      </c>
      <c r="C131" s="96" t="str">
        <f t="shared" si="9"/>
        <v>SG21.1406</v>
      </c>
      <c r="D131" s="83">
        <v>7078892.5</v>
      </c>
      <c r="E131" s="83">
        <v>124242.4</v>
      </c>
      <c r="F131" s="83">
        <v>240.8</v>
      </c>
      <c r="G131" s="83">
        <v>15376.9</v>
      </c>
      <c r="H131" s="83">
        <v>3836.9</v>
      </c>
      <c r="I131" s="83">
        <v>318676.7</v>
      </c>
      <c r="J131" s="76">
        <f t="shared" si="10"/>
        <v>698738.47992907348</v>
      </c>
      <c r="K131" s="76">
        <f t="shared" si="3"/>
        <v>13211.291957834026</v>
      </c>
      <c r="L131" s="76">
        <f t="shared" si="4"/>
        <v>0.62287721967942467</v>
      </c>
      <c r="M131" s="70">
        <f t="shared" si="5"/>
        <v>1.8595323974562015</v>
      </c>
      <c r="N131" s="70">
        <f t="shared" si="6"/>
        <v>0.42817520954002969</v>
      </c>
      <c r="O131" s="70">
        <f t="shared" si="7"/>
        <v>23.723642566817919</v>
      </c>
      <c r="P131" s="58"/>
      <c r="Q131" s="45"/>
      <c r="R131" s="46"/>
      <c r="W131" s="102">
        <v>1</v>
      </c>
      <c r="X131" s="96">
        <v>1</v>
      </c>
      <c r="Y131" s="96">
        <v>1</v>
      </c>
    </row>
    <row r="132" spans="1:27">
      <c r="A132" s="22" t="s">
        <v>129</v>
      </c>
      <c r="B132" s="106" t="str">
        <f t="shared" ref="B132:B154" si="11">RIGHT(A132, LEN(A132) - 16)</f>
        <v>SG21.1407.DATA</v>
      </c>
      <c r="C132" s="96" t="str">
        <f t="shared" ref="C132:C154" si="12">LEFT(B132, LEN(B132) -5)</f>
        <v>SG21.1407</v>
      </c>
      <c r="D132" s="83">
        <v>7034202.5</v>
      </c>
      <c r="E132" s="83">
        <v>137810.5</v>
      </c>
      <c r="F132" s="83">
        <v>85.4</v>
      </c>
      <c r="G132" s="83">
        <v>9306.6</v>
      </c>
      <c r="H132" s="83">
        <v>3814.1</v>
      </c>
      <c r="I132" s="83">
        <v>322571.8</v>
      </c>
      <c r="J132" s="76">
        <f t="shared" si="10"/>
        <v>694337.31684157287</v>
      </c>
      <c r="K132" s="76">
        <f t="shared" si="3"/>
        <v>14490.014475024227</v>
      </c>
      <c r="L132" s="76">
        <f t="shared" si="4"/>
        <v>0.21845708057130528</v>
      </c>
      <c r="M132" s="70">
        <f t="shared" si="5"/>
        <v>1.0423430070448643</v>
      </c>
      <c r="N132" s="70">
        <f t="shared" si="6"/>
        <v>0.42523952694392014</v>
      </c>
      <c r="O132" s="70">
        <f t="shared" si="7"/>
        <v>24.013736614405378</v>
      </c>
      <c r="P132" s="93"/>
      <c r="Q132" s="93"/>
      <c r="R132" s="93"/>
      <c r="S132" s="82"/>
      <c r="T132" s="82"/>
      <c r="U132" s="82"/>
      <c r="W132" s="102">
        <v>1</v>
      </c>
      <c r="X132" s="96">
        <v>1</v>
      </c>
      <c r="Y132" s="96">
        <v>1</v>
      </c>
    </row>
    <row r="133" spans="1:27">
      <c r="A133" s="22" t="s">
        <v>130</v>
      </c>
      <c r="B133" s="106" t="str">
        <f t="shared" si="11"/>
        <v>SG21.1408.DATA</v>
      </c>
      <c r="C133" s="96" t="str">
        <f t="shared" si="12"/>
        <v>SG21.1408</v>
      </c>
      <c r="D133" s="83">
        <v>7050412</v>
      </c>
      <c r="E133" s="83">
        <v>146398.39999999999</v>
      </c>
      <c r="F133" s="83">
        <v>81.5</v>
      </c>
      <c r="G133" s="83">
        <v>8006.1</v>
      </c>
      <c r="H133" s="83">
        <v>3805.1</v>
      </c>
      <c r="I133" s="83">
        <v>319185.2</v>
      </c>
      <c r="J133" s="76">
        <f t="shared" ref="J133:J154" si="13">IF($D133&lt;=$B$36,($D133*$C$28)+$C$30,($D133*$E$28)+$E$30)</f>
        <v>695933.6617300678</v>
      </c>
      <c r="K133" s="76">
        <f t="shared" si="3"/>
        <v>15299.379169077019</v>
      </c>
      <c r="L133" s="76">
        <f t="shared" si="4"/>
        <v>0.20830754040063817</v>
      </c>
      <c r="M133" s="70">
        <f t="shared" si="5"/>
        <v>0.86726849635676895</v>
      </c>
      <c r="N133" s="70">
        <f t="shared" si="6"/>
        <v>0.42408070486650851</v>
      </c>
      <c r="O133" s="70">
        <f t="shared" si="7"/>
        <v>23.761513949631766</v>
      </c>
      <c r="P133" s="58"/>
      <c r="Q133" s="45"/>
      <c r="R133" s="82"/>
      <c r="S133" s="71"/>
      <c r="T133" s="71"/>
      <c r="U133" s="71"/>
      <c r="W133" s="102">
        <v>1</v>
      </c>
      <c r="X133" s="96">
        <v>1</v>
      </c>
      <c r="Y133" s="96">
        <v>1</v>
      </c>
      <c r="Z133" s="22"/>
      <c r="AA133" s="22"/>
    </row>
    <row r="134" spans="1:27">
      <c r="A134" s="22" t="s">
        <v>131</v>
      </c>
      <c r="B134" s="106" t="str">
        <f t="shared" si="11"/>
        <v>SG21.1409.DATA</v>
      </c>
      <c r="C134" s="96" t="str">
        <f t="shared" si="12"/>
        <v>SG21.1409</v>
      </c>
      <c r="D134" s="83">
        <v>7068596.0999999996</v>
      </c>
      <c r="E134" s="83">
        <v>131406.1</v>
      </c>
      <c r="F134" s="83">
        <v>86.9</v>
      </c>
      <c r="G134" s="83">
        <v>9759.1</v>
      </c>
      <c r="H134" s="83">
        <v>3731.7</v>
      </c>
      <c r="I134" s="83">
        <v>315051.8</v>
      </c>
      <c r="J134" s="76">
        <f t="shared" si="13"/>
        <v>697724.46928655519</v>
      </c>
      <c r="K134" s="76">
        <f t="shared" ref="K134:K154" si="14">IF($E134&lt;=$C$36,($E134*$G$28)+$G$30,($E134*$I$28)+$I$30)</f>
        <v>13886.433244852507</v>
      </c>
      <c r="L134" s="76">
        <f t="shared" ref="L134:L154" si="15">IF($F134&lt;=$D$36,($F134*$K$28)+$K$30,($F134*$M$28)+$M$30)</f>
        <v>0.2223607498677157</v>
      </c>
      <c r="M134" s="70">
        <f t="shared" ref="M134:M154" si="16">$G134*$O$28+$O$30</f>
        <v>1.1032589748160009</v>
      </c>
      <c r="N134" s="70">
        <f t="shared" ref="N134:N154" si="17">$H134*$Q$28+$Q$30</f>
        <v>0.41462986703517346</v>
      </c>
      <c r="O134" s="70">
        <f t="shared" ref="O134:O154" si="18">$I134*$S$28+$S$30</f>
        <v>23.453672113402138</v>
      </c>
      <c r="P134" s="58"/>
      <c r="Q134" s="58"/>
      <c r="R134" s="58"/>
      <c r="S134" s="82"/>
      <c r="T134" s="82"/>
      <c r="U134" s="82"/>
      <c r="W134" s="102">
        <v>1</v>
      </c>
      <c r="X134" s="96">
        <v>1</v>
      </c>
      <c r="Y134" s="96">
        <v>1</v>
      </c>
      <c r="Z134" s="83"/>
      <c r="AA134" s="83"/>
    </row>
    <row r="135" spans="1:27" s="43" customFormat="1">
      <c r="A135" s="22" t="s">
        <v>132</v>
      </c>
      <c r="B135" s="106" t="str">
        <f t="shared" si="11"/>
        <v>SG21.1410.DATA</v>
      </c>
      <c r="C135" s="96" t="str">
        <f t="shared" si="12"/>
        <v>SG21.1410</v>
      </c>
      <c r="D135" s="83">
        <v>7090497.2000000002</v>
      </c>
      <c r="E135" s="83">
        <v>146975.20000000001</v>
      </c>
      <c r="F135" s="83">
        <v>100.9</v>
      </c>
      <c r="G135" s="83">
        <v>10742.4</v>
      </c>
      <c r="H135" s="83">
        <v>3787.9</v>
      </c>
      <c r="I135" s="83">
        <v>305818.5</v>
      </c>
      <c r="J135" s="76">
        <f t="shared" si="13"/>
        <v>699881.33464559889</v>
      </c>
      <c r="K135" s="76">
        <f t="shared" si="14"/>
        <v>15353.739554681146</v>
      </c>
      <c r="L135" s="76">
        <f t="shared" si="15"/>
        <v>0.25879499663421296</v>
      </c>
      <c r="M135" s="70">
        <f t="shared" si="16"/>
        <v>1.2356317286488374</v>
      </c>
      <c r="N135" s="70">
        <f t="shared" si="17"/>
        <v>0.42186606711856628</v>
      </c>
      <c r="O135" s="70">
        <f t="shared" si="18"/>
        <v>22.766006746764745</v>
      </c>
      <c r="P135" s="58"/>
      <c r="Q135" s="45"/>
      <c r="R135" s="82"/>
      <c r="S135" s="71"/>
      <c r="T135" s="71"/>
      <c r="U135" s="71"/>
      <c r="W135" s="102">
        <v>1</v>
      </c>
      <c r="X135" s="96">
        <v>1</v>
      </c>
      <c r="Y135" s="96">
        <v>1</v>
      </c>
      <c r="Z135" s="83"/>
      <c r="AA135" s="83"/>
    </row>
    <row r="136" spans="1:27" s="43" customFormat="1">
      <c r="A136" s="22" t="s">
        <v>133</v>
      </c>
      <c r="B136" s="106" t="str">
        <f t="shared" si="11"/>
        <v>SG21.1411.DATA</v>
      </c>
      <c r="C136" s="96" t="str">
        <f t="shared" si="12"/>
        <v>SG21.1411</v>
      </c>
      <c r="D136" s="83">
        <v>7096515.5</v>
      </c>
      <c r="E136" s="83">
        <v>142301.4</v>
      </c>
      <c r="F136" s="83">
        <v>101.7</v>
      </c>
      <c r="G136" s="83">
        <v>11105</v>
      </c>
      <c r="H136" s="83">
        <v>3765.5</v>
      </c>
      <c r="I136" s="83">
        <v>306093.90000000002</v>
      </c>
      <c r="J136" s="76">
        <f t="shared" si="13"/>
        <v>700474.02920387825</v>
      </c>
      <c r="K136" s="76">
        <f t="shared" si="14"/>
        <v>14913.25833027658</v>
      </c>
      <c r="L136" s="76">
        <f t="shared" si="15"/>
        <v>0.26087695359229851</v>
      </c>
      <c r="M136" s="70">
        <f t="shared" si="16"/>
        <v>1.2844452754196973</v>
      </c>
      <c r="N136" s="70">
        <f t="shared" si="17"/>
        <v>0.41898188772589723</v>
      </c>
      <c r="O136" s="70">
        <f t="shared" si="18"/>
        <v>22.786517619580746</v>
      </c>
      <c r="P136" s="58"/>
      <c r="Q136" s="45"/>
      <c r="R136" s="82"/>
      <c r="S136" s="71"/>
      <c r="T136" s="71"/>
      <c r="U136" s="71"/>
      <c r="W136" s="102">
        <v>1</v>
      </c>
      <c r="X136" s="96">
        <v>1</v>
      </c>
      <c r="Y136" s="96">
        <v>1</v>
      </c>
    </row>
    <row r="137" spans="1:27" s="43" customFormat="1">
      <c r="A137" s="22" t="s">
        <v>134</v>
      </c>
      <c r="B137" s="106" t="str">
        <f t="shared" si="11"/>
        <v>SG21.1412.DATA</v>
      </c>
      <c r="C137" s="96" t="str">
        <f t="shared" si="12"/>
        <v>SG21.1412</v>
      </c>
      <c r="D137" s="83">
        <v>7211913.2000000002</v>
      </c>
      <c r="E137" s="83">
        <v>136658.5</v>
      </c>
      <c r="F137" s="83">
        <v>109.2</v>
      </c>
      <c r="G137" s="83">
        <v>6704.5</v>
      </c>
      <c r="H137" s="83">
        <v>3650.1</v>
      </c>
      <c r="I137" s="83">
        <v>297168.2</v>
      </c>
      <c r="J137" s="76">
        <f t="shared" si="13"/>
        <v>711838.63197010045</v>
      </c>
      <c r="K137" s="76">
        <f t="shared" si="14"/>
        <v>14381.444495454271</v>
      </c>
      <c r="L137" s="76">
        <f t="shared" si="15"/>
        <v>0.2803953000743506</v>
      </c>
      <c r="M137" s="70">
        <f t="shared" si="16"/>
        <v>0.69204590265309751</v>
      </c>
      <c r="N137" s="70">
        <f t="shared" si="17"/>
        <v>0.40412321353330777</v>
      </c>
      <c r="O137" s="70">
        <f t="shared" si="18"/>
        <v>22.121761274287579</v>
      </c>
      <c r="P137" s="58"/>
      <c r="Q137" s="45"/>
      <c r="W137" s="102">
        <v>1</v>
      </c>
      <c r="X137" s="96">
        <v>1</v>
      </c>
      <c r="Y137" s="96">
        <v>1</v>
      </c>
      <c r="Z137" s="22"/>
    </row>
    <row r="138" spans="1:27">
      <c r="A138" s="22" t="s">
        <v>135</v>
      </c>
      <c r="B138" s="106" t="str">
        <f t="shared" si="11"/>
        <v>SG21.1413.DATA</v>
      </c>
      <c r="C138" s="96" t="str">
        <f t="shared" si="12"/>
        <v>SG21.1413</v>
      </c>
      <c r="D138" s="83">
        <v>7198448.2000000002</v>
      </c>
      <c r="E138" s="83">
        <v>135131.4</v>
      </c>
      <c r="F138" s="83">
        <v>117.4</v>
      </c>
      <c r="G138" s="83">
        <v>6810.1</v>
      </c>
      <c r="H138" s="83">
        <v>3710.8</v>
      </c>
      <c r="I138" s="83">
        <v>298517.59999999998</v>
      </c>
      <c r="J138" s="76">
        <f t="shared" si="13"/>
        <v>710512.57108459598</v>
      </c>
      <c r="K138" s="76">
        <f t="shared" si="14"/>
        <v>14237.523301182327</v>
      </c>
      <c r="L138" s="76">
        <f t="shared" si="15"/>
        <v>0.30173535889472752</v>
      </c>
      <c r="M138" s="70">
        <f t="shared" si="16"/>
        <v>0.70626187214841696</v>
      </c>
      <c r="N138" s="70">
        <f t="shared" si="17"/>
        <v>0.41193882465540643</v>
      </c>
      <c r="O138" s="70">
        <f t="shared" si="18"/>
        <v>22.222260082486216</v>
      </c>
      <c r="P138" s="58"/>
      <c r="Q138" s="58"/>
      <c r="R138" s="58"/>
      <c r="S138" s="72"/>
      <c r="T138" s="72"/>
      <c r="U138" s="72"/>
      <c r="W138" s="102">
        <v>1</v>
      </c>
      <c r="X138" s="96">
        <v>1</v>
      </c>
      <c r="Y138" s="96">
        <v>1</v>
      </c>
      <c r="Z138" s="23"/>
    </row>
    <row r="139" spans="1:27">
      <c r="A139" s="22" t="s">
        <v>136</v>
      </c>
      <c r="B139" s="106" t="str">
        <f t="shared" si="11"/>
        <v>SG21.1414.DATA</v>
      </c>
      <c r="C139" s="96" t="str">
        <f t="shared" si="12"/>
        <v>SG21.1414</v>
      </c>
      <c r="D139" s="83">
        <v>7202933.5</v>
      </c>
      <c r="E139" s="83">
        <v>141483.4</v>
      </c>
      <c r="F139" s="83">
        <v>111</v>
      </c>
      <c r="G139" s="83">
        <v>6678.7</v>
      </c>
      <c r="H139" s="83">
        <v>3777.2</v>
      </c>
      <c r="I139" s="83">
        <v>295350.3</v>
      </c>
      <c r="J139" s="76">
        <f t="shared" si="13"/>
        <v>710954.29265086062</v>
      </c>
      <c r="K139" s="76">
        <f t="shared" si="14"/>
        <v>14836.166105199998</v>
      </c>
      <c r="L139" s="76">
        <f t="shared" si="15"/>
        <v>0.28507970323004306</v>
      </c>
      <c r="M139" s="70">
        <f t="shared" si="16"/>
        <v>0.68857268283321837</v>
      </c>
      <c r="N139" s="70">
        <f t="shared" si="17"/>
        <v>0.42048835642653237</v>
      </c>
      <c r="O139" s="70">
        <f t="shared" si="18"/>
        <v>21.986370149769787</v>
      </c>
      <c r="P139" s="58"/>
      <c r="Q139" s="45"/>
      <c r="W139" s="102">
        <v>1</v>
      </c>
      <c r="X139" s="96">
        <v>1</v>
      </c>
      <c r="Y139" s="96">
        <v>1</v>
      </c>
    </row>
    <row r="140" spans="1:27">
      <c r="A140" s="22" t="s">
        <v>137</v>
      </c>
      <c r="B140" s="106" t="str">
        <f t="shared" si="11"/>
        <v>SG21.1256.DATA</v>
      </c>
      <c r="C140" s="96" t="str">
        <f t="shared" si="12"/>
        <v>SG21.1256</v>
      </c>
      <c r="D140" s="83">
        <v>240.1</v>
      </c>
      <c r="E140" s="83">
        <v>34913.800000000003</v>
      </c>
      <c r="F140" s="83">
        <v>188.6</v>
      </c>
      <c r="G140" s="83">
        <v>139456.70000000001</v>
      </c>
      <c r="H140" s="83">
        <v>7772.4</v>
      </c>
      <c r="I140" s="83">
        <v>1066126.5</v>
      </c>
      <c r="J140" s="76">
        <f t="shared" si="13"/>
        <v>121.83036343982853</v>
      </c>
      <c r="K140" s="76">
        <f t="shared" si="14"/>
        <v>4792.5382451493861</v>
      </c>
      <c r="L140" s="76">
        <f t="shared" si="15"/>
        <v>0.48702952816434208</v>
      </c>
      <c r="M140" s="70">
        <f t="shared" si="16"/>
        <v>18.563269630271826</v>
      </c>
      <c r="N140" s="70">
        <f t="shared" si="17"/>
        <v>0.93490235239042629</v>
      </c>
      <c r="O140" s="70">
        <f t="shared" si="18"/>
        <v>79.391208958037367</v>
      </c>
      <c r="P140" s="58"/>
      <c r="Q140" s="45"/>
      <c r="W140" s="102">
        <v>1</v>
      </c>
      <c r="X140" s="96">
        <v>1</v>
      </c>
      <c r="Y140" s="96">
        <v>1</v>
      </c>
    </row>
    <row r="141" spans="1:27">
      <c r="A141" s="22" t="s">
        <v>138</v>
      </c>
      <c r="B141" s="106" t="str">
        <f t="shared" si="11"/>
        <v>LOW1 STD CHK7.DATA</v>
      </c>
      <c r="C141" s="96" t="str">
        <f t="shared" si="12"/>
        <v>LOW1 STD CHK7</v>
      </c>
      <c r="D141" s="83">
        <v>226960.3</v>
      </c>
      <c r="E141" s="83">
        <v>23170.400000000001</v>
      </c>
      <c r="F141" s="83">
        <v>389.3</v>
      </c>
      <c r="G141" s="83">
        <v>944.9</v>
      </c>
      <c r="H141" s="83">
        <v>285</v>
      </c>
      <c r="I141" s="83">
        <v>8806.5</v>
      </c>
      <c r="J141" s="76">
        <f t="shared" si="13"/>
        <v>22015.049831538116</v>
      </c>
      <c r="K141" s="76">
        <f t="shared" si="14"/>
        <v>2556.2020500499493</v>
      </c>
      <c r="L141" s="76">
        <f t="shared" si="15"/>
        <v>1.009340480024056</v>
      </c>
      <c r="M141" s="70">
        <f t="shared" si="16"/>
        <v>-8.3316766904113715E-2</v>
      </c>
      <c r="N141" s="70">
        <f t="shared" si="17"/>
        <v>-2.9160361210910105E-2</v>
      </c>
      <c r="O141" s="70">
        <f t="shared" si="18"/>
        <v>0.64554430368312721</v>
      </c>
      <c r="P141" s="58">
        <f>((J141-$B$26)/$B$26)*100</f>
        <v>-2.15533408205282</v>
      </c>
      <c r="Q141" s="58">
        <f>((K141-$F$26)/$F$26)*100</f>
        <v>2.248082001997973</v>
      </c>
      <c r="R141" s="58">
        <f>((L141-$J$26)/$J$26)*100</f>
        <v>1.2377612862643899</v>
      </c>
      <c r="S141" s="96"/>
      <c r="T141" s="96"/>
      <c r="U141" s="96"/>
      <c r="W141" s="102"/>
    </row>
    <row r="142" spans="1:27">
      <c r="A142" s="22" t="s">
        <v>139</v>
      </c>
      <c r="B142" s="106" t="str">
        <f t="shared" si="11"/>
        <v>AIR STD CHK7.DATA</v>
      </c>
      <c r="C142" s="96" t="str">
        <f t="shared" si="12"/>
        <v>AIR STD CHK7</v>
      </c>
      <c r="D142" s="83">
        <v>86.1</v>
      </c>
      <c r="E142" s="83">
        <v>4137.3999999999996</v>
      </c>
      <c r="F142" s="83">
        <v>139.30000000000001</v>
      </c>
      <c r="G142" s="83">
        <v>155872.5</v>
      </c>
      <c r="H142" s="83">
        <v>7515.9</v>
      </c>
      <c r="I142" s="83">
        <v>1042917.8</v>
      </c>
      <c r="J142" s="76">
        <f t="shared" si="13"/>
        <v>106.95936474590034</v>
      </c>
      <c r="K142" s="76">
        <f t="shared" si="14"/>
        <v>475.27115154141126</v>
      </c>
      <c r="L142" s="76">
        <f t="shared" si="15"/>
        <v>0.3587289306223197</v>
      </c>
      <c r="M142" s="70">
        <f t="shared" si="16"/>
        <v>20.773179782177735</v>
      </c>
      <c r="N142" s="70">
        <f t="shared" si="17"/>
        <v>0.90187592318419396</v>
      </c>
      <c r="O142" s="70">
        <f t="shared" si="18"/>
        <v>77.662702444149886</v>
      </c>
      <c r="P142" s="58"/>
      <c r="Q142" s="45"/>
      <c r="R142" s="96"/>
      <c r="S142" s="71">
        <f>((G142-AVERAGE($E$49:$E$51))/AVERAGE($E$49:$E$51))*100</f>
        <v>-0.83555010034829369</v>
      </c>
      <c r="T142" s="71">
        <f>((H142-AVERAGE($F$49:$F$51))/AVERAGE($F$49:$F$51))*100</f>
        <v>-2.8175023920970244</v>
      </c>
      <c r="U142" s="71">
        <f>((I142-AVERAGE($G$49:$G$51))/AVERAGE($G$49:$G$51))*100</f>
        <v>-0.53946572227341383</v>
      </c>
      <c r="W142" s="102"/>
    </row>
    <row r="143" spans="1:27" s="43" customFormat="1">
      <c r="A143" s="22" t="s">
        <v>140</v>
      </c>
      <c r="B143" s="106" t="str">
        <f t="shared" si="11"/>
        <v>SG21.1257.DATA</v>
      </c>
      <c r="C143" s="96" t="str">
        <f t="shared" si="12"/>
        <v>SG21.1257</v>
      </c>
      <c r="D143" s="83">
        <v>1085.3</v>
      </c>
      <c r="E143" s="83">
        <v>23903</v>
      </c>
      <c r="F143" s="83">
        <v>187.7</v>
      </c>
      <c r="G143" s="83">
        <v>140952.20000000001</v>
      </c>
      <c r="H143" s="83">
        <v>7809.4</v>
      </c>
      <c r="I143" s="83">
        <v>1066557.3999999999</v>
      </c>
      <c r="J143" s="76">
        <f t="shared" si="13"/>
        <v>203.44703938858243</v>
      </c>
      <c r="K143" s="76">
        <f t="shared" si="14"/>
        <v>3754.8278883361368</v>
      </c>
      <c r="L143" s="76">
        <f t="shared" si="15"/>
        <v>0.48468732658649583</v>
      </c>
      <c r="M143" s="70">
        <f t="shared" si="16"/>
        <v>18.76459522099389</v>
      </c>
      <c r="N143" s="70">
        <f t="shared" si="17"/>
        <v>0.93966639870867419</v>
      </c>
      <c r="O143" s="70">
        <f t="shared" si="18"/>
        <v>79.423300951851473</v>
      </c>
      <c r="P143" s="58"/>
      <c r="Q143" s="45"/>
      <c r="W143" s="101"/>
    </row>
    <row r="144" spans="1:27" s="43" customFormat="1">
      <c r="A144" s="22" t="s">
        <v>141</v>
      </c>
      <c r="B144" s="106" t="str">
        <f t="shared" si="11"/>
        <v>SG21.1258.DATA</v>
      </c>
      <c r="C144" s="96" t="str">
        <f t="shared" si="12"/>
        <v>SG21.1258</v>
      </c>
      <c r="D144" s="83">
        <v>874033.1</v>
      </c>
      <c r="E144" s="83">
        <v>77955.899999999994</v>
      </c>
      <c r="F144" s="83">
        <v>124.2</v>
      </c>
      <c r="G144" s="83">
        <v>44956.6</v>
      </c>
      <c r="H144" s="83">
        <v>6562.8</v>
      </c>
      <c r="I144" s="83">
        <v>1112647.5</v>
      </c>
      <c r="J144" s="76">
        <f t="shared" si="13"/>
        <v>87671.1683512858</v>
      </c>
      <c r="K144" s="76">
        <f t="shared" si="14"/>
        <v>8849.0312292188064</v>
      </c>
      <c r="L144" s="76">
        <f t="shared" si="15"/>
        <v>0.31943199303845476</v>
      </c>
      <c r="M144" s="70">
        <f t="shared" si="16"/>
        <v>5.8415789209476667</v>
      </c>
      <c r="N144" s="70">
        <f t="shared" si="17"/>
        <v>0.77915666518629978</v>
      </c>
      <c r="O144" s="70">
        <f t="shared" si="18"/>
        <v>82.855937768033584</v>
      </c>
      <c r="P144" s="58"/>
      <c r="Q144" s="45"/>
      <c r="W144" s="101"/>
    </row>
    <row r="145" spans="1:23" s="43" customFormat="1">
      <c r="A145" s="22" t="s">
        <v>142</v>
      </c>
      <c r="B145" s="106" t="str">
        <f t="shared" si="11"/>
        <v>SG211262.DATA</v>
      </c>
      <c r="C145" s="96" t="str">
        <f t="shared" si="12"/>
        <v>SG211262</v>
      </c>
      <c r="D145" s="83">
        <v>716766.3</v>
      </c>
      <c r="E145" s="83">
        <v>18878.3</v>
      </c>
      <c r="F145" s="83">
        <v>123.3</v>
      </c>
      <c r="G145" s="83">
        <v>79562.899999999994</v>
      </c>
      <c r="H145" s="83">
        <v>7414.2</v>
      </c>
      <c r="I145" s="83">
        <v>1080207.7</v>
      </c>
      <c r="J145" s="76">
        <f t="shared" si="13"/>
        <v>72183.210529640142</v>
      </c>
      <c r="K145" s="76">
        <f t="shared" si="14"/>
        <v>2086.934803189838</v>
      </c>
      <c r="L145" s="76">
        <f t="shared" si="15"/>
        <v>0.31708979146060851</v>
      </c>
      <c r="M145" s="70">
        <f t="shared" si="16"/>
        <v>10.500310977253264</v>
      </c>
      <c r="N145" s="70">
        <f t="shared" si="17"/>
        <v>0.88878123370944229</v>
      </c>
      <c r="O145" s="70">
        <f t="shared" si="18"/>
        <v>80.439929736165908</v>
      </c>
      <c r="P145" s="58"/>
      <c r="Q145" s="45"/>
      <c r="W145" s="101"/>
    </row>
    <row r="146" spans="1:23" s="43" customFormat="1">
      <c r="A146" s="22" t="s">
        <v>143</v>
      </c>
      <c r="B146" s="106" t="str">
        <f t="shared" si="11"/>
        <v>SG211263.DATA</v>
      </c>
      <c r="C146" s="96" t="str">
        <f t="shared" si="12"/>
        <v>SG211263</v>
      </c>
      <c r="D146" s="83">
        <v>718722.6</v>
      </c>
      <c r="E146" s="83">
        <v>15640.6</v>
      </c>
      <c r="F146" s="83">
        <v>119.7</v>
      </c>
      <c r="G146" s="83">
        <v>79785.600000000006</v>
      </c>
      <c r="H146" s="83">
        <v>7383.8</v>
      </c>
      <c r="I146" s="83">
        <v>1080240.8</v>
      </c>
      <c r="J146" s="76">
        <f t="shared" si="13"/>
        <v>72375.87097600571</v>
      </c>
      <c r="K146" s="76">
        <f t="shared" si="14"/>
        <v>1732.9480449225607</v>
      </c>
      <c r="L146" s="76">
        <f t="shared" si="15"/>
        <v>0.30772098514922352</v>
      </c>
      <c r="M146" s="70">
        <f t="shared" si="16"/>
        <v>10.530291056861293</v>
      </c>
      <c r="N146" s="70">
        <f t="shared" si="17"/>
        <v>0.88486699024796311</v>
      </c>
      <c r="O146" s="70">
        <f t="shared" si="18"/>
        <v>80.442394913690293</v>
      </c>
      <c r="P146" s="58"/>
      <c r="Q146" s="45"/>
      <c r="W146" s="101"/>
    </row>
    <row r="147" spans="1:23" s="43" customFormat="1">
      <c r="A147" s="22" t="s">
        <v>144</v>
      </c>
      <c r="B147" s="106" t="str">
        <f t="shared" si="11"/>
        <v>SG211264.DATA</v>
      </c>
      <c r="C147" s="96" t="str">
        <f t="shared" si="12"/>
        <v>SG211264</v>
      </c>
      <c r="D147" s="83">
        <v>562715.1</v>
      </c>
      <c r="E147" s="83">
        <v>28474</v>
      </c>
      <c r="F147" s="83">
        <v>135.80000000000001</v>
      </c>
      <c r="G147" s="83">
        <v>94611.1</v>
      </c>
      <c r="H147" s="83">
        <v>7566.2</v>
      </c>
      <c r="I147" s="83">
        <v>1073903.5</v>
      </c>
      <c r="J147" s="76">
        <f t="shared" si="13"/>
        <v>57011.931607617815</v>
      </c>
      <c r="K147" s="76">
        <f t="shared" si="14"/>
        <v>4185.6207499804641</v>
      </c>
      <c r="L147" s="76">
        <f t="shared" si="15"/>
        <v>0.34962036893069537</v>
      </c>
      <c r="M147" s="70">
        <f t="shared" si="16"/>
        <v>12.526113554520927</v>
      </c>
      <c r="N147" s="70">
        <f t="shared" si="17"/>
        <v>0.90835245101683926</v>
      </c>
      <c r="O147" s="70">
        <f t="shared" si="18"/>
        <v>79.970413961269031</v>
      </c>
      <c r="P147" s="58"/>
      <c r="Q147" s="45"/>
      <c r="W147" s="101"/>
    </row>
    <row r="148" spans="1:23" s="43" customFormat="1">
      <c r="A148" s="22" t="s">
        <v>145</v>
      </c>
      <c r="B148" s="106" t="str">
        <f t="shared" si="11"/>
        <v>SG211247.DATA</v>
      </c>
      <c r="C148" s="96" t="str">
        <f t="shared" si="12"/>
        <v>SG211247</v>
      </c>
      <c r="D148" s="83">
        <v>928668.4</v>
      </c>
      <c r="E148" s="83">
        <v>23178.1</v>
      </c>
      <c r="F148" s="83">
        <v>122.5</v>
      </c>
      <c r="G148" s="83">
        <v>53392</v>
      </c>
      <c r="H148" s="83">
        <v>6421.9</v>
      </c>
      <c r="I148" s="83">
        <v>1099932.6000000001</v>
      </c>
      <c r="J148" s="76">
        <f t="shared" si="13"/>
        <v>93051.765031404924</v>
      </c>
      <c r="K148" s="76">
        <f t="shared" si="14"/>
        <v>2557.0439124950976</v>
      </c>
      <c r="L148" s="76">
        <f t="shared" si="15"/>
        <v>0.31500783450252295</v>
      </c>
      <c r="M148" s="70">
        <f t="shared" si="16"/>
        <v>6.9771602569402527</v>
      </c>
      <c r="N148" s="70">
        <f t="shared" si="17"/>
        <v>0.76101466177437738</v>
      </c>
      <c r="O148" s="70">
        <f t="shared" si="18"/>
        <v>81.908974453697681</v>
      </c>
      <c r="P148" s="58"/>
      <c r="Q148" s="45"/>
      <c r="W148" s="101"/>
    </row>
    <row r="149" spans="1:23" s="43" customFormat="1">
      <c r="A149" s="22" t="s">
        <v>146</v>
      </c>
      <c r="B149" s="106" t="str">
        <f t="shared" si="11"/>
        <v>SG211248.DATA</v>
      </c>
      <c r="C149" s="96" t="str">
        <f t="shared" si="12"/>
        <v>SG211248</v>
      </c>
      <c r="D149" s="83">
        <v>927893</v>
      </c>
      <c r="E149" s="83">
        <v>18360.2</v>
      </c>
      <c r="F149" s="83">
        <v>123.6</v>
      </c>
      <c r="G149" s="83">
        <v>54525.9</v>
      </c>
      <c r="H149" s="83">
        <v>6440.3</v>
      </c>
      <c r="I149" s="83">
        <v>1098535.7</v>
      </c>
      <c r="J149" s="76">
        <f t="shared" si="13"/>
        <v>92975.402045098192</v>
      </c>
      <c r="K149" s="76">
        <f t="shared" si="14"/>
        <v>2030.2894872376878</v>
      </c>
      <c r="L149" s="76">
        <f t="shared" si="15"/>
        <v>0.31787052531989057</v>
      </c>
      <c r="M149" s="70">
        <f t="shared" si="16"/>
        <v>7.1298069218147102</v>
      </c>
      <c r="N149" s="70">
        <f t="shared" si="17"/>
        <v>0.76338380913264126</v>
      </c>
      <c r="O149" s="70">
        <f t="shared" si="18"/>
        <v>81.804938004036586</v>
      </c>
      <c r="P149" s="93"/>
      <c r="Q149" s="93"/>
      <c r="R149" s="93"/>
      <c r="S149" s="82"/>
      <c r="T149" s="82"/>
      <c r="U149" s="82"/>
      <c r="W149" s="101"/>
    </row>
    <row r="150" spans="1:23" s="43" customFormat="1">
      <c r="A150" s="22" t="s">
        <v>147</v>
      </c>
      <c r="B150" s="106" t="str">
        <f t="shared" si="11"/>
        <v>SG211253.DATA</v>
      </c>
      <c r="C150" s="96" t="str">
        <f t="shared" si="12"/>
        <v>SG211253</v>
      </c>
      <c r="D150" s="83">
        <v>777494.8</v>
      </c>
      <c r="E150" s="83">
        <v>400537.5</v>
      </c>
      <c r="F150" s="83">
        <v>151.19999999999999</v>
      </c>
      <c r="G150" s="83">
        <v>53952.6</v>
      </c>
      <c r="H150" s="83">
        <v>8015.1</v>
      </c>
      <c r="I150" s="83">
        <v>1066901.3</v>
      </c>
      <c r="J150" s="76">
        <f t="shared" si="13"/>
        <v>78163.878074041175</v>
      </c>
      <c r="K150" s="76">
        <f t="shared" si="14"/>
        <v>39250.661195923218</v>
      </c>
      <c r="L150" s="76">
        <f t="shared" si="15"/>
        <v>0.38969804037384226</v>
      </c>
      <c r="M150" s="70">
        <f t="shared" si="16"/>
        <v>7.0526287465148361</v>
      </c>
      <c r="N150" s="70">
        <f t="shared" si="17"/>
        <v>0.96615192107796077</v>
      </c>
      <c r="O150" s="70">
        <f t="shared" si="18"/>
        <v>79.44891347603965</v>
      </c>
      <c r="P150" s="58"/>
      <c r="Q150" s="45"/>
      <c r="R150" s="82"/>
      <c r="S150" s="71"/>
      <c r="T150" s="71"/>
      <c r="U150" s="71"/>
      <c r="W150" s="101"/>
    </row>
    <row r="151" spans="1:23" s="43" customFormat="1">
      <c r="A151" s="22" t="s">
        <v>148</v>
      </c>
      <c r="B151" s="106" t="str">
        <f t="shared" si="11"/>
        <v>SG211254.DATA</v>
      </c>
      <c r="C151" s="96" t="str">
        <f t="shared" si="12"/>
        <v>SG211254</v>
      </c>
      <c r="D151" s="83">
        <v>2162016.7999999998</v>
      </c>
      <c r="E151" s="83">
        <v>14447.7</v>
      </c>
      <c r="F151" s="83">
        <v>121</v>
      </c>
      <c r="G151" s="83">
        <v>70421.399999999994</v>
      </c>
      <c r="H151" s="83">
        <v>7554.2</v>
      </c>
      <c r="I151" s="83">
        <v>909783.4</v>
      </c>
      <c r="J151" s="76">
        <f t="shared" si="13"/>
        <v>214514.4513618584</v>
      </c>
      <c r="K151" s="76">
        <f t="shared" si="14"/>
        <v>1602.5249655955581</v>
      </c>
      <c r="L151" s="76">
        <f t="shared" si="15"/>
        <v>0.31110416520611256</v>
      </c>
      <c r="M151" s="70">
        <f t="shared" si="16"/>
        <v>9.2696738073530547</v>
      </c>
      <c r="N151" s="70">
        <f t="shared" si="17"/>
        <v>0.90680735491362374</v>
      </c>
      <c r="O151" s="70">
        <f t="shared" si="18"/>
        <v>67.747296685856583</v>
      </c>
      <c r="P151" s="58"/>
      <c r="Q151" s="45"/>
      <c r="W151" s="101"/>
    </row>
    <row r="152" spans="1:23" s="43" customFormat="1">
      <c r="A152" s="22" t="s">
        <v>149</v>
      </c>
      <c r="B152" s="106" t="str">
        <f t="shared" si="11"/>
        <v>SG211255.DATA</v>
      </c>
      <c r="C152" s="96" t="str">
        <f t="shared" si="12"/>
        <v>SG211255</v>
      </c>
      <c r="D152" s="83">
        <v>708.8</v>
      </c>
      <c r="E152" s="83">
        <v>38908.9</v>
      </c>
      <c r="F152" s="83">
        <v>214.6</v>
      </c>
      <c r="G152" s="83">
        <v>139614.6</v>
      </c>
      <c r="H152" s="83">
        <v>7574.8</v>
      </c>
      <c r="I152" s="83">
        <v>1068390.3999999999</v>
      </c>
      <c r="J152" s="76">
        <f t="shared" si="13"/>
        <v>167.09034452972554</v>
      </c>
      <c r="K152" s="76">
        <f t="shared" si="14"/>
        <v>5169.0555414861301</v>
      </c>
      <c r="L152" s="76">
        <f t="shared" si="15"/>
        <v>0.55469312930212267</v>
      </c>
      <c r="M152" s="70">
        <f t="shared" si="16"/>
        <v>18.584526274053175</v>
      </c>
      <c r="N152" s="70">
        <f t="shared" si="17"/>
        <v>0.90945976989081045</v>
      </c>
      <c r="O152" s="70">
        <f t="shared" si="18"/>
        <v>79.559816673971028</v>
      </c>
      <c r="P152" s="58"/>
      <c r="Q152" s="45"/>
      <c r="W152" s="101"/>
    </row>
    <row r="153" spans="1:23" s="43" customFormat="1">
      <c r="A153" s="22" t="s">
        <v>150</v>
      </c>
      <c r="B153" s="106" t="str">
        <f t="shared" si="11"/>
        <v>LOW1 STD CHK8.DATA</v>
      </c>
      <c r="C153" s="96" t="str">
        <f t="shared" si="12"/>
        <v>LOW1 STD CHK8</v>
      </c>
      <c r="D153" s="83">
        <v>230650.3</v>
      </c>
      <c r="E153" s="83">
        <v>23457.200000000001</v>
      </c>
      <c r="F153" s="83">
        <v>393.5</v>
      </c>
      <c r="G153" s="83">
        <v>1260.0999999999999</v>
      </c>
      <c r="H153" s="83">
        <v>472.1</v>
      </c>
      <c r="I153" s="83">
        <v>177.4</v>
      </c>
      <c r="J153" s="76">
        <f t="shared" si="13"/>
        <v>22371.374410632889</v>
      </c>
      <c r="K153" s="76">
        <f t="shared" si="14"/>
        <v>2587.558692812112</v>
      </c>
      <c r="L153" s="76">
        <f t="shared" si="15"/>
        <v>1.0202707540540055</v>
      </c>
      <c r="M153" s="70">
        <f t="shared" si="16"/>
        <v>-4.088425189535741E-2</v>
      </c>
      <c r="N153" s="70">
        <f t="shared" si="17"/>
        <v>-5.0697378016078057E-3</v>
      </c>
      <c r="O153" s="70">
        <f t="shared" si="18"/>
        <v>2.8777364481481719E-3</v>
      </c>
      <c r="P153" s="58">
        <f>((J153-$B$26)/$B$26)*100</f>
        <v>-0.57166928607605061</v>
      </c>
      <c r="Q153" s="58">
        <f>((K153-$F$26)/$F$26)*100</f>
        <v>3.5023477124844793</v>
      </c>
      <c r="R153" s="58">
        <f>((L153-$J$26)/$J$26)*100</f>
        <v>2.3340776383154935</v>
      </c>
      <c r="S153" s="96"/>
      <c r="T153" s="96"/>
      <c r="U153" s="96"/>
      <c r="W153" s="101"/>
    </row>
    <row r="154" spans="1:23" s="43" customFormat="1">
      <c r="A154" s="22" t="s">
        <v>151</v>
      </c>
      <c r="B154" s="106" t="str">
        <f t="shared" si="11"/>
        <v>AIR8.DATA</v>
      </c>
      <c r="C154" s="96" t="str">
        <f t="shared" si="12"/>
        <v>AIR8</v>
      </c>
      <c r="D154" s="83">
        <v>45.1</v>
      </c>
      <c r="E154" s="83">
        <v>4152.6000000000004</v>
      </c>
      <c r="F154" s="83">
        <v>139.6</v>
      </c>
      <c r="G154" s="83">
        <v>156577.9</v>
      </c>
      <c r="H154" s="83">
        <v>7816.1</v>
      </c>
      <c r="I154" s="83">
        <v>1045479.5</v>
      </c>
      <c r="J154" s="76">
        <f t="shared" si="13"/>
        <v>103.00020275595843</v>
      </c>
      <c r="K154" s="76">
        <f t="shared" si="14"/>
        <v>476.93300987469195</v>
      </c>
      <c r="L154" s="76">
        <f t="shared" si="15"/>
        <v>0.35950966448160171</v>
      </c>
      <c r="M154" s="70">
        <f t="shared" si="16"/>
        <v>20.868141381439081</v>
      </c>
      <c r="N154" s="70">
        <f t="shared" si="17"/>
        <v>0.94052907736630287</v>
      </c>
      <c r="O154" s="70">
        <f t="shared" si="18"/>
        <v>77.853489310136581</v>
      </c>
      <c r="P154" s="58"/>
      <c r="Q154" s="45"/>
      <c r="R154" s="96"/>
      <c r="S154" s="71">
        <f>((G154-AVERAGE($E$49:$E$51))/AVERAGE($E$49:$E$51))*100</f>
        <v>-0.38678201772170001</v>
      </c>
      <c r="T154" s="71">
        <f>((H154-AVERAGE($F$49:$F$51))/AVERAGE($F$49:$F$51))*100</f>
        <v>1.0641599213840687</v>
      </c>
      <c r="U154" s="71">
        <f>((I154-AVERAGE($G$49:$G$51))/AVERAGE($G$49:$G$51))*100</f>
        <v>-0.29516262316124259</v>
      </c>
      <c r="W154" s="101"/>
    </row>
    <row r="155" spans="1:23" s="43" customFormat="1">
      <c r="A155" s="22"/>
      <c r="B155" s="22"/>
      <c r="C155" s="22"/>
      <c r="D155" s="83"/>
      <c r="E155" s="83"/>
      <c r="F155" s="83"/>
      <c r="G155" s="83"/>
      <c r="H155" s="83"/>
      <c r="I155" s="83"/>
      <c r="J155" s="76"/>
      <c r="K155" s="76"/>
      <c r="L155" s="76"/>
      <c r="M155" s="70"/>
      <c r="N155" s="70"/>
      <c r="O155" s="70"/>
      <c r="P155" s="58"/>
      <c r="Q155" s="45"/>
      <c r="W155" s="101"/>
    </row>
    <row r="156" spans="1:23" s="43" customFormat="1">
      <c r="A156" s="22"/>
      <c r="B156" s="22"/>
      <c r="C156" s="22"/>
      <c r="D156" s="83"/>
      <c r="E156" s="83"/>
      <c r="F156" s="83"/>
      <c r="G156" s="83"/>
      <c r="H156" s="83"/>
      <c r="I156" s="83"/>
      <c r="J156" s="76"/>
      <c r="K156" s="76"/>
      <c r="L156" s="76"/>
      <c r="M156" s="70"/>
      <c r="N156" s="70"/>
      <c r="O156" s="70"/>
      <c r="P156" s="58"/>
      <c r="Q156" s="45"/>
      <c r="W156" s="101"/>
    </row>
    <row r="157" spans="1:23" s="43" customFormat="1">
      <c r="A157" s="22"/>
      <c r="B157" s="22"/>
      <c r="C157" s="22"/>
      <c r="D157" s="83"/>
      <c r="E157" s="83"/>
      <c r="F157" s="83"/>
      <c r="G157" s="83"/>
      <c r="H157" s="83"/>
      <c r="I157" s="83"/>
      <c r="J157" s="76"/>
      <c r="K157" s="76"/>
      <c r="L157" s="76"/>
      <c r="M157" s="70"/>
      <c r="N157" s="70"/>
      <c r="O157" s="70"/>
      <c r="P157" s="58"/>
      <c r="Q157" s="45"/>
      <c r="W157" s="101"/>
    </row>
    <row r="158" spans="1:23" s="43" customFormat="1">
      <c r="A158" s="22"/>
      <c r="B158" s="22"/>
      <c r="C158" s="22"/>
      <c r="D158" s="83"/>
      <c r="E158" s="83"/>
      <c r="F158" s="83"/>
      <c r="G158" s="83"/>
      <c r="H158" s="83"/>
      <c r="I158" s="83"/>
      <c r="J158" s="76"/>
      <c r="K158" s="76"/>
      <c r="L158" s="76"/>
      <c r="M158" s="70"/>
      <c r="N158" s="70"/>
      <c r="O158" s="70"/>
      <c r="P158" s="58"/>
      <c r="Q158" s="45"/>
      <c r="W158" s="101"/>
    </row>
    <row r="159" spans="1:23" s="43" customFormat="1">
      <c r="A159" s="22"/>
      <c r="B159" s="22"/>
      <c r="C159" s="22"/>
      <c r="D159" s="83"/>
      <c r="E159" s="83"/>
      <c r="F159" s="83"/>
      <c r="G159" s="83"/>
      <c r="H159" s="83"/>
      <c r="I159" s="83"/>
      <c r="J159" s="76"/>
      <c r="K159" s="76"/>
      <c r="L159" s="76"/>
      <c r="M159" s="70"/>
      <c r="N159" s="70"/>
      <c r="O159" s="70"/>
      <c r="P159" s="58"/>
      <c r="Q159" s="45"/>
      <c r="W159" s="101"/>
    </row>
    <row r="160" spans="1:23" s="43" customFormat="1">
      <c r="A160" s="22"/>
      <c r="B160" s="22"/>
      <c r="C160" s="22"/>
      <c r="D160" s="83"/>
      <c r="E160" s="83"/>
      <c r="F160" s="83"/>
      <c r="G160" s="83"/>
      <c r="H160" s="83"/>
      <c r="I160" s="83"/>
      <c r="J160" s="76"/>
      <c r="K160" s="76"/>
      <c r="L160" s="76"/>
      <c r="M160" s="70"/>
      <c r="N160" s="70"/>
      <c r="O160" s="70"/>
      <c r="P160" s="58"/>
      <c r="Q160" s="45"/>
      <c r="W160" s="101"/>
    </row>
    <row r="161" spans="1:23" s="43" customFormat="1">
      <c r="A161" s="22"/>
      <c r="B161" s="22"/>
      <c r="C161" s="22"/>
      <c r="D161" s="83"/>
      <c r="E161" s="83"/>
      <c r="F161" s="83"/>
      <c r="G161" s="83"/>
      <c r="H161" s="83"/>
      <c r="I161" s="83"/>
      <c r="J161" s="76"/>
      <c r="K161" s="76"/>
      <c r="L161" s="76"/>
      <c r="M161" s="70"/>
      <c r="N161" s="70"/>
      <c r="O161" s="70"/>
      <c r="P161" s="93"/>
      <c r="Q161" s="93"/>
      <c r="R161" s="93"/>
      <c r="S161" s="82"/>
      <c r="T161" s="82"/>
      <c r="U161" s="82"/>
      <c r="W161" s="101"/>
    </row>
    <row r="162" spans="1:23" s="43" customFormat="1">
      <c r="A162" s="22"/>
      <c r="B162" s="22"/>
      <c r="C162" s="22"/>
      <c r="D162" s="83"/>
      <c r="E162" s="83"/>
      <c r="F162" s="83"/>
      <c r="G162" s="83"/>
      <c r="H162" s="83"/>
      <c r="I162" s="83"/>
      <c r="J162" s="76"/>
      <c r="K162" s="76"/>
      <c r="L162" s="76"/>
      <c r="M162" s="70"/>
      <c r="N162" s="70"/>
      <c r="O162" s="70"/>
      <c r="P162" s="58"/>
      <c r="Q162" s="45"/>
      <c r="R162" s="82"/>
      <c r="S162" s="71"/>
      <c r="T162" s="71"/>
      <c r="U162" s="71"/>
      <c r="W162" s="101"/>
    </row>
    <row r="163" spans="1:23" s="43" customFormat="1">
      <c r="A163" s="22"/>
      <c r="B163" s="22"/>
      <c r="C163" s="22"/>
      <c r="D163" s="83"/>
      <c r="E163" s="83"/>
      <c r="F163" s="83"/>
      <c r="G163" s="83"/>
      <c r="H163" s="83"/>
      <c r="I163" s="83"/>
      <c r="J163" s="76"/>
      <c r="K163" s="76"/>
      <c r="L163" s="76"/>
      <c r="M163" s="70"/>
      <c r="N163" s="70"/>
      <c r="O163" s="70"/>
      <c r="P163" s="58"/>
      <c r="Q163" s="45"/>
      <c r="W163" s="101"/>
    </row>
    <row r="164" spans="1:23" s="43" customFormat="1">
      <c r="A164" s="22"/>
      <c r="B164" s="22"/>
      <c r="C164" s="22"/>
      <c r="D164" s="83"/>
      <c r="E164" s="83"/>
      <c r="F164" s="83"/>
      <c r="G164" s="83"/>
      <c r="H164" s="83"/>
      <c r="I164" s="83"/>
      <c r="J164" s="76"/>
      <c r="K164" s="76"/>
      <c r="L164" s="76"/>
      <c r="M164" s="70"/>
      <c r="N164" s="70"/>
      <c r="O164" s="70"/>
      <c r="P164" s="58"/>
      <c r="Q164" s="45"/>
      <c r="W164" s="101"/>
    </row>
    <row r="165" spans="1:23" s="43" customFormat="1">
      <c r="A165" s="22"/>
      <c r="B165" s="22"/>
      <c r="C165" s="22"/>
      <c r="D165" s="83"/>
      <c r="E165" s="83"/>
      <c r="F165" s="83"/>
      <c r="G165" s="83"/>
      <c r="H165" s="83"/>
      <c r="I165" s="83"/>
      <c r="J165" s="76"/>
      <c r="K165" s="76"/>
      <c r="L165" s="76"/>
      <c r="M165" s="70"/>
      <c r="N165" s="70"/>
      <c r="O165" s="70"/>
      <c r="P165" s="58"/>
      <c r="Q165" s="45"/>
      <c r="W165" s="101"/>
    </row>
    <row r="166" spans="1:23" s="43" customFormat="1">
      <c r="A166" s="22"/>
      <c r="B166" s="22"/>
      <c r="C166" s="22"/>
      <c r="D166" s="83"/>
      <c r="E166" s="83"/>
      <c r="F166" s="83"/>
      <c r="G166" s="83"/>
      <c r="H166" s="83"/>
      <c r="I166" s="83"/>
      <c r="J166" s="76"/>
      <c r="K166" s="76"/>
      <c r="L166" s="76"/>
      <c r="M166" s="70"/>
      <c r="N166" s="70"/>
      <c r="O166" s="70"/>
      <c r="P166" s="42"/>
      <c r="Q166" s="45"/>
      <c r="W166" s="101"/>
    </row>
    <row r="167" spans="1:23" s="43" customFormat="1">
      <c r="A167" s="22"/>
      <c r="B167" s="22"/>
      <c r="C167" s="22"/>
      <c r="D167" s="83"/>
      <c r="E167" s="83"/>
      <c r="F167" s="83"/>
      <c r="G167" s="83"/>
      <c r="H167" s="83"/>
      <c r="I167" s="83"/>
      <c r="J167" s="76"/>
      <c r="K167" s="76"/>
      <c r="L167" s="76"/>
      <c r="M167" s="70"/>
      <c r="N167" s="70"/>
      <c r="O167" s="70"/>
      <c r="P167" s="42"/>
      <c r="Q167" s="45"/>
      <c r="W167" s="101"/>
    </row>
    <row r="168" spans="1:23" s="43" customFormat="1">
      <c r="A168" s="22"/>
      <c r="B168" s="22"/>
      <c r="C168" s="22"/>
      <c r="D168" s="83"/>
      <c r="E168" s="83"/>
      <c r="F168" s="83"/>
      <c r="G168" s="83"/>
      <c r="H168" s="83"/>
      <c r="I168" s="83"/>
      <c r="J168" s="76"/>
      <c r="K168" s="76"/>
      <c r="L168" s="76"/>
      <c r="M168" s="70"/>
      <c r="N168" s="70"/>
      <c r="O168" s="70"/>
      <c r="P168" s="42"/>
      <c r="Q168" s="45"/>
      <c r="W168" s="101"/>
    </row>
    <row r="169" spans="1:23" s="43" customFormat="1">
      <c r="A169" s="22"/>
      <c r="B169" s="22"/>
      <c r="C169" s="22"/>
      <c r="D169" s="83"/>
      <c r="E169" s="83"/>
      <c r="F169" s="83"/>
      <c r="G169" s="83"/>
      <c r="H169" s="83"/>
      <c r="I169" s="83"/>
      <c r="J169" s="76"/>
      <c r="K169" s="76"/>
      <c r="L169" s="76"/>
      <c r="M169" s="70"/>
      <c r="N169" s="70"/>
      <c r="O169" s="70"/>
      <c r="P169" s="42"/>
      <c r="Q169" s="45"/>
      <c r="W169" s="101"/>
    </row>
    <row r="170" spans="1:23" s="43" customFormat="1">
      <c r="A170" s="22"/>
      <c r="B170" s="22"/>
      <c r="C170" s="22"/>
      <c r="D170" s="83"/>
      <c r="E170" s="83"/>
      <c r="F170" s="83"/>
      <c r="G170" s="83"/>
      <c r="H170" s="83"/>
      <c r="I170" s="83"/>
      <c r="J170" s="76"/>
      <c r="K170" s="76"/>
      <c r="L170" s="76"/>
      <c r="M170" s="70"/>
      <c r="N170" s="70"/>
      <c r="O170" s="70"/>
      <c r="P170" s="42"/>
      <c r="Q170" s="45"/>
      <c r="W170" s="101"/>
    </row>
    <row r="171" spans="1:23" s="43" customFormat="1">
      <c r="A171" s="22"/>
      <c r="B171" s="22"/>
      <c r="C171" s="22"/>
      <c r="D171" s="83"/>
      <c r="E171" s="83"/>
      <c r="F171" s="83"/>
      <c r="G171" s="83"/>
      <c r="H171" s="83"/>
      <c r="I171" s="83"/>
      <c r="J171" s="76"/>
      <c r="K171" s="76"/>
      <c r="L171" s="76"/>
      <c r="M171" s="70"/>
      <c r="N171" s="70"/>
      <c r="O171" s="70"/>
      <c r="P171" s="42"/>
      <c r="Q171" s="45"/>
      <c r="W171" s="101"/>
    </row>
    <row r="172" spans="1:23" s="43" customFormat="1">
      <c r="A172" s="22"/>
      <c r="B172" s="22"/>
      <c r="C172" s="22"/>
      <c r="D172" s="83"/>
      <c r="E172" s="83"/>
      <c r="F172" s="83"/>
      <c r="G172" s="83"/>
      <c r="H172" s="83"/>
      <c r="I172" s="83"/>
      <c r="J172" s="76"/>
      <c r="K172" s="76"/>
      <c r="L172" s="76"/>
      <c r="M172" s="70"/>
      <c r="N172" s="70"/>
      <c r="O172" s="70"/>
      <c r="P172" s="42"/>
      <c r="Q172" s="45"/>
      <c r="W172" s="101"/>
    </row>
    <row r="173" spans="1:23">
      <c r="A173" s="22"/>
      <c r="B173" s="22"/>
      <c r="C173" s="22"/>
      <c r="D173" s="83"/>
      <c r="E173" s="83"/>
      <c r="F173" s="83"/>
      <c r="G173" s="83"/>
      <c r="H173" s="83"/>
      <c r="I173" s="83"/>
      <c r="J173" s="76"/>
      <c r="K173" s="76"/>
      <c r="L173" s="76"/>
      <c r="M173" s="70"/>
      <c r="N173" s="70"/>
      <c r="O173" s="70"/>
      <c r="P173" s="58"/>
      <c r="Q173" s="58"/>
      <c r="R173" s="58"/>
      <c r="S173" s="82"/>
      <c r="T173" s="82"/>
      <c r="U173" s="82"/>
    </row>
    <row r="174" spans="1:23">
      <c r="A174" s="22"/>
      <c r="B174" s="22"/>
      <c r="C174" s="22"/>
      <c r="D174" s="83"/>
      <c r="E174" s="83"/>
      <c r="F174" s="83"/>
      <c r="G174" s="83"/>
      <c r="H174" s="83"/>
      <c r="I174" s="83"/>
      <c r="J174" s="76"/>
      <c r="K174" s="76"/>
      <c r="L174" s="76"/>
      <c r="M174" s="70"/>
      <c r="N174" s="70"/>
      <c r="O174" s="70"/>
      <c r="P174" s="58"/>
      <c r="Q174" s="45"/>
      <c r="R174" s="82"/>
      <c r="S174" s="71"/>
      <c r="T174" s="71"/>
      <c r="U174" s="71"/>
    </row>
    <row r="175" spans="1:23">
      <c r="A175" s="22"/>
      <c r="B175" s="22"/>
      <c r="C175" s="22"/>
      <c r="D175" s="83"/>
      <c r="E175" s="83"/>
      <c r="F175" s="83"/>
      <c r="G175" s="83"/>
      <c r="H175" s="36"/>
      <c r="I175" s="83"/>
      <c r="J175" s="76"/>
      <c r="K175" s="76"/>
      <c r="L175" s="76"/>
      <c r="M175" s="70"/>
      <c r="N175" s="70"/>
      <c r="O175" s="70"/>
      <c r="P175" s="58"/>
      <c r="Q175" s="94"/>
      <c r="R175" s="58"/>
      <c r="S175" s="82"/>
      <c r="T175" s="82"/>
      <c r="U175" s="82"/>
    </row>
    <row r="176" spans="1:23">
      <c r="A176" s="22"/>
      <c r="B176" s="22"/>
      <c r="C176" s="22"/>
      <c r="D176" s="83"/>
      <c r="E176" s="83"/>
      <c r="F176" s="83"/>
      <c r="G176" s="83"/>
      <c r="H176" s="83"/>
      <c r="I176" s="83"/>
      <c r="J176" s="76"/>
      <c r="K176" s="76"/>
      <c r="L176" s="76"/>
      <c r="M176" s="70"/>
      <c r="N176" s="70"/>
      <c r="O176" s="70"/>
      <c r="P176" s="58"/>
      <c r="Q176" s="45"/>
      <c r="R176" s="82"/>
      <c r="S176" s="71"/>
      <c r="T176" s="71"/>
      <c r="U176" s="71"/>
    </row>
    <row r="177" spans="1:21">
      <c r="A177" s="22"/>
      <c r="B177" s="22"/>
      <c r="C177" s="22"/>
      <c r="D177" s="83"/>
      <c r="E177" s="83"/>
      <c r="F177" s="83"/>
      <c r="G177" s="83"/>
      <c r="H177" s="83"/>
      <c r="I177" s="83"/>
      <c r="J177" s="76"/>
      <c r="K177" s="76"/>
      <c r="L177" s="76"/>
      <c r="M177" s="70"/>
      <c r="N177" s="70"/>
      <c r="O177" s="70"/>
      <c r="P177" s="45"/>
      <c r="Q177" s="45"/>
    </row>
    <row r="178" spans="1:21">
      <c r="A178" s="22"/>
      <c r="B178" s="22"/>
      <c r="C178" s="22"/>
      <c r="D178" s="83"/>
      <c r="E178" s="83"/>
      <c r="F178" s="83"/>
      <c r="G178" s="83"/>
      <c r="H178" s="83"/>
      <c r="I178" s="83"/>
      <c r="J178" s="76"/>
      <c r="K178" s="76"/>
      <c r="L178" s="76"/>
      <c r="M178" s="70"/>
      <c r="N178" s="70"/>
      <c r="O178" s="70"/>
      <c r="P178" s="45"/>
      <c r="Q178" s="45"/>
    </row>
    <row r="179" spans="1:21">
      <c r="A179" s="22"/>
      <c r="B179" s="22"/>
      <c r="C179" s="22"/>
      <c r="D179" s="83"/>
      <c r="E179" s="83"/>
      <c r="F179" s="83"/>
      <c r="G179" s="83"/>
      <c r="H179" s="83"/>
      <c r="I179" s="83"/>
      <c r="J179" s="76"/>
      <c r="K179" s="76"/>
      <c r="L179" s="76"/>
      <c r="M179" s="70"/>
      <c r="N179" s="70"/>
      <c r="O179" s="70"/>
      <c r="P179" s="45"/>
      <c r="Q179" s="45"/>
    </row>
    <row r="180" spans="1:21">
      <c r="A180" s="22"/>
      <c r="B180" s="22"/>
      <c r="C180" s="22"/>
      <c r="D180" s="83"/>
      <c r="E180" s="83"/>
      <c r="F180" s="83"/>
      <c r="G180" s="83"/>
      <c r="H180" s="83"/>
      <c r="I180" s="83"/>
      <c r="J180" s="76"/>
      <c r="K180" s="76"/>
      <c r="L180" s="76"/>
      <c r="M180" s="70"/>
      <c r="N180" s="70"/>
      <c r="O180" s="70"/>
      <c r="P180" s="45"/>
      <c r="Q180" s="45"/>
    </row>
    <row r="181" spans="1:21">
      <c r="A181" s="22"/>
      <c r="B181" s="22"/>
      <c r="C181" s="22"/>
      <c r="D181" s="83"/>
      <c r="E181" s="83"/>
      <c r="F181" s="83"/>
      <c r="G181" s="83"/>
      <c r="H181" s="83"/>
      <c r="I181" s="83"/>
      <c r="J181" s="76"/>
      <c r="K181" s="76"/>
      <c r="L181" s="76"/>
      <c r="M181" s="70"/>
      <c r="N181" s="70"/>
      <c r="O181" s="70"/>
      <c r="P181" s="45"/>
      <c r="Q181" s="45"/>
    </row>
    <row r="182" spans="1:21">
      <c r="A182" s="22"/>
      <c r="B182" s="22"/>
      <c r="C182" s="22"/>
      <c r="D182" s="83"/>
      <c r="E182" s="83"/>
      <c r="F182" s="83"/>
      <c r="G182" s="83"/>
      <c r="H182" s="83"/>
      <c r="I182" s="83"/>
      <c r="J182" s="76"/>
      <c r="K182" s="76"/>
      <c r="L182" s="76"/>
      <c r="M182" s="70"/>
      <c r="N182" s="70"/>
      <c r="O182" s="70"/>
      <c r="P182" s="45"/>
      <c r="Q182" s="45"/>
    </row>
    <row r="183" spans="1:21">
      <c r="A183" s="22"/>
      <c r="B183" s="22"/>
      <c r="C183" s="22"/>
      <c r="D183" s="83"/>
      <c r="E183" s="83"/>
      <c r="F183" s="83"/>
      <c r="G183" s="83"/>
      <c r="H183" s="83"/>
      <c r="I183" s="83"/>
      <c r="J183" s="76"/>
      <c r="K183" s="76"/>
      <c r="L183" s="76"/>
      <c r="M183" s="70"/>
      <c r="N183" s="70"/>
      <c r="O183" s="70"/>
      <c r="P183" s="45"/>
      <c r="Q183" s="45"/>
    </row>
    <row r="184" spans="1:21">
      <c r="A184" s="22"/>
      <c r="B184" s="22"/>
      <c r="C184" s="22"/>
      <c r="D184" s="83"/>
      <c r="E184" s="83"/>
      <c r="F184" s="83"/>
      <c r="G184" s="83"/>
      <c r="H184" s="83"/>
      <c r="I184" s="83"/>
      <c r="J184" s="76"/>
      <c r="K184" s="76"/>
      <c r="L184" s="76"/>
      <c r="M184" s="70"/>
      <c r="N184" s="70"/>
      <c r="O184" s="70"/>
      <c r="P184" s="45"/>
      <c r="Q184" s="45"/>
    </row>
    <row r="185" spans="1:21">
      <c r="A185" s="22"/>
      <c r="B185" s="22"/>
      <c r="C185" s="22"/>
      <c r="D185" s="83"/>
      <c r="E185" s="83"/>
      <c r="F185" s="83"/>
      <c r="G185" s="83"/>
      <c r="H185" s="83"/>
      <c r="I185" s="83"/>
      <c r="J185" s="76"/>
      <c r="K185" s="76"/>
      <c r="L185" s="76"/>
      <c r="M185" s="70"/>
      <c r="N185" s="70"/>
      <c r="O185" s="70"/>
      <c r="P185" s="58"/>
      <c r="Q185" s="58"/>
      <c r="R185" s="58"/>
      <c r="S185" s="72"/>
      <c r="T185" s="72"/>
      <c r="U185" s="72"/>
    </row>
    <row r="186" spans="1:21">
      <c r="A186" s="22"/>
      <c r="B186" s="22"/>
      <c r="C186" s="22"/>
      <c r="D186" s="83"/>
      <c r="E186" s="83"/>
      <c r="F186" s="83"/>
      <c r="G186" s="83"/>
      <c r="H186" s="83"/>
      <c r="I186" s="83"/>
      <c r="J186" s="76"/>
      <c r="K186" s="76"/>
      <c r="L186" s="76"/>
      <c r="M186" s="70"/>
      <c r="N186" s="70"/>
      <c r="O186" s="70"/>
      <c r="P186" s="58"/>
      <c r="Q186" s="58"/>
      <c r="R186" s="58"/>
      <c r="S186" s="92"/>
      <c r="T186" s="92"/>
      <c r="U186" s="92"/>
    </row>
    <row r="187" spans="1:21">
      <c r="A187" s="22"/>
      <c r="B187" s="22"/>
      <c r="C187" s="22"/>
      <c r="D187" s="83"/>
      <c r="E187" s="83"/>
      <c r="F187" s="83"/>
      <c r="G187" s="83"/>
      <c r="H187" s="83"/>
      <c r="I187" s="83"/>
      <c r="J187" s="76"/>
      <c r="K187" s="76"/>
      <c r="L187" s="76"/>
      <c r="M187" s="70"/>
      <c r="N187" s="70"/>
      <c r="O187" s="70"/>
      <c r="P187" s="58"/>
      <c r="Q187" s="45"/>
      <c r="R187" s="92"/>
      <c r="S187" s="71"/>
      <c r="T187" s="71"/>
      <c r="U187" s="71"/>
    </row>
    <row r="188" spans="1:21">
      <c r="A188" s="22"/>
      <c r="B188" s="22"/>
      <c r="C188" s="22"/>
      <c r="D188" s="83"/>
      <c r="E188" s="83"/>
      <c r="F188" s="83"/>
      <c r="G188" s="83"/>
      <c r="H188" s="83"/>
      <c r="I188" s="83"/>
      <c r="J188" s="76"/>
      <c r="K188" s="76"/>
      <c r="L188" s="76"/>
      <c r="M188" s="70"/>
      <c r="N188" s="70"/>
      <c r="O188" s="70"/>
      <c r="P188" s="45"/>
      <c r="Q188" s="45"/>
    </row>
    <row r="189" spans="1:21">
      <c r="A189" s="22"/>
      <c r="B189" s="22"/>
      <c r="C189" s="22"/>
      <c r="D189" s="83"/>
      <c r="E189" s="83"/>
      <c r="F189" s="83"/>
      <c r="G189" s="83"/>
      <c r="H189" s="83"/>
      <c r="I189" s="83"/>
      <c r="J189" s="76"/>
      <c r="K189" s="76"/>
      <c r="L189" s="76"/>
      <c r="M189" s="70"/>
      <c r="N189" s="70"/>
      <c r="O189" s="70"/>
      <c r="P189" s="45"/>
      <c r="Q189" s="45"/>
    </row>
    <row r="190" spans="1:21">
      <c r="A190" s="22"/>
      <c r="B190" s="22"/>
      <c r="C190" s="22"/>
      <c r="D190" s="83"/>
      <c r="E190" s="83"/>
      <c r="F190" s="83"/>
      <c r="G190" s="83"/>
      <c r="H190" s="83"/>
      <c r="I190" s="83"/>
      <c r="J190" s="76"/>
      <c r="K190" s="76"/>
      <c r="L190" s="76"/>
      <c r="M190" s="70"/>
      <c r="N190" s="70"/>
      <c r="O190" s="70"/>
      <c r="P190" s="45"/>
      <c r="Q190" s="45"/>
    </row>
    <row r="191" spans="1:21">
      <c r="A191" s="22"/>
      <c r="B191" s="22"/>
      <c r="C191" s="22"/>
      <c r="D191" s="83"/>
      <c r="E191" s="83"/>
      <c r="F191" s="83"/>
      <c r="G191" s="83"/>
      <c r="H191" s="83"/>
      <c r="I191" s="83"/>
      <c r="J191" s="76"/>
      <c r="K191" s="76"/>
      <c r="L191" s="76"/>
      <c r="M191" s="70"/>
      <c r="N191" s="70"/>
      <c r="O191" s="70"/>
      <c r="P191" s="45"/>
      <c r="Q191" s="45"/>
    </row>
    <row r="192" spans="1:21">
      <c r="A192" s="22"/>
      <c r="B192" s="22"/>
      <c r="C192" s="22"/>
      <c r="D192" s="83"/>
      <c r="E192" s="83"/>
      <c r="F192" s="83"/>
      <c r="G192" s="83"/>
      <c r="H192" s="83"/>
      <c r="I192" s="83"/>
      <c r="J192" s="76"/>
      <c r="K192" s="76"/>
      <c r="L192" s="76"/>
      <c r="M192" s="70"/>
      <c r="N192" s="70"/>
      <c r="O192" s="70"/>
      <c r="P192" s="45"/>
      <c r="Q192" s="45"/>
    </row>
    <row r="193" spans="1:21">
      <c r="A193" s="22"/>
      <c r="B193" s="22"/>
      <c r="C193" s="22"/>
      <c r="D193" s="83"/>
      <c r="E193" s="83"/>
      <c r="F193" s="83"/>
      <c r="G193" s="83"/>
      <c r="H193" s="83"/>
      <c r="I193" s="83"/>
      <c r="J193" s="76"/>
      <c r="K193" s="76"/>
      <c r="L193" s="76"/>
      <c r="M193" s="70"/>
      <c r="N193" s="70"/>
      <c r="O193" s="70"/>
      <c r="P193" s="45"/>
      <c r="Q193" s="45"/>
    </row>
    <row r="194" spans="1:21">
      <c r="A194" s="22"/>
      <c r="B194" s="22"/>
      <c r="C194" s="22"/>
      <c r="D194" s="83"/>
      <c r="E194" s="83"/>
      <c r="F194" s="83"/>
      <c r="G194" s="83"/>
      <c r="H194" s="83"/>
      <c r="I194" s="83"/>
      <c r="J194" s="76"/>
      <c r="K194" s="76"/>
      <c r="L194" s="76"/>
      <c r="M194" s="70"/>
      <c r="N194" s="70"/>
      <c r="O194" s="70"/>
      <c r="P194" s="45"/>
      <c r="Q194" s="45"/>
    </row>
    <row r="195" spans="1:21">
      <c r="A195" s="22"/>
      <c r="B195" s="22"/>
      <c r="C195" s="22"/>
      <c r="D195" s="83"/>
      <c r="E195" s="83"/>
      <c r="F195" s="83"/>
      <c r="G195" s="83"/>
      <c r="H195" s="83"/>
      <c r="I195" s="83"/>
      <c r="J195" s="76"/>
      <c r="K195" s="76"/>
      <c r="L195" s="76"/>
      <c r="M195" s="70"/>
      <c r="N195" s="70"/>
      <c r="O195" s="70"/>
      <c r="P195" s="45"/>
      <c r="Q195" s="45"/>
    </row>
    <row r="196" spans="1:21">
      <c r="A196" s="22"/>
      <c r="B196" s="22"/>
      <c r="C196" s="22"/>
      <c r="D196" s="83"/>
      <c r="E196" s="83"/>
      <c r="F196" s="83"/>
      <c r="G196" s="83"/>
      <c r="H196" s="83"/>
      <c r="I196" s="83"/>
      <c r="J196" s="76"/>
      <c r="K196" s="76"/>
      <c r="L196" s="76"/>
      <c r="M196" s="70"/>
      <c r="N196" s="70"/>
      <c r="O196" s="70"/>
      <c r="P196" s="45"/>
      <c r="Q196" s="45"/>
    </row>
    <row r="197" spans="1:21">
      <c r="A197" s="22"/>
      <c r="B197" s="22"/>
      <c r="C197" s="22"/>
      <c r="D197" s="83"/>
      <c r="E197" s="83"/>
      <c r="F197" s="83"/>
      <c r="G197" s="83"/>
      <c r="H197" s="83"/>
      <c r="I197" s="83"/>
      <c r="J197" s="76"/>
      <c r="K197" s="76"/>
      <c r="L197" s="76"/>
      <c r="M197" s="70"/>
      <c r="N197" s="70"/>
      <c r="O197" s="70"/>
      <c r="P197" s="58"/>
      <c r="Q197" s="58"/>
      <c r="R197" s="58"/>
      <c r="S197" s="72"/>
      <c r="T197" s="72"/>
      <c r="U197" s="72"/>
    </row>
    <row r="198" spans="1:21">
      <c r="A198" s="22"/>
      <c r="B198" s="22"/>
      <c r="C198" s="22"/>
      <c r="D198" s="83"/>
      <c r="E198" s="83"/>
      <c r="F198" s="83"/>
      <c r="G198" s="83"/>
      <c r="H198" s="83"/>
      <c r="I198" s="83"/>
      <c r="J198" s="76"/>
      <c r="K198" s="76"/>
      <c r="L198" s="76"/>
      <c r="M198" s="70"/>
      <c r="N198" s="70"/>
      <c r="O198" s="70"/>
      <c r="P198" s="58"/>
      <c r="Q198" s="58"/>
      <c r="R198" s="58"/>
      <c r="S198" s="92"/>
      <c r="T198" s="92"/>
      <c r="U198" s="92"/>
    </row>
    <row r="199" spans="1:21">
      <c r="A199" s="22"/>
      <c r="B199" s="22"/>
      <c r="C199" s="22"/>
      <c r="D199" s="83"/>
      <c r="E199" s="83"/>
      <c r="F199" s="83"/>
      <c r="G199" s="83"/>
      <c r="H199" s="83"/>
      <c r="I199" s="83"/>
      <c r="J199" s="76"/>
      <c r="K199" s="76"/>
      <c r="L199" s="76"/>
      <c r="M199" s="70"/>
      <c r="N199" s="70"/>
      <c r="O199" s="70"/>
      <c r="P199" s="58"/>
      <c r="Q199" s="45"/>
      <c r="R199" s="92"/>
      <c r="S199" s="71"/>
      <c r="T199" s="71"/>
      <c r="U199" s="71"/>
    </row>
    <row r="200" spans="1:21">
      <c r="A200" s="22"/>
      <c r="B200" s="22"/>
      <c r="C200" s="22"/>
      <c r="D200" s="83"/>
      <c r="E200" s="83"/>
      <c r="F200" s="83"/>
      <c r="G200" s="83"/>
      <c r="H200" s="83"/>
      <c r="I200" s="83"/>
      <c r="J200" s="76"/>
      <c r="K200" s="76"/>
      <c r="L200" s="76"/>
      <c r="M200" s="70"/>
      <c r="N200" s="70"/>
      <c r="O200" s="70"/>
      <c r="P200" s="45"/>
      <c r="Q200" s="45"/>
    </row>
    <row r="201" spans="1:21">
      <c r="A201" s="22"/>
      <c r="B201" s="22"/>
      <c r="C201" s="22"/>
      <c r="D201" s="83"/>
      <c r="E201" s="83"/>
      <c r="F201" s="83"/>
      <c r="G201" s="83"/>
      <c r="H201" s="83"/>
      <c r="I201" s="83"/>
      <c r="J201" s="76"/>
      <c r="K201" s="76"/>
      <c r="L201" s="76"/>
      <c r="M201" s="70"/>
      <c r="N201" s="70"/>
      <c r="O201" s="70"/>
      <c r="P201" s="45"/>
      <c r="Q201" s="45"/>
    </row>
    <row r="202" spans="1:21">
      <c r="A202" s="22"/>
      <c r="B202" s="22"/>
      <c r="C202" s="22"/>
      <c r="D202" s="83"/>
      <c r="E202" s="83"/>
      <c r="F202" s="83"/>
      <c r="G202" s="83"/>
      <c r="H202" s="83"/>
      <c r="I202" s="83"/>
      <c r="J202" s="76"/>
      <c r="K202" s="76"/>
      <c r="L202" s="76"/>
      <c r="M202" s="70"/>
      <c r="N202" s="70"/>
      <c r="O202" s="70"/>
      <c r="P202" s="45"/>
      <c r="Q202" s="45"/>
    </row>
    <row r="203" spans="1:21">
      <c r="A203" s="22"/>
      <c r="B203" s="22"/>
      <c r="C203" s="22"/>
      <c r="D203" s="83"/>
      <c r="E203" s="83"/>
      <c r="F203" s="83"/>
      <c r="G203" s="83"/>
      <c r="H203" s="83"/>
      <c r="I203" s="83"/>
      <c r="J203" s="76"/>
      <c r="K203" s="76"/>
      <c r="L203" s="76"/>
      <c r="M203" s="70"/>
      <c r="N203" s="70"/>
      <c r="O203" s="70"/>
      <c r="P203" s="45"/>
      <c r="Q203" s="45"/>
    </row>
    <row r="204" spans="1:21">
      <c r="A204" s="22"/>
      <c r="B204" s="22"/>
      <c r="C204" s="22"/>
      <c r="D204" s="83"/>
      <c r="E204" s="83"/>
      <c r="F204" s="83"/>
      <c r="G204" s="83"/>
      <c r="H204" s="83"/>
      <c r="I204" s="83"/>
      <c r="J204" s="76"/>
      <c r="K204" s="76"/>
      <c r="L204" s="76"/>
      <c r="M204" s="70"/>
      <c r="N204" s="70"/>
      <c r="O204" s="70"/>
      <c r="P204" s="45"/>
      <c r="Q204" s="45"/>
    </row>
    <row r="205" spans="1:21">
      <c r="A205" s="22"/>
      <c r="B205" s="22"/>
      <c r="C205" s="22"/>
      <c r="D205" s="83"/>
      <c r="E205" s="83"/>
      <c r="F205" s="83"/>
      <c r="G205" s="83"/>
      <c r="H205" s="83"/>
      <c r="I205" s="83"/>
      <c r="J205" s="76"/>
      <c r="K205" s="76"/>
      <c r="L205" s="76"/>
      <c r="M205" s="70"/>
      <c r="N205" s="70"/>
      <c r="O205" s="70"/>
      <c r="P205" s="45"/>
      <c r="Q205" s="45"/>
    </row>
    <row r="206" spans="1:21">
      <c r="A206" s="22"/>
      <c r="B206" s="22"/>
      <c r="C206" s="22"/>
      <c r="D206" s="83"/>
      <c r="E206" s="83"/>
      <c r="F206" s="83"/>
      <c r="G206" s="83"/>
      <c r="H206" s="83"/>
      <c r="I206" s="83"/>
      <c r="J206" s="76"/>
      <c r="K206" s="76"/>
      <c r="L206" s="76"/>
      <c r="M206" s="70"/>
      <c r="N206" s="70"/>
      <c r="O206" s="70"/>
    </row>
    <row r="207" spans="1:21">
      <c r="A207" s="22"/>
      <c r="B207" s="22"/>
      <c r="C207" s="22"/>
      <c r="D207" s="83"/>
      <c r="E207" s="83"/>
      <c r="F207" s="83"/>
      <c r="G207" s="83"/>
      <c r="H207" s="83"/>
      <c r="I207" s="83"/>
      <c r="J207" s="76"/>
      <c r="K207" s="76"/>
      <c r="L207" s="76"/>
      <c r="M207" s="70"/>
      <c r="N207" s="70"/>
      <c r="O207" s="70"/>
    </row>
    <row r="208" spans="1:21">
      <c r="A208" s="22"/>
      <c r="B208" s="22"/>
      <c r="C208" s="22"/>
      <c r="D208" s="83"/>
      <c r="E208" s="83"/>
      <c r="F208" s="83"/>
      <c r="G208" s="83"/>
      <c r="H208" s="83"/>
      <c r="I208" s="83"/>
      <c r="J208" s="76"/>
      <c r="K208" s="76"/>
      <c r="L208" s="76"/>
      <c r="M208" s="70"/>
      <c r="N208" s="70"/>
      <c r="O208" s="70"/>
    </row>
    <row r="209" spans="1:21">
      <c r="A209" s="22"/>
      <c r="B209" s="22"/>
      <c r="C209" s="22"/>
      <c r="D209" s="83"/>
      <c r="E209" s="83"/>
      <c r="F209" s="83"/>
      <c r="G209" s="83"/>
      <c r="H209" s="83"/>
      <c r="I209" s="83"/>
      <c r="J209" s="76"/>
      <c r="K209" s="76"/>
      <c r="L209" s="76"/>
      <c r="M209" s="70"/>
      <c r="N209" s="70"/>
      <c r="O209" s="70"/>
      <c r="P209" s="58"/>
      <c r="Q209" s="58"/>
      <c r="R209" s="58"/>
      <c r="S209" s="92"/>
      <c r="T209" s="92"/>
      <c r="U209" s="92"/>
    </row>
    <row r="210" spans="1:21">
      <c r="A210" s="22"/>
      <c r="B210" s="22"/>
      <c r="C210" s="22"/>
      <c r="D210" s="83"/>
      <c r="E210" s="83"/>
      <c r="F210" s="83"/>
      <c r="G210" s="83"/>
      <c r="H210" s="83"/>
      <c r="I210" s="83"/>
      <c r="J210" s="76"/>
      <c r="K210" s="76"/>
      <c r="L210" s="76"/>
      <c r="M210" s="70"/>
      <c r="N210" s="70"/>
      <c r="O210" s="70"/>
      <c r="P210" s="58"/>
      <c r="Q210" s="58"/>
      <c r="R210" s="58"/>
      <c r="S210" s="92"/>
      <c r="T210" s="92"/>
      <c r="U210" s="92"/>
    </row>
    <row r="211" spans="1:21">
      <c r="A211" s="22"/>
      <c r="B211" s="22"/>
      <c r="C211" s="22"/>
      <c r="D211" s="83"/>
      <c r="E211" s="83"/>
      <c r="F211" s="83"/>
      <c r="G211" s="83"/>
      <c r="H211" s="83"/>
      <c r="I211" s="83"/>
      <c r="J211" s="76"/>
      <c r="K211" s="76"/>
      <c r="L211" s="76"/>
      <c r="M211" s="70"/>
      <c r="N211" s="70"/>
      <c r="O211" s="70"/>
      <c r="P211" s="58"/>
      <c r="Q211" s="45"/>
      <c r="R211" s="92"/>
      <c r="S211" s="71"/>
      <c r="T211" s="71"/>
      <c r="U211" s="71"/>
    </row>
    <row r="212" spans="1:21">
      <c r="A212" s="22"/>
      <c r="B212" s="22"/>
      <c r="C212" s="22"/>
      <c r="D212" s="83"/>
      <c r="E212" s="83"/>
      <c r="F212" s="83"/>
      <c r="G212" s="83"/>
      <c r="H212" s="83"/>
      <c r="I212" s="83"/>
      <c r="J212" s="76"/>
      <c r="K212" s="76"/>
      <c r="L212" s="76"/>
      <c r="M212" s="70"/>
      <c r="N212" s="70"/>
      <c r="O212" s="70"/>
    </row>
    <row r="213" spans="1:21">
      <c r="A213" s="22"/>
      <c r="B213" s="22"/>
      <c r="C213" s="22"/>
      <c r="D213" s="83"/>
      <c r="E213" s="83"/>
      <c r="F213" s="83"/>
      <c r="G213" s="83"/>
      <c r="H213" s="83"/>
      <c r="I213" s="83"/>
      <c r="J213" s="76"/>
      <c r="K213" s="76"/>
      <c r="L213" s="76"/>
      <c r="M213" s="70"/>
      <c r="N213" s="70"/>
      <c r="O213" s="70"/>
    </row>
    <row r="214" spans="1:21">
      <c r="A214" s="22"/>
      <c r="B214" s="22"/>
      <c r="C214" s="22"/>
      <c r="D214" s="83"/>
      <c r="E214" s="83"/>
      <c r="F214" s="83"/>
      <c r="G214" s="83"/>
      <c r="H214" s="83"/>
      <c r="I214" s="83"/>
      <c r="J214" s="76"/>
      <c r="K214" s="76"/>
      <c r="L214" s="76"/>
      <c r="M214" s="70"/>
      <c r="N214" s="70"/>
      <c r="O214" s="70"/>
    </row>
    <row r="215" spans="1:21">
      <c r="A215" s="22"/>
      <c r="B215" s="22"/>
      <c r="C215" s="22"/>
      <c r="D215" s="83"/>
      <c r="E215" s="83"/>
      <c r="F215" s="83"/>
      <c r="G215" s="83"/>
      <c r="H215" s="83"/>
      <c r="I215" s="83"/>
      <c r="J215" s="76"/>
      <c r="K215" s="76"/>
      <c r="L215" s="76"/>
      <c r="M215" s="70"/>
      <c r="N215" s="70"/>
      <c r="O215" s="70"/>
    </row>
    <row r="216" spans="1:21">
      <c r="A216" s="22"/>
      <c r="B216" s="22"/>
      <c r="C216" s="22"/>
      <c r="D216" s="83"/>
      <c r="E216" s="83"/>
      <c r="F216" s="83"/>
      <c r="G216" s="83"/>
      <c r="H216" s="83"/>
      <c r="I216" s="83"/>
      <c r="J216" s="76"/>
      <c r="K216" s="76"/>
      <c r="L216" s="76"/>
      <c r="M216" s="70"/>
      <c r="N216" s="70"/>
      <c r="O216" s="70"/>
    </row>
    <row r="217" spans="1:21">
      <c r="A217" s="22"/>
      <c r="B217" s="22"/>
      <c r="C217" s="22"/>
      <c r="D217" s="83"/>
      <c r="E217" s="83"/>
      <c r="F217" s="83"/>
      <c r="G217" s="83"/>
      <c r="H217" s="83"/>
      <c r="I217" s="83"/>
      <c r="J217" s="76"/>
      <c r="K217" s="76"/>
      <c r="L217" s="76"/>
      <c r="M217" s="70"/>
      <c r="N217" s="70"/>
      <c r="O217" s="70"/>
    </row>
    <row r="218" spans="1:21">
      <c r="A218" s="22"/>
      <c r="B218" s="22"/>
      <c r="C218" s="22"/>
      <c r="D218" s="83"/>
      <c r="E218" s="83"/>
      <c r="F218" s="83"/>
      <c r="G218" s="83"/>
      <c r="H218" s="83"/>
      <c r="I218" s="83"/>
      <c r="J218" s="76"/>
      <c r="K218" s="76"/>
      <c r="L218" s="76"/>
      <c r="M218" s="70"/>
      <c r="N218" s="70"/>
      <c r="O218" s="70"/>
    </row>
    <row r="219" spans="1:21">
      <c r="A219" s="22"/>
      <c r="B219" s="22"/>
      <c r="C219" s="22"/>
      <c r="D219" s="83"/>
      <c r="E219" s="83"/>
      <c r="F219" s="83"/>
      <c r="G219" s="83"/>
      <c r="H219" s="83"/>
      <c r="I219" s="83"/>
      <c r="J219" s="76"/>
      <c r="K219" s="76"/>
      <c r="L219" s="76"/>
      <c r="M219" s="70"/>
      <c r="N219" s="70"/>
      <c r="O219" s="70"/>
    </row>
    <row r="220" spans="1:21">
      <c r="A220" s="22"/>
      <c r="B220" s="22"/>
      <c r="C220" s="22"/>
      <c r="D220" s="83"/>
      <c r="E220" s="83"/>
      <c r="F220" s="83"/>
      <c r="G220" s="83"/>
      <c r="H220" s="83"/>
      <c r="I220" s="83"/>
      <c r="J220" s="76"/>
      <c r="K220" s="76"/>
      <c r="L220" s="76"/>
      <c r="M220" s="70"/>
      <c r="N220" s="70"/>
      <c r="O220" s="70"/>
    </row>
    <row r="221" spans="1:21">
      <c r="A221" s="22"/>
      <c r="B221" s="22"/>
      <c r="C221" s="22"/>
      <c r="D221" s="83"/>
      <c r="E221" s="83"/>
      <c r="F221" s="83"/>
      <c r="G221" s="83"/>
      <c r="H221" s="83"/>
      <c r="I221" s="83"/>
      <c r="J221" s="76"/>
      <c r="K221" s="76"/>
      <c r="L221" s="76"/>
      <c r="M221" s="70"/>
      <c r="N221" s="70"/>
      <c r="O221" s="70"/>
    </row>
    <row r="222" spans="1:21">
      <c r="A222" s="22"/>
      <c r="B222" s="22"/>
      <c r="C222" s="22"/>
      <c r="D222" s="83"/>
      <c r="E222" s="83"/>
      <c r="F222" s="83"/>
      <c r="G222" s="83"/>
      <c r="H222" s="83"/>
      <c r="I222" s="83"/>
      <c r="J222" s="76"/>
      <c r="K222" s="76"/>
      <c r="L222" s="76"/>
      <c r="M222" s="70"/>
      <c r="N222" s="70"/>
      <c r="O222" s="70"/>
      <c r="P222" s="58"/>
      <c r="Q222" s="58"/>
      <c r="R222" s="58"/>
      <c r="S222" s="92"/>
      <c r="T222" s="92"/>
      <c r="U222" s="92"/>
    </row>
    <row r="223" spans="1:21">
      <c r="A223" s="22"/>
      <c r="B223" s="22"/>
      <c r="C223" s="22"/>
      <c r="D223" s="83"/>
      <c r="E223" s="83"/>
      <c r="F223" s="83"/>
      <c r="G223" s="83"/>
      <c r="H223" s="83"/>
      <c r="I223" s="83"/>
      <c r="J223" s="76"/>
      <c r="K223" s="76"/>
      <c r="L223" s="76"/>
      <c r="M223" s="70"/>
      <c r="N223" s="70"/>
      <c r="O223" s="70"/>
      <c r="P223" s="58"/>
      <c r="Q223" s="45"/>
      <c r="R223" s="92"/>
      <c r="S223" s="71"/>
      <c r="T223" s="71"/>
      <c r="U223" s="71"/>
    </row>
    <row r="224" spans="1:21">
      <c r="A224" s="22"/>
      <c r="B224" s="22"/>
      <c r="C224" s="22"/>
      <c r="D224" s="83"/>
      <c r="E224" s="83"/>
      <c r="F224" s="83"/>
      <c r="G224" s="83"/>
      <c r="H224" s="83"/>
      <c r="I224" s="83"/>
      <c r="J224" s="76"/>
      <c r="K224" s="76"/>
      <c r="L224" s="76"/>
      <c r="M224" s="70"/>
      <c r="N224" s="70"/>
      <c r="O224" s="70"/>
    </row>
    <row r="225" spans="1:21">
      <c r="A225" s="22"/>
      <c r="B225" s="22"/>
      <c r="C225" s="22"/>
      <c r="D225" s="83"/>
      <c r="E225" s="83"/>
      <c r="F225" s="83"/>
      <c r="G225" s="83"/>
      <c r="H225" s="83"/>
      <c r="I225" s="83"/>
      <c r="J225" s="76"/>
      <c r="K225" s="76"/>
      <c r="L225" s="76"/>
      <c r="M225" s="70"/>
      <c r="N225" s="70"/>
      <c r="O225" s="70"/>
    </row>
    <row r="226" spans="1:21">
      <c r="A226" s="22"/>
      <c r="B226" s="22"/>
      <c r="C226" s="22"/>
      <c r="D226" s="83"/>
      <c r="E226" s="83"/>
      <c r="F226" s="83"/>
      <c r="G226" s="83"/>
      <c r="H226" s="83"/>
      <c r="I226" s="83"/>
      <c r="J226" s="76"/>
      <c r="K226" s="76"/>
      <c r="L226" s="76"/>
      <c r="M226" s="70"/>
      <c r="N226" s="70"/>
      <c r="O226" s="70"/>
    </row>
    <row r="227" spans="1:21">
      <c r="A227" s="22"/>
      <c r="B227" s="22"/>
      <c r="C227" s="22"/>
      <c r="D227" s="83"/>
      <c r="E227" s="83"/>
      <c r="F227" s="83"/>
      <c r="G227" s="83"/>
      <c r="H227" s="83"/>
      <c r="I227" s="83"/>
      <c r="J227" s="76"/>
      <c r="K227" s="76"/>
      <c r="L227" s="76"/>
      <c r="M227" s="70"/>
      <c r="N227" s="70"/>
      <c r="O227" s="70"/>
    </row>
    <row r="228" spans="1:21">
      <c r="A228" s="22"/>
      <c r="B228" s="22"/>
      <c r="C228" s="22"/>
      <c r="D228" s="83"/>
      <c r="E228" s="83"/>
      <c r="F228" s="83"/>
      <c r="G228" s="83"/>
      <c r="H228" s="83"/>
      <c r="I228" s="83"/>
      <c r="J228" s="76"/>
      <c r="K228" s="76"/>
      <c r="L228" s="76"/>
      <c r="M228" s="70"/>
      <c r="N228" s="70"/>
      <c r="O228" s="70"/>
    </row>
    <row r="229" spans="1:21">
      <c r="A229" s="22"/>
      <c r="B229" s="22"/>
      <c r="C229" s="22"/>
      <c r="D229" s="83"/>
      <c r="E229" s="83"/>
      <c r="F229" s="83"/>
      <c r="G229" s="83"/>
      <c r="H229" s="83"/>
      <c r="I229" s="83"/>
      <c r="J229" s="76"/>
      <c r="K229" s="76"/>
      <c r="L229" s="76"/>
      <c r="M229" s="70"/>
      <c r="N229" s="70"/>
      <c r="O229" s="70"/>
    </row>
    <row r="230" spans="1:21">
      <c r="A230" s="22"/>
      <c r="B230" s="22"/>
      <c r="C230" s="22"/>
      <c r="D230" s="83"/>
      <c r="E230" s="83"/>
      <c r="F230" s="83"/>
      <c r="G230" s="83"/>
      <c r="H230" s="83"/>
      <c r="I230" s="83"/>
      <c r="J230" s="76"/>
      <c r="K230" s="76"/>
      <c r="L230" s="76"/>
      <c r="M230" s="70"/>
      <c r="N230" s="70"/>
      <c r="O230" s="70"/>
    </row>
    <row r="231" spans="1:21">
      <c r="A231" s="22"/>
      <c r="B231" s="22"/>
      <c r="C231" s="22"/>
      <c r="D231" s="83"/>
      <c r="E231" s="83"/>
      <c r="F231" s="36"/>
      <c r="G231" s="83"/>
      <c r="H231" s="83"/>
      <c r="I231" s="83"/>
      <c r="J231" s="76"/>
      <c r="K231" s="76"/>
      <c r="L231" s="76"/>
      <c r="M231" s="70"/>
      <c r="N231" s="70"/>
      <c r="O231" s="70"/>
    </row>
    <row r="232" spans="1:21">
      <c r="A232" s="22"/>
      <c r="B232" s="22"/>
      <c r="C232" s="22"/>
      <c r="D232" s="83"/>
      <c r="E232" s="83"/>
      <c r="F232" s="83"/>
      <c r="G232" s="83"/>
      <c r="H232" s="83"/>
      <c r="I232" s="83"/>
      <c r="J232" s="76"/>
      <c r="K232" s="76"/>
      <c r="L232" s="76"/>
      <c r="M232" s="70"/>
      <c r="N232" s="70"/>
      <c r="O232" s="70"/>
    </row>
    <row r="233" spans="1:21">
      <c r="A233" s="22"/>
      <c r="B233" s="22"/>
      <c r="C233" s="22"/>
      <c r="D233" s="83"/>
      <c r="E233" s="83"/>
      <c r="F233" s="83"/>
      <c r="G233" s="83"/>
      <c r="H233" s="83"/>
      <c r="I233" s="83"/>
      <c r="J233" s="76"/>
      <c r="K233" s="76"/>
      <c r="L233" s="76"/>
      <c r="M233" s="70"/>
      <c r="N233" s="70"/>
      <c r="O233" s="70"/>
    </row>
    <row r="234" spans="1:21">
      <c r="A234" s="22"/>
      <c r="B234" s="22"/>
      <c r="C234" s="22"/>
      <c r="D234" s="83"/>
      <c r="E234" s="83"/>
      <c r="F234" s="83"/>
      <c r="G234" s="83"/>
      <c r="H234" s="83"/>
      <c r="I234" s="83"/>
      <c r="J234" s="76"/>
      <c r="K234" s="76"/>
      <c r="L234" s="76"/>
      <c r="M234" s="70"/>
      <c r="N234" s="70"/>
      <c r="O234" s="70"/>
      <c r="P234" s="58"/>
      <c r="Q234" s="58"/>
      <c r="R234" s="58"/>
      <c r="S234" s="92"/>
      <c r="T234" s="92"/>
      <c r="U234" s="92"/>
    </row>
    <row r="235" spans="1:21">
      <c r="A235" s="22"/>
      <c r="B235" s="22"/>
      <c r="C235" s="22"/>
      <c r="D235" s="83"/>
      <c r="E235" s="83"/>
      <c r="F235" s="83"/>
      <c r="G235" s="83"/>
      <c r="H235" s="83"/>
      <c r="I235" s="83"/>
      <c r="J235" s="76"/>
      <c r="K235" s="76"/>
      <c r="L235" s="76"/>
      <c r="M235" s="70"/>
      <c r="N235" s="70"/>
      <c r="O235" s="70"/>
      <c r="P235" s="58"/>
      <c r="Q235" s="58"/>
      <c r="R235" s="58"/>
      <c r="S235" s="92"/>
      <c r="T235" s="92"/>
      <c r="U235" s="92"/>
    </row>
    <row r="236" spans="1:21">
      <c r="A236" s="22"/>
      <c r="B236" s="22"/>
      <c r="C236" s="22"/>
      <c r="D236" s="83"/>
      <c r="E236" s="83"/>
      <c r="F236" s="83"/>
      <c r="G236" s="83"/>
      <c r="H236" s="83"/>
      <c r="I236" s="83"/>
      <c r="J236" s="76"/>
      <c r="K236" s="76"/>
      <c r="L236" s="76"/>
      <c r="M236" s="70"/>
      <c r="N236" s="70"/>
      <c r="O236" s="70"/>
      <c r="P236" s="58"/>
      <c r="Q236" s="45"/>
      <c r="R236" s="92"/>
      <c r="S236" s="71"/>
      <c r="T236" s="71"/>
      <c r="U236" s="71"/>
    </row>
    <row r="237" spans="1:21">
      <c r="J237" s="76"/>
      <c r="K237" s="76"/>
      <c r="L237" s="76"/>
      <c r="M237" s="70"/>
      <c r="N237" s="70"/>
      <c r="O237" s="70"/>
      <c r="P237" s="58"/>
      <c r="Q237" s="45"/>
      <c r="R237" s="92"/>
      <c r="S237" s="71"/>
      <c r="T237" s="71"/>
      <c r="U237" s="71"/>
    </row>
    <row r="238" spans="1:21">
      <c r="J238" s="76"/>
      <c r="K238" s="76"/>
      <c r="L238" s="76"/>
      <c r="M238" s="70"/>
      <c r="N238" s="70"/>
      <c r="O238" s="70"/>
    </row>
    <row r="239" spans="1:21">
      <c r="J239" s="76"/>
      <c r="K239" s="76"/>
      <c r="L239" s="76"/>
      <c r="M239" s="70"/>
      <c r="N239" s="70"/>
      <c r="O239" s="70"/>
    </row>
    <row r="240" spans="1:21">
      <c r="J240" s="76"/>
      <c r="K240" s="76"/>
      <c r="L240" s="76"/>
      <c r="M240" s="70"/>
      <c r="N240" s="70"/>
      <c r="O240" s="70"/>
    </row>
    <row r="241" spans="10:15">
      <c r="J241" s="76"/>
      <c r="K241" s="76"/>
      <c r="L241" s="76"/>
      <c r="M241" s="70"/>
      <c r="N241" s="70"/>
      <c r="O241" s="70"/>
    </row>
    <row r="242" spans="10:15">
      <c r="J242" s="76"/>
      <c r="K242" s="76"/>
      <c r="L242" s="76"/>
      <c r="M242" s="70"/>
      <c r="N242" s="70"/>
      <c r="O242" s="70"/>
    </row>
    <row r="243" spans="10:15">
      <c r="J243" s="76"/>
      <c r="K243" s="76"/>
      <c r="L243" s="76"/>
      <c r="M243" s="70"/>
      <c r="N243" s="70"/>
      <c r="O243" s="70"/>
    </row>
    <row r="244" spans="10:15">
      <c r="J244" s="76"/>
      <c r="K244" s="76"/>
      <c r="L244" s="76"/>
      <c r="M244" s="70"/>
      <c r="N244" s="70"/>
      <c r="O244" s="70"/>
    </row>
    <row r="245" spans="10:15">
      <c r="J245" s="76"/>
      <c r="K245" s="76"/>
      <c r="L245" s="76"/>
      <c r="M245" s="70"/>
      <c r="N245" s="70"/>
      <c r="O245" s="70"/>
    </row>
    <row r="246" spans="10:15">
      <c r="J246" s="76"/>
      <c r="K246" s="76"/>
      <c r="L246" s="76"/>
      <c r="M246" s="70"/>
      <c r="N246" s="70"/>
      <c r="O246" s="70"/>
    </row>
    <row r="247" spans="10:15">
      <c r="J247" s="76"/>
      <c r="K247" s="76"/>
      <c r="L247" s="76"/>
      <c r="M247" s="70"/>
      <c r="N247" s="70"/>
      <c r="O247" s="70"/>
    </row>
    <row r="248" spans="10:15">
      <c r="J248" s="76"/>
      <c r="K248" s="76"/>
      <c r="L248" s="76"/>
      <c r="M248" s="70"/>
      <c r="N248" s="70"/>
      <c r="O248" s="70"/>
    </row>
    <row r="249" spans="10:15">
      <c r="J249" s="76"/>
      <c r="K249" s="76"/>
      <c r="L249" s="76"/>
      <c r="M249" s="70"/>
      <c r="N249" s="70"/>
      <c r="O249" s="70"/>
    </row>
    <row r="250" spans="10:15">
      <c r="J250" s="76"/>
      <c r="K250" s="76"/>
      <c r="L250" s="76"/>
      <c r="M250" s="70"/>
      <c r="N250" s="70"/>
      <c r="O250" s="70"/>
    </row>
    <row r="251" spans="10:15">
      <c r="J251" s="76"/>
      <c r="K251" s="76"/>
      <c r="L251" s="76"/>
      <c r="M251" s="70"/>
      <c r="N251" s="70"/>
      <c r="O251" s="70"/>
    </row>
    <row r="252" spans="10:15">
      <c r="J252" s="76"/>
      <c r="K252" s="76"/>
      <c r="L252" s="76"/>
      <c r="M252" s="70"/>
      <c r="N252" s="70"/>
      <c r="O252" s="70"/>
    </row>
    <row r="253" spans="10:15">
      <c r="J253" s="76"/>
      <c r="K253" s="76"/>
      <c r="L253" s="76"/>
      <c r="M253" s="70"/>
      <c r="N253" s="70"/>
      <c r="O253" s="70"/>
    </row>
    <row r="254" spans="10:15">
      <c r="J254" s="76"/>
      <c r="K254" s="76"/>
      <c r="L254" s="76"/>
      <c r="M254" s="70"/>
      <c r="N254" s="70"/>
      <c r="O254" s="70"/>
    </row>
    <row r="255" spans="10:15">
      <c r="J255" s="76"/>
      <c r="K255" s="76"/>
      <c r="L255" s="76"/>
      <c r="M255" s="70"/>
      <c r="N255" s="70"/>
      <c r="O255" s="70"/>
    </row>
    <row r="256" spans="10:15">
      <c r="J256" s="76"/>
      <c r="K256" s="76"/>
      <c r="L256" s="76"/>
      <c r="M256" s="70"/>
      <c r="N256" s="70"/>
      <c r="O256" s="70"/>
    </row>
    <row r="257" spans="10:15">
      <c r="J257" s="76"/>
      <c r="K257" s="76"/>
      <c r="L257" s="76"/>
      <c r="M257" s="70"/>
      <c r="N257" s="70"/>
      <c r="O257" s="70"/>
    </row>
    <row r="258" spans="10:15">
      <c r="J258" s="76"/>
      <c r="K258" s="76"/>
      <c r="L258" s="76"/>
      <c r="M258" s="70"/>
      <c r="N258" s="70"/>
      <c r="O258" s="70"/>
    </row>
    <row r="259" spans="10:15">
      <c r="J259" s="76"/>
      <c r="K259" s="76"/>
      <c r="L259" s="76"/>
      <c r="M259" s="70"/>
      <c r="N259" s="70"/>
      <c r="O259" s="70"/>
    </row>
    <row r="260" spans="10:15">
      <c r="J260" s="76"/>
      <c r="K260" s="76"/>
      <c r="L260" s="76"/>
      <c r="M260" s="70"/>
      <c r="N260" s="70"/>
      <c r="O260" s="70"/>
    </row>
    <row r="261" spans="10:15">
      <c r="J261" s="76"/>
      <c r="K261" s="76"/>
      <c r="L261" s="76"/>
      <c r="M261" s="70"/>
      <c r="N261" s="70"/>
      <c r="O261" s="70"/>
    </row>
    <row r="262" spans="10:15">
      <c r="J262" s="76"/>
      <c r="K262" s="76"/>
      <c r="L262" s="76"/>
      <c r="M262" s="70"/>
      <c r="N262" s="70"/>
      <c r="O262" s="70"/>
    </row>
    <row r="263" spans="10:15">
      <c r="J263" s="76"/>
      <c r="K263" s="76"/>
      <c r="L263" s="76"/>
      <c r="M263" s="70"/>
      <c r="N263" s="70"/>
      <c r="O263" s="70"/>
    </row>
    <row r="264" spans="10:15">
      <c r="J264" s="76"/>
      <c r="K264" s="76"/>
      <c r="L264" s="76"/>
      <c r="M264" s="70"/>
      <c r="N264" s="70"/>
      <c r="O264" s="70"/>
    </row>
    <row r="265" spans="10:15">
      <c r="J265" s="76"/>
      <c r="K265" s="76"/>
      <c r="L265" s="76"/>
      <c r="M265" s="70"/>
      <c r="N265" s="70"/>
      <c r="O265" s="70"/>
    </row>
    <row r="266" spans="10:15">
      <c r="J266" s="76"/>
      <c r="K266" s="76"/>
      <c r="L266" s="76"/>
      <c r="M266" s="70"/>
      <c r="N266" s="70"/>
      <c r="O266" s="70"/>
    </row>
    <row r="267" spans="10:15">
      <c r="J267" s="76"/>
      <c r="K267" s="76"/>
      <c r="L267" s="76"/>
      <c r="M267" s="70"/>
      <c r="N267" s="70"/>
      <c r="O267" s="70"/>
    </row>
    <row r="268" spans="10:15">
      <c r="J268" s="76"/>
      <c r="K268" s="76"/>
      <c r="L268" s="76"/>
      <c r="M268" s="70"/>
      <c r="N268" s="70"/>
      <c r="O268" s="70"/>
    </row>
    <row r="269" spans="10:15">
      <c r="J269" s="76"/>
      <c r="K269" s="76"/>
      <c r="L269" s="76"/>
      <c r="M269" s="70"/>
      <c r="N269" s="70"/>
      <c r="O269" s="70"/>
    </row>
    <row r="270" spans="10:15">
      <c r="J270" s="76"/>
      <c r="K270" s="76"/>
      <c r="L270" s="76"/>
      <c r="M270" s="70"/>
      <c r="N270" s="70"/>
      <c r="O270" s="70"/>
    </row>
    <row r="271" spans="10:15">
      <c r="J271" s="76"/>
      <c r="K271" s="76"/>
      <c r="L271" s="76"/>
      <c r="M271" s="70"/>
      <c r="N271" s="70"/>
      <c r="O271" s="70"/>
    </row>
    <row r="272" spans="10:15">
      <c r="J272" s="76"/>
      <c r="K272" s="76"/>
      <c r="L272" s="76"/>
      <c r="M272" s="70"/>
      <c r="N272" s="70"/>
      <c r="O272" s="70"/>
    </row>
    <row r="273" spans="10:15">
      <c r="J273" s="76"/>
      <c r="K273" s="76"/>
      <c r="L273" s="76"/>
      <c r="M273" s="70"/>
      <c r="N273" s="70"/>
      <c r="O273" s="70"/>
    </row>
    <row r="274" spans="10:15">
      <c r="J274" s="76"/>
      <c r="K274" s="76"/>
      <c r="L274" s="76"/>
      <c r="M274" s="70"/>
      <c r="N274" s="70"/>
      <c r="O274" s="70"/>
    </row>
    <row r="275" spans="10:15">
      <c r="J275" s="76"/>
      <c r="K275" s="76"/>
      <c r="L275" s="76"/>
      <c r="M275" s="70"/>
      <c r="N275" s="70"/>
      <c r="O275" s="70"/>
    </row>
    <row r="276" spans="10:15">
      <c r="J276" s="76"/>
      <c r="K276" s="76"/>
      <c r="L276" s="76"/>
      <c r="M276" s="70"/>
      <c r="N276" s="70"/>
      <c r="O276" s="70"/>
    </row>
    <row r="277" spans="10:15">
      <c r="J277" s="76"/>
      <c r="K277" s="76"/>
      <c r="L277" s="76"/>
      <c r="M277" s="70"/>
      <c r="N277" s="70"/>
      <c r="O277" s="70"/>
    </row>
    <row r="278" spans="10:15">
      <c r="J278" s="76"/>
      <c r="K278" s="76"/>
      <c r="L278" s="76"/>
      <c r="M278" s="70"/>
      <c r="N278" s="70"/>
      <c r="O278" s="70"/>
    </row>
    <row r="279" spans="10:15">
      <c r="J279" s="76"/>
      <c r="K279" s="76"/>
      <c r="L279" s="76"/>
      <c r="M279" s="70"/>
      <c r="N279" s="70"/>
      <c r="O279" s="70"/>
    </row>
    <row r="280" spans="10:15">
      <c r="J280" s="76"/>
      <c r="K280" s="76"/>
      <c r="L280" s="76"/>
      <c r="M280" s="70"/>
      <c r="N280" s="70"/>
      <c r="O280" s="70"/>
    </row>
    <row r="281" spans="10:15">
      <c r="J281" s="76"/>
      <c r="K281" s="76"/>
      <c r="L281" s="76"/>
      <c r="M281" s="70"/>
      <c r="N281" s="70"/>
      <c r="O281" s="70"/>
    </row>
    <row r="282" spans="10:15">
      <c r="J282" s="76"/>
      <c r="K282" s="76"/>
      <c r="L282" s="76"/>
      <c r="M282" s="70"/>
      <c r="N282" s="70"/>
      <c r="O282" s="70"/>
    </row>
    <row r="283" spans="10:15">
      <c r="J283" s="76"/>
      <c r="K283" s="76"/>
      <c r="L283" s="76"/>
      <c r="M283" s="70"/>
      <c r="N283" s="70"/>
      <c r="O283" s="70"/>
    </row>
    <row r="284" spans="10:15">
      <c r="J284" s="76"/>
      <c r="K284" s="76"/>
      <c r="L284" s="76"/>
      <c r="M284" s="70"/>
      <c r="N284" s="70"/>
      <c r="O284" s="70"/>
    </row>
    <row r="285" spans="10:15">
      <c r="J285" s="76"/>
      <c r="K285" s="76"/>
      <c r="L285" s="76"/>
      <c r="M285" s="70"/>
      <c r="N285" s="70"/>
      <c r="O285" s="70"/>
    </row>
    <row r="286" spans="10:15">
      <c r="J286" s="76"/>
      <c r="K286" s="76"/>
      <c r="L286" s="76"/>
      <c r="M286" s="70"/>
      <c r="N286" s="70"/>
      <c r="O286" s="70"/>
    </row>
    <row r="287" spans="10:15">
      <c r="J287" s="76"/>
      <c r="K287" s="76"/>
      <c r="L287" s="76"/>
      <c r="M287" s="70"/>
      <c r="N287" s="70"/>
      <c r="O287" s="70"/>
    </row>
    <row r="288" spans="10:15">
      <c r="J288" s="76"/>
      <c r="K288" s="76"/>
      <c r="L288" s="76"/>
      <c r="M288" s="70"/>
      <c r="N288" s="70"/>
      <c r="O288" s="70"/>
    </row>
    <row r="289" spans="10:15">
      <c r="J289" s="76"/>
      <c r="K289" s="76"/>
      <c r="L289" s="76"/>
      <c r="M289" s="70"/>
      <c r="N289" s="70"/>
      <c r="O289" s="70"/>
    </row>
    <row r="290" spans="10:15">
      <c r="J290" s="76"/>
      <c r="K290" s="76"/>
      <c r="L290" s="76"/>
      <c r="M290" s="70"/>
      <c r="N290" s="70"/>
      <c r="O290" s="70"/>
    </row>
    <row r="291" spans="10:15">
      <c r="J291" s="76"/>
      <c r="K291" s="76"/>
      <c r="L291" s="76"/>
      <c r="M291" s="70"/>
      <c r="N291" s="70"/>
      <c r="O291" s="70"/>
    </row>
    <row r="292" spans="10:15">
      <c r="J292" s="76"/>
      <c r="K292" s="76"/>
      <c r="L292" s="76"/>
      <c r="M292" s="70"/>
      <c r="N292" s="70"/>
      <c r="O292" s="70"/>
    </row>
    <row r="293" spans="10:15">
      <c r="J293" s="76"/>
      <c r="K293" s="76"/>
      <c r="L293" s="76"/>
      <c r="M293" s="70"/>
      <c r="N293" s="70"/>
      <c r="O293" s="70"/>
    </row>
    <row r="294" spans="10:15">
      <c r="J294" s="76"/>
      <c r="K294" s="76"/>
      <c r="L294" s="76"/>
      <c r="M294" s="70"/>
      <c r="N294" s="70"/>
      <c r="O294" s="70"/>
    </row>
    <row r="295" spans="10:15">
      <c r="J295" s="76"/>
      <c r="K295" s="76"/>
      <c r="L295" s="76"/>
      <c r="M295" s="70"/>
      <c r="N295" s="70"/>
      <c r="O295" s="70"/>
    </row>
    <row r="296" spans="10:15">
      <c r="J296" s="76"/>
      <c r="K296" s="76"/>
      <c r="L296" s="76"/>
      <c r="M296" s="70"/>
      <c r="N296" s="70"/>
      <c r="O296" s="70"/>
    </row>
    <row r="297" spans="10:15">
      <c r="J297" s="76"/>
      <c r="K297" s="76"/>
      <c r="L297" s="76"/>
      <c r="M297" s="70"/>
      <c r="N297" s="70"/>
      <c r="O297" s="70"/>
    </row>
    <row r="298" spans="10:15">
      <c r="J298" s="76"/>
      <c r="K298" s="76"/>
      <c r="L298" s="76"/>
      <c r="M298" s="70"/>
      <c r="N298" s="70"/>
      <c r="O298" s="70"/>
    </row>
    <row r="299" spans="10:15">
      <c r="J299" s="76"/>
      <c r="K299" s="76"/>
      <c r="L299" s="76"/>
      <c r="M299" s="70"/>
      <c r="N299" s="70"/>
      <c r="O299" s="70"/>
    </row>
    <row r="300" spans="10:15">
      <c r="J300" s="76"/>
      <c r="K300" s="76"/>
      <c r="L300" s="76"/>
      <c r="M300" s="70"/>
      <c r="N300" s="70"/>
      <c r="O300" s="70"/>
    </row>
    <row r="301" spans="10:15">
      <c r="J301" s="76"/>
      <c r="K301" s="76"/>
      <c r="L301" s="76"/>
      <c r="M301" s="70"/>
      <c r="N301" s="70"/>
      <c r="O301" s="70"/>
    </row>
    <row r="302" spans="10:15">
      <c r="J302" s="76"/>
      <c r="K302" s="76"/>
      <c r="L302" s="76"/>
      <c r="M302" s="70"/>
      <c r="N302" s="70"/>
      <c r="O302" s="70"/>
    </row>
    <row r="303" spans="10:15">
      <c r="J303" s="76"/>
      <c r="K303" s="76"/>
      <c r="L303" s="76"/>
      <c r="M303" s="70"/>
      <c r="N303" s="70"/>
      <c r="O303" s="70"/>
    </row>
    <row r="304" spans="10:15">
      <c r="J304" s="76"/>
      <c r="K304" s="76"/>
      <c r="L304" s="76"/>
      <c r="M304" s="70"/>
      <c r="N304" s="70"/>
      <c r="O304" s="70"/>
    </row>
    <row r="305" spans="10:15">
      <c r="J305" s="76"/>
      <c r="K305" s="76"/>
      <c r="L305" s="76"/>
      <c r="M305" s="70"/>
      <c r="N305" s="70"/>
      <c r="O305" s="70"/>
    </row>
    <row r="306" spans="10:15">
      <c r="J306" s="76"/>
      <c r="K306" s="76"/>
      <c r="L306" s="76"/>
      <c r="M306" s="70"/>
      <c r="N306" s="70"/>
      <c r="O306" s="70"/>
    </row>
    <row r="307" spans="10:15">
      <c r="J307" s="76"/>
      <c r="K307" s="76"/>
      <c r="L307" s="76"/>
      <c r="M307" s="70"/>
      <c r="N307" s="70"/>
      <c r="O307" s="70"/>
    </row>
    <row r="308" spans="10:15">
      <c r="J308" s="76"/>
      <c r="K308" s="76"/>
      <c r="L308" s="76"/>
      <c r="M308" s="70"/>
      <c r="N308" s="70"/>
      <c r="O308" s="70"/>
    </row>
    <row r="309" spans="10:15">
      <c r="J309" s="76"/>
      <c r="K309" s="76"/>
      <c r="L309" s="76"/>
      <c r="M309" s="70"/>
      <c r="N309" s="70"/>
      <c r="O309" s="70"/>
    </row>
    <row r="310" spans="10:15">
      <c r="J310" s="76"/>
      <c r="K310" s="76"/>
      <c r="L310" s="76"/>
      <c r="M310" s="70"/>
      <c r="N310" s="70"/>
      <c r="O310" s="70"/>
    </row>
    <row r="311" spans="10:15">
      <c r="J311" s="76"/>
      <c r="K311" s="76"/>
      <c r="L311" s="76"/>
      <c r="M311" s="70"/>
      <c r="N311" s="70"/>
      <c r="O311" s="70"/>
    </row>
    <row r="312" spans="10:15">
      <c r="J312" s="76"/>
      <c r="K312" s="76"/>
      <c r="L312" s="76"/>
      <c r="M312" s="70"/>
      <c r="N312" s="70"/>
      <c r="O312" s="70"/>
    </row>
    <row r="313" spans="10:15">
      <c r="J313" s="76"/>
      <c r="K313" s="76"/>
      <c r="L313" s="76"/>
      <c r="M313" s="70"/>
      <c r="N313" s="70"/>
      <c r="O313" s="70"/>
    </row>
    <row r="314" spans="10:15">
      <c r="J314" s="76"/>
      <c r="K314" s="76"/>
      <c r="L314" s="76"/>
      <c r="M314" s="70"/>
      <c r="N314" s="70"/>
      <c r="O314" s="70"/>
    </row>
    <row r="315" spans="10:15">
      <c r="J315" s="76"/>
      <c r="K315" s="76"/>
      <c r="L315" s="76"/>
      <c r="M315" s="70"/>
      <c r="N315" s="70"/>
      <c r="O315" s="70"/>
    </row>
    <row r="316" spans="10:15">
      <c r="J316" s="76"/>
      <c r="K316" s="76"/>
      <c r="L316" s="76"/>
      <c r="M316" s="70"/>
      <c r="N316" s="70"/>
      <c r="O316" s="70"/>
    </row>
    <row r="317" spans="10:15">
      <c r="J317" s="76"/>
      <c r="K317" s="76"/>
      <c r="L317" s="76"/>
      <c r="M317" s="70"/>
      <c r="N317" s="70"/>
      <c r="O317" s="70"/>
    </row>
    <row r="318" spans="10:15">
      <c r="J318" s="76"/>
      <c r="K318" s="76"/>
      <c r="L318" s="76"/>
      <c r="M318" s="70"/>
      <c r="N318" s="70"/>
      <c r="O318" s="70"/>
    </row>
    <row r="319" spans="10:15">
      <c r="J319" s="76"/>
      <c r="K319" s="76"/>
      <c r="L319" s="76"/>
      <c r="M319" s="70"/>
      <c r="N319" s="70"/>
      <c r="O319" s="70"/>
    </row>
    <row r="320" spans="10:15">
      <c r="J320" s="76"/>
      <c r="K320" s="76"/>
      <c r="L320" s="76"/>
      <c r="M320" s="70"/>
      <c r="N320" s="70"/>
      <c r="O320" s="70"/>
    </row>
    <row r="321" spans="10:15">
      <c r="J321" s="76"/>
      <c r="K321" s="76"/>
      <c r="L321" s="76"/>
      <c r="M321" s="70"/>
      <c r="N321" s="70"/>
      <c r="O321" s="70"/>
    </row>
    <row r="322" spans="10:15">
      <c r="J322" s="76"/>
      <c r="K322" s="76"/>
      <c r="L322" s="76"/>
      <c r="M322" s="70"/>
      <c r="N322" s="70"/>
      <c r="O322" s="70"/>
    </row>
    <row r="323" spans="10:15">
      <c r="J323" s="76"/>
      <c r="K323" s="76"/>
      <c r="L323" s="76"/>
      <c r="M323" s="70"/>
      <c r="N323" s="70"/>
      <c r="O323" s="70"/>
    </row>
    <row r="324" spans="10:15">
      <c r="J324" s="76"/>
      <c r="K324" s="76"/>
      <c r="L324" s="76"/>
      <c r="M324" s="70"/>
      <c r="N324" s="70"/>
      <c r="O324" s="70"/>
    </row>
    <row r="325" spans="10:15">
      <c r="J325" s="76"/>
      <c r="K325" s="76"/>
      <c r="L325" s="76"/>
      <c r="M325" s="70"/>
      <c r="N325" s="70"/>
      <c r="O325" s="70"/>
    </row>
    <row r="326" spans="10:15">
      <c r="J326" s="76"/>
      <c r="K326" s="76"/>
      <c r="L326" s="76"/>
      <c r="M326" s="70"/>
      <c r="N326" s="70"/>
      <c r="O326" s="70"/>
    </row>
    <row r="327" spans="10:15">
      <c r="J327" s="76"/>
      <c r="K327" s="76"/>
      <c r="L327" s="76"/>
      <c r="M327" s="70"/>
      <c r="N327" s="70"/>
      <c r="O327" s="70"/>
    </row>
    <row r="328" spans="10:15">
      <c r="J328" s="76"/>
      <c r="K328" s="76"/>
      <c r="L328" s="76"/>
      <c r="M328" s="70"/>
      <c r="N328" s="70"/>
      <c r="O328" s="70"/>
    </row>
    <row r="329" spans="10:15">
      <c r="J329" s="76"/>
      <c r="K329" s="76"/>
      <c r="L329" s="76"/>
      <c r="M329" s="70"/>
      <c r="N329" s="70"/>
      <c r="O329" s="70"/>
    </row>
    <row r="330" spans="10:15">
      <c r="J330" s="76"/>
      <c r="K330" s="76"/>
      <c r="L330" s="76"/>
      <c r="M330" s="70"/>
      <c r="N330" s="70"/>
      <c r="O330" s="70"/>
    </row>
    <row r="331" spans="10:15">
      <c r="J331" s="76"/>
      <c r="K331" s="76"/>
      <c r="L331" s="76"/>
      <c r="M331" s="70"/>
      <c r="N331" s="70"/>
      <c r="O331" s="70"/>
    </row>
    <row r="332" spans="10:15">
      <c r="J332" s="76"/>
      <c r="K332" s="76"/>
      <c r="L332" s="76"/>
      <c r="M332" s="70"/>
      <c r="N332" s="70"/>
      <c r="O332" s="70"/>
    </row>
    <row r="333" spans="10:15">
      <c r="J333" s="76"/>
      <c r="K333" s="76"/>
      <c r="L333" s="76"/>
      <c r="M333" s="70"/>
      <c r="N333" s="70"/>
      <c r="O333" s="70"/>
    </row>
    <row r="334" spans="10:15">
      <c r="J334" s="76"/>
      <c r="K334" s="76"/>
      <c r="L334" s="76"/>
      <c r="M334" s="70"/>
      <c r="N334" s="70"/>
      <c r="O334" s="70"/>
    </row>
    <row r="335" spans="10:15">
      <c r="J335" s="76"/>
      <c r="K335" s="76"/>
      <c r="L335" s="76"/>
      <c r="M335" s="70"/>
      <c r="N335" s="70"/>
      <c r="O335" s="70"/>
    </row>
    <row r="336" spans="10:15">
      <c r="J336" s="76"/>
      <c r="K336" s="76"/>
      <c r="L336" s="76"/>
      <c r="M336" s="70"/>
      <c r="N336" s="70"/>
      <c r="O336" s="70"/>
    </row>
    <row r="337" spans="10:15">
      <c r="J337" s="76"/>
      <c r="K337" s="76"/>
      <c r="L337" s="76"/>
      <c r="M337" s="70"/>
      <c r="N337" s="70"/>
      <c r="O337" s="70"/>
    </row>
    <row r="338" spans="10:15">
      <c r="J338" s="76"/>
      <c r="K338" s="76"/>
      <c r="L338" s="76"/>
      <c r="M338" s="70"/>
      <c r="N338" s="70"/>
      <c r="O338" s="70"/>
    </row>
    <row r="339" spans="10:15">
      <c r="J339" s="76"/>
      <c r="K339" s="76"/>
      <c r="L339" s="76"/>
      <c r="M339" s="70"/>
      <c r="N339" s="70"/>
      <c r="O339" s="70"/>
    </row>
    <row r="340" spans="10:15">
      <c r="J340" s="76"/>
      <c r="K340" s="76"/>
      <c r="L340" s="76"/>
      <c r="M340" s="70"/>
      <c r="N340" s="70"/>
      <c r="O340" s="70"/>
    </row>
    <row r="341" spans="10:15">
      <c r="J341" s="76"/>
      <c r="K341" s="76"/>
      <c r="L341" s="76"/>
      <c r="M341" s="70"/>
      <c r="N341" s="70"/>
      <c r="O341" s="70"/>
    </row>
    <row r="342" spans="10:15">
      <c r="J342" s="76"/>
      <c r="K342" s="76"/>
      <c r="L342" s="76"/>
      <c r="M342" s="70"/>
      <c r="N342" s="70"/>
      <c r="O342" s="70"/>
    </row>
    <row r="343" spans="10:15">
      <c r="J343" s="76"/>
      <c r="K343" s="76"/>
      <c r="L343" s="76"/>
      <c r="M343" s="70"/>
      <c r="N343" s="70"/>
      <c r="O343" s="70"/>
    </row>
    <row r="344" spans="10:15">
      <c r="J344" s="76"/>
      <c r="K344" s="76"/>
      <c r="L344" s="76"/>
      <c r="M344" s="70"/>
      <c r="N344" s="70"/>
      <c r="O344" s="70"/>
    </row>
    <row r="345" spans="10:15">
      <c r="J345" s="76"/>
      <c r="K345" s="76"/>
      <c r="L345" s="76"/>
      <c r="M345" s="70"/>
      <c r="N345" s="70"/>
      <c r="O345" s="70"/>
    </row>
    <row r="346" spans="10:15">
      <c r="J346" s="76"/>
      <c r="K346" s="76"/>
      <c r="L346" s="76"/>
      <c r="M346" s="70"/>
      <c r="N346" s="70"/>
      <c r="O346" s="70"/>
    </row>
    <row r="347" spans="10:15">
      <c r="J347" s="76"/>
      <c r="K347" s="76"/>
      <c r="L347" s="76"/>
      <c r="M347" s="70"/>
      <c r="N347" s="70"/>
      <c r="O347" s="70"/>
    </row>
    <row r="348" spans="10:15">
      <c r="J348" s="76"/>
      <c r="K348" s="76"/>
      <c r="L348" s="76"/>
      <c r="M348" s="70"/>
      <c r="N348" s="70"/>
      <c r="O348" s="70"/>
    </row>
    <row r="349" spans="10:15">
      <c r="J349" s="76"/>
      <c r="K349" s="76"/>
      <c r="L349" s="76"/>
      <c r="M349" s="70"/>
      <c r="N349" s="70"/>
      <c r="O349" s="70"/>
    </row>
    <row r="350" spans="10:15">
      <c r="J350" s="76"/>
      <c r="K350" s="76"/>
      <c r="L350" s="76"/>
      <c r="M350" s="70"/>
      <c r="N350" s="70"/>
      <c r="O350" s="70"/>
    </row>
    <row r="351" spans="10:15">
      <c r="J351" s="76"/>
      <c r="K351" s="76"/>
      <c r="L351" s="76"/>
      <c r="M351" s="70"/>
      <c r="N351" s="70"/>
      <c r="O351" s="70"/>
    </row>
    <row r="352" spans="10:15">
      <c r="J352" s="76"/>
      <c r="K352" s="76"/>
      <c r="L352" s="76"/>
      <c r="M352" s="70"/>
      <c r="N352" s="70"/>
      <c r="O352" s="70"/>
    </row>
    <row r="353" spans="10:15">
      <c r="J353" s="76"/>
      <c r="K353" s="76"/>
      <c r="L353" s="76"/>
      <c r="M353" s="70"/>
      <c r="N353" s="70"/>
      <c r="O353" s="70"/>
    </row>
    <row r="354" spans="10:15">
      <c r="J354" s="76"/>
      <c r="K354" s="76"/>
      <c r="L354" s="76"/>
      <c r="M354" s="70"/>
      <c r="N354" s="70"/>
      <c r="O354" s="70"/>
    </row>
    <row r="355" spans="10:15">
      <c r="J355" s="76"/>
      <c r="K355" s="76"/>
      <c r="L355" s="76"/>
      <c r="M355" s="70"/>
      <c r="N355" s="70"/>
      <c r="O355" s="70"/>
    </row>
    <row r="356" spans="10:15">
      <c r="J356" s="76"/>
      <c r="K356" s="76"/>
      <c r="L356" s="76"/>
      <c r="M356" s="70"/>
      <c r="N356" s="70"/>
      <c r="O356" s="70"/>
    </row>
    <row r="357" spans="10:15">
      <c r="J357" s="76"/>
      <c r="K357" s="76"/>
      <c r="L357" s="76"/>
      <c r="M357" s="70"/>
      <c r="N357" s="70"/>
      <c r="O357" s="70"/>
    </row>
    <row r="358" spans="10:15">
      <c r="J358" s="76"/>
      <c r="K358" s="76"/>
      <c r="L358" s="76"/>
      <c r="M358" s="70"/>
      <c r="N358" s="70"/>
      <c r="O358" s="70"/>
    </row>
    <row r="359" spans="10:15">
      <c r="J359" s="76"/>
      <c r="K359" s="76"/>
      <c r="L359" s="76"/>
      <c r="M359" s="70"/>
      <c r="N359" s="70"/>
      <c r="O359" s="70"/>
    </row>
    <row r="360" spans="10:15">
      <c r="J360" s="76"/>
      <c r="K360" s="76"/>
      <c r="L360" s="76"/>
      <c r="M360" s="70"/>
      <c r="N360" s="70"/>
      <c r="O360" s="70"/>
    </row>
    <row r="361" spans="10:15">
      <c r="J361" s="76"/>
      <c r="K361" s="76"/>
      <c r="L361" s="76"/>
      <c r="M361" s="70"/>
      <c r="N361" s="70"/>
      <c r="O361" s="70"/>
    </row>
    <row r="362" spans="10:15">
      <c r="J362" s="76"/>
      <c r="K362" s="76"/>
      <c r="L362" s="76"/>
      <c r="M362" s="70"/>
      <c r="N362" s="70"/>
      <c r="O362" s="70"/>
    </row>
    <row r="363" spans="10:15">
      <c r="J363" s="76"/>
      <c r="K363" s="76"/>
      <c r="L363" s="76"/>
      <c r="M363" s="70"/>
      <c r="N363" s="70"/>
      <c r="O363" s="70"/>
    </row>
    <row r="364" spans="10:15">
      <c r="J364" s="76"/>
      <c r="K364" s="76"/>
      <c r="L364" s="76"/>
      <c r="M364" s="70"/>
      <c r="N364" s="70"/>
      <c r="O364" s="70"/>
    </row>
    <row r="365" spans="10:15">
      <c r="J365" s="76"/>
      <c r="K365" s="76"/>
      <c r="L365" s="76"/>
      <c r="M365" s="70"/>
      <c r="N365" s="70"/>
      <c r="O365" s="70"/>
    </row>
    <row r="366" spans="10:15">
      <c r="J366" s="76"/>
      <c r="K366" s="76"/>
      <c r="L366" s="76"/>
      <c r="M366" s="70"/>
      <c r="N366" s="70"/>
      <c r="O366" s="70"/>
    </row>
    <row r="367" spans="10:15">
      <c r="J367" s="76"/>
      <c r="K367" s="76"/>
      <c r="L367" s="76"/>
      <c r="M367" s="70"/>
      <c r="N367" s="70"/>
      <c r="O367" s="70"/>
    </row>
    <row r="368" spans="10:15">
      <c r="J368" s="76"/>
      <c r="K368" s="76"/>
      <c r="L368" s="76"/>
      <c r="M368" s="70"/>
      <c r="N368" s="70"/>
      <c r="O368" s="70"/>
    </row>
    <row r="369" spans="10:15">
      <c r="J369" s="76"/>
      <c r="K369" s="76"/>
      <c r="L369" s="76"/>
      <c r="M369" s="70"/>
      <c r="N369" s="70"/>
      <c r="O369" s="70"/>
    </row>
    <row r="370" spans="10:15">
      <c r="J370" s="76"/>
      <c r="K370" s="76"/>
      <c r="L370" s="76"/>
      <c r="M370" s="70"/>
      <c r="N370" s="70"/>
      <c r="O370" s="70"/>
    </row>
    <row r="371" spans="10:15">
      <c r="J371" s="76"/>
      <c r="K371" s="76"/>
      <c r="L371" s="76"/>
      <c r="M371" s="70"/>
      <c r="N371" s="70"/>
      <c r="O371" s="70"/>
    </row>
    <row r="372" spans="10:15">
      <c r="J372" s="76"/>
      <c r="K372" s="76"/>
      <c r="L372" s="76"/>
      <c r="M372" s="70"/>
      <c r="N372" s="70"/>
      <c r="O372" s="70"/>
    </row>
    <row r="373" spans="10:15">
      <c r="J373" s="76"/>
      <c r="K373" s="76"/>
      <c r="L373" s="76"/>
      <c r="M373" s="70"/>
      <c r="N373" s="70"/>
      <c r="O373" s="70"/>
    </row>
    <row r="374" spans="10:15">
      <c r="J374" s="76"/>
      <c r="K374" s="76"/>
      <c r="L374" s="76"/>
      <c r="M374" s="70"/>
      <c r="N374" s="70"/>
      <c r="O374" s="70"/>
    </row>
    <row r="375" spans="10:15">
      <c r="J375" s="76"/>
      <c r="K375" s="76"/>
      <c r="L375" s="76"/>
      <c r="M375" s="70"/>
      <c r="N375" s="70"/>
      <c r="O375" s="70"/>
    </row>
    <row r="376" spans="10:15">
      <c r="J376" s="76"/>
      <c r="K376" s="76"/>
      <c r="L376" s="76"/>
      <c r="M376" s="70"/>
      <c r="N376" s="70"/>
      <c r="O376" s="70"/>
    </row>
    <row r="377" spans="10:15">
      <c r="J377" s="76"/>
      <c r="K377" s="76"/>
      <c r="L377" s="76"/>
      <c r="M377" s="70"/>
      <c r="N377" s="70"/>
      <c r="O377" s="70"/>
    </row>
    <row r="378" spans="10:15">
      <c r="J378" s="76"/>
      <c r="K378" s="76"/>
      <c r="L378" s="76"/>
      <c r="M378" s="70"/>
      <c r="N378" s="70"/>
      <c r="O378" s="70"/>
    </row>
    <row r="379" spans="10:15">
      <c r="J379" s="76"/>
      <c r="K379" s="76"/>
      <c r="L379" s="76"/>
      <c r="M379" s="70"/>
      <c r="N379" s="70"/>
      <c r="O379" s="70"/>
    </row>
    <row r="380" spans="10:15">
      <c r="J380" s="76"/>
      <c r="K380" s="76"/>
      <c r="L380" s="76"/>
      <c r="M380" s="70"/>
      <c r="N380" s="70"/>
      <c r="O380" s="70"/>
    </row>
    <row r="381" spans="10:15">
      <c r="J381" s="76"/>
      <c r="K381" s="76"/>
      <c r="L381" s="76"/>
      <c r="M381" s="70"/>
      <c r="N381" s="70"/>
      <c r="O381" s="70"/>
    </row>
    <row r="382" spans="10:15">
      <c r="J382" s="76"/>
      <c r="K382" s="76"/>
      <c r="L382" s="76"/>
      <c r="M382" s="70"/>
      <c r="N382" s="70"/>
      <c r="O382" s="70"/>
    </row>
    <row r="383" spans="10:15">
      <c r="J383" s="76"/>
      <c r="K383" s="76"/>
      <c r="L383" s="76"/>
      <c r="M383" s="70"/>
      <c r="N383" s="70"/>
      <c r="O383" s="70"/>
    </row>
    <row r="384" spans="10:15">
      <c r="J384" s="76"/>
      <c r="K384" s="76"/>
      <c r="L384" s="76"/>
      <c r="M384" s="70"/>
      <c r="N384" s="70"/>
      <c r="O384" s="70"/>
    </row>
    <row r="385" spans="10:15">
      <c r="J385" s="76"/>
      <c r="K385" s="76"/>
      <c r="L385" s="76"/>
      <c r="M385" s="70"/>
      <c r="N385" s="70"/>
      <c r="O385" s="70"/>
    </row>
    <row r="386" spans="10:15">
      <c r="J386" s="76"/>
      <c r="K386" s="76"/>
      <c r="L386" s="76"/>
      <c r="M386" s="70"/>
      <c r="N386" s="70"/>
      <c r="O386" s="70"/>
    </row>
    <row r="387" spans="10:15">
      <c r="J387" s="76"/>
      <c r="K387" s="76"/>
      <c r="L387" s="76"/>
      <c r="M387" s="70"/>
      <c r="N387" s="70"/>
      <c r="O387" s="70"/>
    </row>
    <row r="388" spans="10:15">
      <c r="J388" s="76"/>
      <c r="K388" s="76"/>
      <c r="L388" s="76"/>
      <c r="M388" s="70"/>
      <c r="N388" s="70"/>
      <c r="O388" s="70"/>
    </row>
    <row r="389" spans="10:15">
      <c r="J389" s="76"/>
      <c r="K389" s="76"/>
      <c r="L389" s="76"/>
      <c r="M389" s="70"/>
      <c r="N389" s="70"/>
      <c r="O389" s="70"/>
    </row>
    <row r="390" spans="10:15">
      <c r="J390" s="76"/>
      <c r="K390" s="76"/>
      <c r="L390" s="76"/>
      <c r="M390" s="70"/>
      <c r="N390" s="70"/>
      <c r="O390" s="70"/>
    </row>
    <row r="391" spans="10:15">
      <c r="J391" s="76"/>
      <c r="K391" s="76"/>
      <c r="L391" s="76"/>
      <c r="M391" s="70"/>
      <c r="N391" s="70"/>
      <c r="O391" s="70"/>
    </row>
    <row r="392" spans="10:15">
      <c r="J392" s="76"/>
      <c r="K392" s="76"/>
      <c r="L392" s="76"/>
      <c r="M392" s="70"/>
      <c r="N392" s="70"/>
      <c r="O392" s="70"/>
    </row>
    <row r="393" spans="10:15">
      <c r="J393" s="76"/>
      <c r="K393" s="76"/>
      <c r="L393" s="76"/>
      <c r="M393" s="70"/>
      <c r="N393" s="70"/>
      <c r="O393" s="70"/>
    </row>
    <row r="394" spans="10:15">
      <c r="J394" s="76"/>
      <c r="K394" s="76"/>
      <c r="L394" s="76"/>
      <c r="M394" s="70"/>
      <c r="N394" s="70"/>
      <c r="O394" s="70"/>
    </row>
    <row r="395" spans="10:15">
      <c r="J395" s="76"/>
      <c r="K395" s="76"/>
      <c r="L395" s="76"/>
      <c r="M395" s="70"/>
      <c r="N395" s="70"/>
      <c r="O395" s="70"/>
    </row>
    <row r="396" spans="10:15">
      <c r="J396" s="76"/>
      <c r="K396" s="76"/>
      <c r="L396" s="76"/>
      <c r="M396" s="70"/>
      <c r="N396" s="70"/>
      <c r="O396" s="70"/>
    </row>
    <row r="397" spans="10:15">
      <c r="J397" s="76"/>
      <c r="K397" s="76"/>
      <c r="L397" s="76"/>
      <c r="M397" s="70"/>
      <c r="N397" s="70"/>
      <c r="O397" s="70"/>
    </row>
    <row r="398" spans="10:15">
      <c r="J398" s="76"/>
      <c r="K398" s="76"/>
      <c r="L398" s="76"/>
      <c r="M398" s="70"/>
      <c r="N398" s="70"/>
      <c r="O398" s="70"/>
    </row>
    <row r="399" spans="10:15">
      <c r="J399" s="76"/>
      <c r="K399" s="76"/>
      <c r="L399" s="76"/>
      <c r="M399" s="70"/>
      <c r="N399" s="70"/>
      <c r="O399" s="70"/>
    </row>
    <row r="400" spans="10:15">
      <c r="J400" s="76"/>
      <c r="K400" s="76"/>
      <c r="L400" s="76"/>
      <c r="M400" s="70"/>
      <c r="N400" s="70"/>
      <c r="O400" s="70"/>
    </row>
    <row r="401" spans="10:15">
      <c r="J401" s="76"/>
      <c r="K401" s="76"/>
      <c r="L401" s="76"/>
      <c r="M401" s="70"/>
      <c r="N401" s="70"/>
      <c r="O401" s="70"/>
    </row>
    <row r="402" spans="10:15">
      <c r="J402" s="76"/>
      <c r="K402" s="76"/>
      <c r="L402" s="76"/>
      <c r="M402" s="70"/>
      <c r="N402" s="70"/>
      <c r="O402" s="70"/>
    </row>
    <row r="403" spans="10:15">
      <c r="J403" s="76"/>
      <c r="K403" s="76"/>
      <c r="L403" s="76"/>
      <c r="M403" s="70"/>
      <c r="N403" s="70"/>
      <c r="O403" s="70"/>
    </row>
    <row r="404" spans="10:15">
      <c r="J404" s="76"/>
      <c r="K404" s="76"/>
      <c r="L404" s="76"/>
      <c r="M404" s="70"/>
      <c r="N404" s="70"/>
      <c r="O404" s="70"/>
    </row>
    <row r="405" spans="10:15">
      <c r="J405" s="76"/>
      <c r="K405" s="76"/>
      <c r="L405" s="76"/>
      <c r="M405" s="70"/>
      <c r="N405" s="70"/>
      <c r="O405" s="70"/>
    </row>
    <row r="406" spans="10:15">
      <c r="J406" s="76"/>
      <c r="K406" s="76"/>
      <c r="L406" s="76"/>
      <c r="M406" s="70"/>
      <c r="N406" s="70"/>
      <c r="O406" s="70"/>
    </row>
    <row r="407" spans="10:15">
      <c r="J407" s="76"/>
      <c r="K407" s="76"/>
      <c r="L407" s="76"/>
      <c r="M407" s="70"/>
      <c r="N407" s="70"/>
      <c r="O407" s="70"/>
    </row>
    <row r="408" spans="10:15">
      <c r="J408" s="76"/>
      <c r="K408" s="76"/>
      <c r="L408" s="76"/>
      <c r="M408" s="70"/>
      <c r="N408" s="70"/>
      <c r="O408" s="70"/>
    </row>
    <row r="409" spans="10:15">
      <c r="J409" s="76"/>
      <c r="K409" s="76"/>
      <c r="L409" s="76"/>
      <c r="M409" s="70"/>
      <c r="N409" s="70"/>
      <c r="O409" s="70"/>
    </row>
    <row r="410" spans="10:15">
      <c r="J410" s="76"/>
      <c r="K410" s="76"/>
      <c r="L410" s="76"/>
      <c r="M410" s="70"/>
      <c r="N410" s="70"/>
      <c r="O410" s="70"/>
    </row>
    <row r="411" spans="10:15">
      <c r="J411" s="76"/>
      <c r="K411" s="76"/>
      <c r="L411" s="76"/>
      <c r="M411" s="70"/>
      <c r="N411" s="70"/>
      <c r="O411" s="70"/>
    </row>
    <row r="412" spans="10:15">
      <c r="J412" s="76"/>
      <c r="K412" s="76"/>
      <c r="L412" s="76"/>
      <c r="M412" s="70"/>
      <c r="N412" s="70"/>
      <c r="O412" s="70"/>
    </row>
    <row r="413" spans="10:15">
      <c r="J413" s="76"/>
      <c r="K413" s="76"/>
      <c r="L413" s="76"/>
      <c r="M413" s="70"/>
      <c r="N413" s="70"/>
      <c r="O413" s="70"/>
    </row>
    <row r="414" spans="10:15">
      <c r="J414" s="76"/>
      <c r="K414" s="76"/>
      <c r="L414" s="76"/>
      <c r="M414" s="70"/>
      <c r="N414" s="70"/>
      <c r="O414" s="70"/>
    </row>
    <row r="415" spans="10:15">
      <c r="J415" s="76"/>
      <c r="K415" s="76"/>
      <c r="L415" s="76"/>
      <c r="M415" s="70"/>
      <c r="N415" s="70"/>
      <c r="O415" s="70"/>
    </row>
    <row r="416" spans="10:15">
      <c r="J416" s="76"/>
      <c r="K416" s="76"/>
      <c r="L416" s="76"/>
      <c r="M416" s="70"/>
      <c r="N416" s="70"/>
      <c r="O416" s="70"/>
    </row>
    <row r="417" spans="10:15">
      <c r="J417" s="76"/>
      <c r="K417" s="76"/>
      <c r="L417" s="76"/>
      <c r="M417" s="70"/>
      <c r="N417" s="70"/>
      <c r="O417" s="70"/>
    </row>
    <row r="418" spans="10:15">
      <c r="J418" s="76"/>
      <c r="K418" s="76"/>
      <c r="L418" s="76"/>
      <c r="M418" s="70"/>
      <c r="N418" s="70"/>
      <c r="O418" s="70"/>
    </row>
    <row r="419" spans="10:15">
      <c r="J419" s="76"/>
      <c r="K419" s="76"/>
      <c r="L419" s="76"/>
      <c r="M419" s="70"/>
      <c r="N419" s="70"/>
      <c r="O419" s="70"/>
    </row>
    <row r="420" spans="10:15">
      <c r="J420" s="76"/>
      <c r="K420" s="76"/>
      <c r="L420" s="76"/>
      <c r="M420" s="70"/>
      <c r="N420" s="70"/>
      <c r="O420" s="70"/>
    </row>
    <row r="421" spans="10:15">
      <c r="J421" s="76"/>
      <c r="K421" s="76"/>
      <c r="L421" s="76"/>
      <c r="M421" s="70"/>
      <c r="N421" s="70"/>
      <c r="O421" s="70"/>
    </row>
    <row r="422" spans="10:15">
      <c r="J422" s="76"/>
      <c r="K422" s="76"/>
      <c r="L422" s="76"/>
      <c r="M422" s="70"/>
      <c r="N422" s="70"/>
      <c r="O422" s="70"/>
    </row>
    <row r="423" spans="10:15">
      <c r="J423" s="76"/>
      <c r="K423" s="76"/>
      <c r="L423" s="76"/>
      <c r="M423" s="70"/>
      <c r="N423" s="70"/>
      <c r="O423" s="70"/>
    </row>
    <row r="424" spans="10:15">
      <c r="J424" s="76"/>
      <c r="K424" s="76"/>
      <c r="L424" s="76"/>
      <c r="M424" s="70"/>
      <c r="N424" s="70"/>
      <c r="O424" s="70"/>
    </row>
    <row r="425" spans="10:15">
      <c r="J425" s="76"/>
      <c r="K425" s="76"/>
      <c r="L425" s="76"/>
      <c r="M425" s="70"/>
      <c r="N425" s="70"/>
      <c r="O425" s="70"/>
    </row>
    <row r="426" spans="10:15">
      <c r="J426" s="76"/>
      <c r="K426" s="76"/>
      <c r="L426" s="76"/>
      <c r="M426" s="70"/>
      <c r="N426" s="70"/>
      <c r="O426" s="70"/>
    </row>
    <row r="427" spans="10:15">
      <c r="J427" s="76"/>
      <c r="K427" s="76"/>
      <c r="L427" s="76"/>
      <c r="M427" s="70"/>
      <c r="N427" s="70"/>
      <c r="O427" s="70"/>
    </row>
    <row r="428" spans="10:15">
      <c r="J428" s="76"/>
      <c r="K428" s="76"/>
      <c r="L428" s="76"/>
      <c r="M428" s="70"/>
      <c r="N428" s="70"/>
      <c r="O428" s="70"/>
    </row>
    <row r="429" spans="10:15">
      <c r="J429" s="76"/>
      <c r="K429" s="76"/>
      <c r="L429" s="76"/>
      <c r="M429" s="70"/>
      <c r="N429" s="70"/>
      <c r="O429" s="70"/>
    </row>
    <row r="430" spans="10:15">
      <c r="J430" s="76"/>
      <c r="K430" s="76"/>
      <c r="L430" s="76"/>
      <c r="M430" s="70"/>
      <c r="N430" s="70"/>
      <c r="O430" s="70"/>
    </row>
    <row r="431" spans="10:15">
      <c r="J431" s="76"/>
      <c r="K431" s="76"/>
      <c r="L431" s="76"/>
      <c r="M431" s="70"/>
      <c r="N431" s="70"/>
      <c r="O431" s="70"/>
    </row>
    <row r="432" spans="10:15">
      <c r="J432" s="76"/>
      <c r="K432" s="76"/>
      <c r="L432" s="76"/>
      <c r="M432" s="70"/>
      <c r="N432" s="70"/>
      <c r="O432" s="70"/>
    </row>
    <row r="433" spans="10:15">
      <c r="J433" s="76"/>
      <c r="K433" s="76"/>
      <c r="L433" s="76"/>
      <c r="M433" s="70"/>
      <c r="N433" s="70"/>
      <c r="O433" s="70"/>
    </row>
    <row r="434" spans="10:15">
      <c r="J434" s="76"/>
      <c r="K434" s="76"/>
      <c r="L434" s="76"/>
      <c r="M434" s="70"/>
      <c r="N434" s="70"/>
      <c r="O434" s="70"/>
    </row>
    <row r="435" spans="10:15">
      <c r="J435" s="76"/>
      <c r="K435" s="76"/>
      <c r="L435" s="76"/>
      <c r="M435" s="70"/>
      <c r="N435" s="70"/>
      <c r="O435" s="70"/>
    </row>
    <row r="436" spans="10:15">
      <c r="J436" s="76"/>
      <c r="K436" s="76"/>
      <c r="L436" s="76"/>
      <c r="M436" s="70"/>
      <c r="N436" s="70"/>
      <c r="O436" s="70"/>
    </row>
    <row r="437" spans="10:15">
      <c r="J437" s="76"/>
      <c r="K437" s="76"/>
      <c r="L437" s="76"/>
      <c r="M437" s="70"/>
      <c r="N437" s="70"/>
      <c r="O437" s="70"/>
    </row>
    <row r="438" spans="10:15">
      <c r="J438" s="76"/>
      <c r="K438" s="76"/>
      <c r="L438" s="76"/>
      <c r="M438" s="70"/>
      <c r="N438" s="70"/>
      <c r="O438" s="70"/>
    </row>
    <row r="439" spans="10:15">
      <c r="J439" s="76"/>
      <c r="K439" s="76"/>
      <c r="L439" s="76"/>
      <c r="M439" s="70"/>
      <c r="N439" s="70"/>
      <c r="O439" s="70"/>
    </row>
    <row r="440" spans="10:15">
      <c r="J440" s="76"/>
      <c r="K440" s="76"/>
      <c r="L440" s="76"/>
      <c r="M440" s="70"/>
      <c r="N440" s="70"/>
      <c r="O440" s="70"/>
    </row>
    <row r="441" spans="10:15">
      <c r="J441" s="76"/>
      <c r="K441" s="76"/>
      <c r="L441" s="76"/>
      <c r="M441" s="70"/>
      <c r="N441" s="70"/>
      <c r="O441" s="70"/>
    </row>
    <row r="442" spans="10:15">
      <c r="J442" s="76"/>
      <c r="K442" s="76"/>
      <c r="L442" s="76"/>
      <c r="M442" s="70"/>
      <c r="N442" s="70"/>
      <c r="O442" s="70"/>
    </row>
    <row r="443" spans="10:15">
      <c r="J443" s="76"/>
      <c r="K443" s="76"/>
      <c r="L443" s="76"/>
      <c r="M443" s="70"/>
      <c r="N443" s="70"/>
      <c r="O443" s="70"/>
    </row>
    <row r="444" spans="10:15">
      <c r="J444" s="76"/>
      <c r="K444" s="76"/>
      <c r="L444" s="76"/>
      <c r="M444" s="70"/>
      <c r="N444" s="70"/>
      <c r="O444" s="70"/>
    </row>
    <row r="445" spans="10:15">
      <c r="J445" s="76"/>
      <c r="K445" s="76"/>
      <c r="L445" s="76"/>
      <c r="M445" s="70"/>
      <c r="N445" s="70"/>
      <c r="O445" s="70"/>
    </row>
    <row r="446" spans="10:15">
      <c r="J446" s="76"/>
      <c r="K446" s="76"/>
      <c r="L446" s="76"/>
      <c r="M446" s="70"/>
      <c r="N446" s="70"/>
      <c r="O446" s="70"/>
    </row>
    <row r="447" spans="10:15">
      <c r="J447" s="76"/>
      <c r="K447" s="76"/>
      <c r="L447" s="76"/>
      <c r="M447" s="70"/>
      <c r="N447" s="70"/>
      <c r="O447" s="70"/>
    </row>
    <row r="448" spans="10:15">
      <c r="J448" s="76"/>
      <c r="K448" s="76"/>
      <c r="L448" s="76"/>
      <c r="M448" s="70"/>
      <c r="N448" s="70"/>
      <c r="O448" s="70"/>
    </row>
    <row r="449" spans="10:15">
      <c r="J449" s="76"/>
      <c r="K449" s="76"/>
      <c r="L449" s="76"/>
      <c r="M449" s="70"/>
      <c r="N449" s="70"/>
      <c r="O449" s="70"/>
    </row>
    <row r="450" spans="10:15">
      <c r="J450" s="76"/>
      <c r="K450" s="76"/>
      <c r="L450" s="76"/>
      <c r="M450" s="70"/>
      <c r="N450" s="70"/>
      <c r="O450" s="70"/>
    </row>
    <row r="451" spans="10:15">
      <c r="J451" s="76"/>
      <c r="K451" s="76"/>
      <c r="L451" s="76"/>
      <c r="M451" s="70"/>
      <c r="N451" s="70"/>
      <c r="O451" s="70"/>
    </row>
    <row r="452" spans="10:15">
      <c r="J452" s="76"/>
      <c r="K452" s="76"/>
      <c r="L452" s="76"/>
      <c r="M452" s="70"/>
      <c r="N452" s="70"/>
      <c r="O452" s="70"/>
    </row>
    <row r="453" spans="10:15">
      <c r="J453" s="76"/>
      <c r="K453" s="76"/>
      <c r="L453" s="76"/>
      <c r="M453" s="70"/>
      <c r="N453" s="70"/>
      <c r="O453" s="70"/>
    </row>
    <row r="454" spans="10:15">
      <c r="J454" s="76"/>
      <c r="K454" s="76"/>
      <c r="L454" s="76"/>
      <c r="M454" s="70"/>
      <c r="N454" s="70"/>
      <c r="O454" s="70"/>
    </row>
    <row r="455" spans="10:15">
      <c r="J455" s="76"/>
      <c r="K455" s="76"/>
      <c r="L455" s="76"/>
      <c r="M455" s="70"/>
      <c r="N455" s="70"/>
      <c r="O455" s="70"/>
    </row>
    <row r="456" spans="10:15">
      <c r="J456" s="76"/>
      <c r="K456" s="76"/>
      <c r="L456" s="76"/>
      <c r="M456" s="70"/>
      <c r="N456" s="70"/>
      <c r="O456" s="70"/>
    </row>
    <row r="457" spans="10:15">
      <c r="J457" s="76"/>
      <c r="K457" s="76"/>
      <c r="L457" s="76"/>
      <c r="M457" s="70"/>
      <c r="N457" s="70"/>
      <c r="O457" s="70"/>
    </row>
    <row r="458" spans="10:15">
      <c r="J458" s="76"/>
      <c r="K458" s="76"/>
      <c r="L458" s="76"/>
      <c r="M458" s="70"/>
      <c r="N458" s="70"/>
      <c r="O458" s="70"/>
    </row>
    <row r="459" spans="10:15">
      <c r="J459" s="76"/>
      <c r="K459" s="76"/>
      <c r="L459" s="76"/>
      <c r="M459" s="70"/>
      <c r="N459" s="70"/>
      <c r="O459" s="70"/>
    </row>
    <row r="460" spans="10:15">
      <c r="J460" s="76"/>
      <c r="K460" s="76"/>
      <c r="L460" s="76"/>
      <c r="M460" s="70"/>
      <c r="N460" s="70"/>
      <c r="O460" s="70"/>
    </row>
    <row r="461" spans="10:15">
      <c r="J461" s="76"/>
      <c r="K461" s="76"/>
      <c r="L461" s="76"/>
      <c r="M461" s="70"/>
      <c r="N461" s="70"/>
      <c r="O461" s="70"/>
    </row>
    <row r="462" spans="10:15">
      <c r="J462" s="76"/>
      <c r="K462" s="76"/>
      <c r="L462" s="76"/>
      <c r="M462" s="70"/>
      <c r="N462" s="70"/>
      <c r="O462" s="70"/>
    </row>
    <row r="463" spans="10:15">
      <c r="J463" s="76"/>
      <c r="K463" s="76"/>
      <c r="L463" s="76"/>
      <c r="M463" s="70"/>
      <c r="N463" s="70"/>
      <c r="O463" s="70"/>
    </row>
    <row r="464" spans="10:15">
      <c r="J464" s="76"/>
      <c r="K464" s="76"/>
      <c r="L464" s="76"/>
      <c r="M464" s="70"/>
      <c r="N464" s="70"/>
      <c r="O464" s="70"/>
    </row>
    <row r="465" spans="10:15">
      <c r="J465" s="76"/>
      <c r="K465" s="76"/>
      <c r="L465" s="76"/>
      <c r="M465" s="70"/>
      <c r="N465" s="70"/>
      <c r="O465" s="70"/>
    </row>
    <row r="466" spans="10:15">
      <c r="J466" s="76"/>
      <c r="K466" s="76"/>
      <c r="L466" s="76"/>
      <c r="M466" s="70"/>
      <c r="N466" s="70"/>
      <c r="O466" s="70"/>
    </row>
    <row r="467" spans="10:15">
      <c r="J467" s="76"/>
      <c r="K467" s="76"/>
      <c r="L467" s="76"/>
      <c r="M467" s="70"/>
      <c r="N467" s="70"/>
      <c r="O467" s="70"/>
    </row>
    <row r="468" spans="10:15">
      <c r="J468" s="76"/>
      <c r="K468" s="76"/>
      <c r="L468" s="76"/>
      <c r="M468" s="70"/>
      <c r="N468" s="70"/>
      <c r="O468" s="70"/>
    </row>
    <row r="469" spans="10:15">
      <c r="J469" s="76"/>
      <c r="K469" s="76"/>
      <c r="L469" s="76"/>
      <c r="M469" s="70"/>
      <c r="N469" s="70"/>
      <c r="O469" s="70"/>
    </row>
    <row r="470" spans="10:15">
      <c r="J470" s="76"/>
      <c r="K470" s="76"/>
      <c r="L470" s="76"/>
      <c r="M470" s="70"/>
      <c r="N470" s="70"/>
      <c r="O470" s="70"/>
    </row>
    <row r="471" spans="10:15">
      <c r="J471" s="76"/>
      <c r="K471" s="76"/>
      <c r="L471" s="76"/>
      <c r="M471" s="70"/>
      <c r="N471" s="70"/>
      <c r="O471" s="70"/>
    </row>
    <row r="472" spans="10:15">
      <c r="J472" s="76"/>
      <c r="K472" s="76"/>
      <c r="L472" s="76"/>
      <c r="M472" s="70"/>
      <c r="N472" s="70"/>
      <c r="O472" s="70"/>
    </row>
    <row r="473" spans="10:15">
      <c r="J473" s="76"/>
      <c r="K473" s="76"/>
      <c r="L473" s="76"/>
      <c r="M473" s="70"/>
      <c r="N473" s="70"/>
      <c r="O473" s="70"/>
    </row>
    <row r="474" spans="10:15">
      <c r="J474" s="76"/>
      <c r="K474" s="76"/>
      <c r="L474" s="76"/>
      <c r="M474" s="70"/>
      <c r="N474" s="70"/>
      <c r="O474" s="70"/>
    </row>
    <row r="475" spans="10:15">
      <c r="J475" s="76"/>
      <c r="K475" s="76"/>
      <c r="L475" s="76"/>
      <c r="M475" s="70"/>
      <c r="N475" s="70"/>
      <c r="O475" s="70"/>
    </row>
    <row r="476" spans="10:15">
      <c r="J476" s="76"/>
      <c r="K476" s="76"/>
      <c r="L476" s="76"/>
      <c r="M476" s="70"/>
      <c r="N476" s="70"/>
      <c r="O476" s="70"/>
    </row>
    <row r="477" spans="10:15">
      <c r="J477" s="76"/>
      <c r="K477" s="76"/>
      <c r="L477" s="76"/>
      <c r="M477" s="70"/>
      <c r="N477" s="70"/>
      <c r="O477" s="70"/>
    </row>
    <row r="478" spans="10:15">
      <c r="J478" s="76"/>
      <c r="K478" s="76"/>
      <c r="L478" s="76"/>
      <c r="M478" s="70"/>
      <c r="N478" s="70"/>
      <c r="O478" s="70"/>
    </row>
    <row r="479" spans="10:15">
      <c r="J479" s="76"/>
      <c r="K479" s="76"/>
      <c r="L479" s="76"/>
      <c r="M479" s="70"/>
      <c r="N479" s="70"/>
      <c r="O479" s="70"/>
    </row>
    <row r="480" spans="10:15">
      <c r="J480" s="76"/>
      <c r="K480" s="76"/>
      <c r="L480" s="76"/>
      <c r="M480" s="70"/>
      <c r="N480" s="70"/>
      <c r="O480" s="70"/>
    </row>
    <row r="481" spans="10:15">
      <c r="J481" s="76"/>
      <c r="K481" s="76"/>
      <c r="L481" s="76"/>
      <c r="M481" s="70"/>
      <c r="N481" s="70"/>
      <c r="O481" s="70"/>
    </row>
    <row r="482" spans="10:15">
      <c r="J482" s="76"/>
      <c r="K482" s="76"/>
      <c r="L482" s="76"/>
      <c r="M482" s="70"/>
      <c r="N482" s="70"/>
      <c r="O482" s="70"/>
    </row>
    <row r="483" spans="10:15">
      <c r="J483" s="76"/>
      <c r="K483" s="76"/>
      <c r="L483" s="76"/>
      <c r="M483" s="70"/>
      <c r="N483" s="70"/>
      <c r="O483" s="70"/>
    </row>
    <row r="484" spans="10:15">
      <c r="J484" s="76"/>
      <c r="K484" s="76"/>
      <c r="L484" s="76"/>
      <c r="M484" s="70"/>
      <c r="N484" s="70"/>
      <c r="O484" s="70"/>
    </row>
    <row r="485" spans="10:15">
      <c r="J485" s="76"/>
      <c r="K485" s="76"/>
      <c r="L485" s="76"/>
      <c r="M485" s="70"/>
      <c r="N485" s="70"/>
      <c r="O485" s="70"/>
    </row>
    <row r="486" spans="10:15">
      <c r="J486" s="76"/>
      <c r="K486" s="76"/>
      <c r="L486" s="76"/>
      <c r="M486" s="70"/>
      <c r="N486" s="70"/>
      <c r="O486" s="70"/>
    </row>
    <row r="487" spans="10:15">
      <c r="J487" s="76"/>
      <c r="K487" s="76"/>
      <c r="L487" s="76"/>
      <c r="M487" s="70"/>
      <c r="N487" s="70"/>
      <c r="O487" s="70"/>
    </row>
    <row r="488" spans="10:15">
      <c r="J488" s="76"/>
      <c r="K488" s="76"/>
      <c r="L488" s="76"/>
      <c r="M488" s="70"/>
      <c r="N488" s="70"/>
      <c r="O488" s="70"/>
    </row>
    <row r="489" spans="10:15">
      <c r="J489" s="76"/>
      <c r="K489" s="76"/>
      <c r="L489" s="76"/>
      <c r="M489" s="70"/>
      <c r="N489" s="70"/>
      <c r="O489" s="70"/>
    </row>
    <row r="490" spans="10:15">
      <c r="J490" s="76"/>
      <c r="K490" s="76"/>
      <c r="L490" s="76"/>
      <c r="M490" s="70"/>
      <c r="N490" s="70"/>
      <c r="O490" s="70"/>
    </row>
    <row r="491" spans="10:15">
      <c r="J491" s="76"/>
      <c r="K491" s="76"/>
      <c r="L491" s="76"/>
      <c r="M491" s="70"/>
      <c r="N491" s="70"/>
      <c r="O491" s="70"/>
    </row>
    <row r="492" spans="10:15">
      <c r="J492" s="76"/>
      <c r="K492" s="76"/>
      <c r="L492" s="76"/>
      <c r="M492" s="70"/>
      <c r="N492" s="70"/>
      <c r="O492" s="70"/>
    </row>
    <row r="493" spans="10:15">
      <c r="J493" s="76"/>
      <c r="K493" s="76"/>
      <c r="L493" s="76"/>
      <c r="M493" s="70"/>
      <c r="N493" s="70"/>
      <c r="O493" s="70"/>
    </row>
    <row r="494" spans="10:15">
      <c r="J494" s="76"/>
      <c r="K494" s="76"/>
      <c r="L494" s="76"/>
      <c r="M494" s="70"/>
      <c r="N494" s="70"/>
      <c r="O494" s="70"/>
    </row>
    <row r="495" spans="10:15">
      <c r="J495" s="76"/>
      <c r="K495" s="76"/>
      <c r="L495" s="76"/>
      <c r="M495" s="70"/>
      <c r="N495" s="70"/>
      <c r="O495" s="70"/>
    </row>
    <row r="496" spans="10:15">
      <c r="J496" s="76"/>
      <c r="K496" s="76"/>
      <c r="L496" s="76"/>
      <c r="M496" s="70"/>
      <c r="N496" s="70"/>
      <c r="O496" s="70"/>
    </row>
    <row r="497" spans="10:15">
      <c r="J497" s="76"/>
      <c r="K497" s="76"/>
      <c r="L497" s="76"/>
      <c r="M497" s="70"/>
      <c r="N497" s="70"/>
      <c r="O497" s="70"/>
    </row>
    <row r="498" spans="10:15">
      <c r="J498" s="76"/>
      <c r="K498" s="76"/>
      <c r="L498" s="76"/>
      <c r="M498" s="70"/>
      <c r="N498" s="70"/>
      <c r="O498" s="70"/>
    </row>
    <row r="499" spans="10:15">
      <c r="J499" s="76"/>
      <c r="K499" s="76"/>
      <c r="L499" s="76"/>
      <c r="M499" s="70"/>
      <c r="N499" s="70"/>
      <c r="O499" s="70"/>
    </row>
    <row r="500" spans="10:15">
      <c r="J500" s="76"/>
      <c r="K500" s="76"/>
      <c r="L500" s="76"/>
      <c r="M500" s="70"/>
      <c r="N500" s="70"/>
      <c r="O500" s="70"/>
    </row>
    <row r="501" spans="10:15">
      <c r="J501" s="76"/>
      <c r="K501" s="76"/>
      <c r="L501" s="76"/>
      <c r="M501" s="70"/>
      <c r="N501" s="70"/>
      <c r="O501" s="70"/>
    </row>
    <row r="502" spans="10:15">
      <c r="J502" s="76"/>
      <c r="K502" s="76"/>
      <c r="L502" s="76"/>
      <c r="M502" s="70"/>
      <c r="N502" s="70"/>
      <c r="O502" s="70"/>
    </row>
    <row r="503" spans="10:15">
      <c r="J503" s="76"/>
      <c r="K503" s="76"/>
      <c r="L503" s="76"/>
      <c r="M503" s="70"/>
      <c r="N503" s="70"/>
      <c r="O503" s="70"/>
    </row>
    <row r="504" spans="10:15">
      <c r="J504" s="76"/>
      <c r="K504" s="76"/>
      <c r="L504" s="76"/>
      <c r="M504" s="70"/>
      <c r="N504" s="70"/>
      <c r="O504" s="70"/>
    </row>
    <row r="505" spans="10:15">
      <c r="J505" s="76"/>
      <c r="K505" s="76"/>
      <c r="L505" s="76"/>
      <c r="M505" s="70"/>
      <c r="N505" s="70"/>
      <c r="O505" s="70"/>
    </row>
    <row r="506" spans="10:15">
      <c r="J506" s="76"/>
      <c r="K506" s="76"/>
      <c r="L506" s="76"/>
      <c r="M506" s="70"/>
      <c r="N506" s="70"/>
      <c r="O506" s="70"/>
    </row>
    <row r="507" spans="10:15">
      <c r="J507" s="76"/>
      <c r="K507" s="76"/>
      <c r="L507" s="76"/>
      <c r="M507" s="70"/>
      <c r="N507" s="70"/>
      <c r="O507" s="70"/>
    </row>
    <row r="508" spans="10:15">
      <c r="J508" s="76"/>
      <c r="K508" s="76"/>
      <c r="L508" s="76"/>
      <c r="M508" s="70"/>
      <c r="N508" s="70"/>
      <c r="O508" s="70"/>
    </row>
    <row r="509" spans="10:15">
      <c r="J509" s="76"/>
      <c r="K509" s="76"/>
      <c r="L509" s="76"/>
      <c r="M509" s="70"/>
      <c r="N509" s="70"/>
      <c r="O509" s="70"/>
    </row>
    <row r="510" spans="10:15">
      <c r="J510" s="76"/>
      <c r="K510" s="76"/>
      <c r="L510" s="76"/>
      <c r="M510" s="70"/>
      <c r="N510" s="70"/>
      <c r="O510" s="70"/>
    </row>
    <row r="511" spans="10:15">
      <c r="J511" s="76"/>
      <c r="K511" s="76"/>
      <c r="L511" s="76"/>
      <c r="M511" s="70"/>
      <c r="N511" s="70"/>
      <c r="O511" s="70"/>
    </row>
    <row r="512" spans="10:15">
      <c r="J512" s="76"/>
      <c r="K512" s="76"/>
      <c r="L512" s="76"/>
      <c r="M512" s="70"/>
      <c r="N512" s="70"/>
      <c r="O512" s="70"/>
    </row>
    <row r="513" spans="10:15">
      <c r="J513" s="76"/>
      <c r="K513" s="76"/>
      <c r="L513" s="76"/>
      <c r="M513" s="70"/>
      <c r="N513" s="70"/>
      <c r="O513" s="70"/>
    </row>
    <row r="514" spans="10:15">
      <c r="J514" s="76"/>
      <c r="K514" s="76"/>
      <c r="L514" s="76"/>
      <c r="M514" s="70"/>
      <c r="N514" s="70"/>
      <c r="O514" s="70"/>
    </row>
    <row r="515" spans="10:15">
      <c r="J515" s="76"/>
      <c r="K515" s="76"/>
      <c r="L515" s="76"/>
      <c r="M515" s="70"/>
      <c r="N515" s="70"/>
      <c r="O515" s="70"/>
    </row>
    <row r="516" spans="10:15">
      <c r="J516" s="76"/>
      <c r="K516" s="76"/>
      <c r="L516" s="76"/>
      <c r="M516" s="70"/>
      <c r="N516" s="70"/>
      <c r="O516" s="70"/>
    </row>
    <row r="517" spans="10:15">
      <c r="J517" s="76"/>
      <c r="K517" s="76"/>
      <c r="L517" s="76"/>
      <c r="M517" s="70"/>
      <c r="N517" s="70"/>
      <c r="O517" s="70"/>
    </row>
    <row r="518" spans="10:15">
      <c r="J518" s="76"/>
      <c r="K518" s="76"/>
      <c r="L518" s="76"/>
      <c r="M518" s="70"/>
      <c r="N518" s="70"/>
      <c r="O518" s="70"/>
    </row>
    <row r="519" spans="10:15">
      <c r="J519" s="76"/>
      <c r="K519" s="76"/>
      <c r="L519" s="76"/>
      <c r="M519" s="70"/>
      <c r="N519" s="70"/>
      <c r="O519" s="70"/>
    </row>
    <row r="520" spans="10:15">
      <c r="J520" s="76"/>
      <c r="K520" s="76"/>
      <c r="L520" s="76"/>
      <c r="M520" s="70"/>
      <c r="N520" s="70"/>
      <c r="O520" s="70"/>
    </row>
    <row r="521" spans="10:15">
      <c r="J521" s="76"/>
      <c r="K521" s="76"/>
      <c r="L521" s="76"/>
      <c r="M521" s="70"/>
      <c r="N521" s="70"/>
      <c r="O521" s="70"/>
    </row>
    <row r="522" spans="10:15">
      <c r="J522" s="76"/>
      <c r="K522" s="76"/>
      <c r="L522" s="76"/>
      <c r="M522" s="70"/>
      <c r="N522" s="70"/>
      <c r="O522" s="70"/>
    </row>
    <row r="523" spans="10:15">
      <c r="J523" s="76"/>
      <c r="K523" s="76"/>
      <c r="L523" s="76"/>
      <c r="M523" s="70"/>
      <c r="N523" s="70"/>
      <c r="O523" s="70"/>
    </row>
    <row r="524" spans="10:15">
      <c r="J524" s="76"/>
      <c r="K524" s="76"/>
      <c r="L524" s="76"/>
      <c r="M524" s="70"/>
      <c r="N524" s="70"/>
      <c r="O524" s="70"/>
    </row>
    <row r="525" spans="10:15">
      <c r="J525" s="76"/>
      <c r="K525" s="76"/>
      <c r="L525" s="76"/>
      <c r="M525" s="70"/>
      <c r="N525" s="70"/>
      <c r="O525" s="70"/>
    </row>
    <row r="526" spans="10:15">
      <c r="J526" s="76"/>
      <c r="K526" s="76"/>
      <c r="L526" s="76"/>
      <c r="M526" s="70"/>
      <c r="N526" s="70"/>
      <c r="O526" s="70"/>
    </row>
    <row r="527" spans="10:15">
      <c r="J527" s="76"/>
      <c r="K527" s="76"/>
      <c r="L527" s="76"/>
      <c r="M527" s="70"/>
      <c r="N527" s="70"/>
      <c r="O527" s="70"/>
    </row>
    <row r="528" spans="10:15">
      <c r="J528" s="76"/>
      <c r="K528" s="76"/>
      <c r="L528" s="76"/>
      <c r="M528" s="70"/>
      <c r="N528" s="70"/>
      <c r="O528" s="70"/>
    </row>
    <row r="529" spans="10:15">
      <c r="J529" s="76"/>
      <c r="K529" s="76"/>
      <c r="L529" s="76"/>
      <c r="M529" s="70"/>
      <c r="N529" s="70"/>
      <c r="O529" s="70"/>
    </row>
    <row r="530" spans="10:15">
      <c r="J530" s="76"/>
      <c r="K530" s="76"/>
      <c r="L530" s="76"/>
      <c r="M530" s="70"/>
      <c r="N530" s="70"/>
      <c r="O530" s="70"/>
    </row>
    <row r="531" spans="10:15">
      <c r="J531" s="76"/>
      <c r="K531" s="76"/>
      <c r="L531" s="76"/>
      <c r="M531" s="70"/>
      <c r="N531" s="70"/>
      <c r="O531" s="70"/>
    </row>
    <row r="532" spans="10:15">
      <c r="J532" s="76"/>
      <c r="K532" s="76"/>
      <c r="L532" s="76"/>
      <c r="M532" s="70"/>
      <c r="N532" s="70"/>
      <c r="O532" s="70"/>
    </row>
    <row r="533" spans="10:15">
      <c r="J533" s="76"/>
      <c r="K533" s="76"/>
      <c r="L533" s="76"/>
      <c r="M533" s="70"/>
      <c r="N533" s="70"/>
      <c r="O533" s="70"/>
    </row>
    <row r="534" spans="10:15">
      <c r="J534" s="76"/>
      <c r="K534" s="76"/>
      <c r="L534" s="76"/>
      <c r="M534" s="70"/>
      <c r="N534" s="70"/>
      <c r="O534" s="70"/>
    </row>
    <row r="535" spans="10:15">
      <c r="J535" s="76"/>
      <c r="K535" s="76"/>
      <c r="L535" s="76"/>
      <c r="M535" s="70"/>
      <c r="N535" s="70"/>
      <c r="O535" s="70"/>
    </row>
    <row r="536" spans="10:15">
      <c r="J536" s="76"/>
      <c r="K536" s="76"/>
      <c r="L536" s="76"/>
      <c r="M536" s="70"/>
      <c r="N536" s="70"/>
      <c r="O536" s="70"/>
    </row>
    <row r="537" spans="10:15">
      <c r="J537" s="76"/>
      <c r="K537" s="76"/>
      <c r="L537" s="76"/>
      <c r="M537" s="70"/>
      <c r="N537" s="70"/>
      <c r="O537" s="70"/>
    </row>
    <row r="538" spans="10:15">
      <c r="J538" s="76"/>
      <c r="K538" s="76"/>
      <c r="L538" s="76"/>
      <c r="M538" s="70"/>
      <c r="N538" s="70"/>
      <c r="O538" s="70"/>
    </row>
    <row r="539" spans="10:15">
      <c r="J539" s="76"/>
      <c r="K539" s="76"/>
      <c r="L539" s="76"/>
      <c r="M539" s="70"/>
      <c r="N539" s="70"/>
      <c r="O539" s="70"/>
    </row>
    <row r="540" spans="10:15">
      <c r="J540" s="76"/>
      <c r="K540" s="76"/>
      <c r="L540" s="76"/>
      <c r="M540" s="70"/>
      <c r="N540" s="70"/>
      <c r="O540" s="70"/>
    </row>
    <row r="541" spans="10:15">
      <c r="J541" s="76"/>
      <c r="K541" s="76"/>
      <c r="L541" s="76"/>
      <c r="M541" s="70"/>
      <c r="N541" s="70"/>
      <c r="O541" s="70"/>
    </row>
    <row r="542" spans="10:15">
      <c r="J542" s="76"/>
      <c r="K542" s="76"/>
      <c r="L542" s="76"/>
      <c r="M542" s="70"/>
      <c r="N542" s="70"/>
      <c r="O542" s="70"/>
    </row>
    <row r="543" spans="10:15">
      <c r="J543" s="76"/>
      <c r="K543" s="76"/>
      <c r="L543" s="76"/>
      <c r="M543" s="70"/>
      <c r="N543" s="70"/>
      <c r="O543" s="70"/>
    </row>
    <row r="544" spans="10:15">
      <c r="J544" s="76"/>
      <c r="K544" s="76"/>
      <c r="L544" s="76"/>
      <c r="M544" s="70"/>
      <c r="N544" s="70"/>
      <c r="O544" s="70"/>
    </row>
    <row r="545" spans="10:15">
      <c r="J545" s="76"/>
      <c r="K545" s="76"/>
      <c r="L545" s="76"/>
      <c r="M545" s="70"/>
      <c r="N545" s="70"/>
      <c r="O545" s="70"/>
    </row>
    <row r="546" spans="10:15">
      <c r="J546" s="76"/>
      <c r="K546" s="76"/>
      <c r="L546" s="76"/>
      <c r="M546" s="70"/>
      <c r="N546" s="70"/>
      <c r="O546" s="70"/>
    </row>
    <row r="547" spans="10:15">
      <c r="J547" s="76"/>
      <c r="K547" s="76"/>
      <c r="L547" s="76"/>
      <c r="M547" s="70"/>
      <c r="N547" s="70"/>
      <c r="O547" s="70"/>
    </row>
    <row r="548" spans="10:15">
      <c r="J548" s="76"/>
      <c r="K548" s="76"/>
      <c r="L548" s="76"/>
      <c r="M548" s="70"/>
      <c r="N548" s="70"/>
      <c r="O548" s="70"/>
    </row>
    <row r="549" spans="10:15">
      <c r="J549" s="76"/>
      <c r="K549" s="76"/>
      <c r="L549" s="76"/>
      <c r="M549" s="70"/>
      <c r="N549" s="70"/>
      <c r="O549" s="70"/>
    </row>
    <row r="550" spans="10:15">
      <c r="J550" s="76"/>
      <c r="K550" s="76"/>
      <c r="L550" s="76"/>
      <c r="M550" s="70"/>
      <c r="N550" s="70"/>
      <c r="O550" s="70"/>
    </row>
    <row r="551" spans="10:15">
      <c r="J551" s="76"/>
      <c r="K551" s="76"/>
      <c r="L551" s="76"/>
      <c r="M551" s="70"/>
      <c r="N551" s="70"/>
      <c r="O551" s="70"/>
    </row>
    <row r="552" spans="10:15">
      <c r="J552" s="76"/>
      <c r="K552" s="76"/>
      <c r="L552" s="76"/>
      <c r="M552" s="70"/>
      <c r="N552" s="70"/>
      <c r="O552" s="70"/>
    </row>
    <row r="553" spans="10:15">
      <c r="J553" s="76"/>
      <c r="K553" s="76"/>
      <c r="L553" s="76"/>
      <c r="M553" s="70"/>
      <c r="N553" s="70"/>
      <c r="O553" s="70"/>
    </row>
    <row r="554" spans="10:15">
      <c r="J554" s="76"/>
      <c r="K554" s="76"/>
      <c r="L554" s="76"/>
      <c r="M554" s="70"/>
      <c r="N554" s="70"/>
      <c r="O554" s="70"/>
    </row>
    <row r="555" spans="10:15">
      <c r="J555" s="76"/>
      <c r="K555" s="76"/>
      <c r="L555" s="76"/>
      <c r="M555" s="70"/>
      <c r="N555" s="70"/>
      <c r="O555" s="70"/>
    </row>
    <row r="556" spans="10:15">
      <c r="J556" s="76"/>
      <c r="K556" s="76"/>
      <c r="L556" s="76"/>
      <c r="M556" s="70"/>
      <c r="N556" s="70"/>
      <c r="O556" s="70"/>
    </row>
    <row r="557" spans="10:15">
      <c r="J557" s="76"/>
      <c r="K557" s="76"/>
      <c r="L557" s="76"/>
      <c r="M557" s="70"/>
      <c r="N557" s="70"/>
      <c r="O557" s="70"/>
    </row>
    <row r="558" spans="10:15">
      <c r="J558" s="76"/>
      <c r="K558" s="76"/>
      <c r="L558" s="76"/>
      <c r="M558" s="70"/>
      <c r="N558" s="70"/>
      <c r="O558" s="70"/>
    </row>
    <row r="559" spans="10:15">
      <c r="J559" s="76"/>
      <c r="K559" s="76"/>
      <c r="L559" s="76"/>
      <c r="M559" s="70"/>
      <c r="N559" s="70"/>
      <c r="O559" s="70"/>
    </row>
    <row r="560" spans="10:15">
      <c r="J560" s="76"/>
      <c r="K560" s="76"/>
      <c r="L560" s="76"/>
      <c r="M560" s="70"/>
      <c r="N560" s="70"/>
      <c r="O560" s="70"/>
    </row>
    <row r="561" spans="10:15">
      <c r="J561" s="76"/>
      <c r="K561" s="76"/>
      <c r="L561" s="76"/>
      <c r="M561" s="70"/>
      <c r="N561" s="70"/>
      <c r="O561" s="70"/>
    </row>
    <row r="562" spans="10:15">
      <c r="J562" s="76"/>
      <c r="K562" s="76"/>
      <c r="L562" s="76"/>
      <c r="M562" s="70"/>
      <c r="N562" s="70"/>
      <c r="O562" s="70"/>
    </row>
    <row r="563" spans="10:15">
      <c r="J563" s="76"/>
      <c r="K563" s="76"/>
      <c r="L563" s="76"/>
      <c r="M563" s="70"/>
      <c r="N563" s="70"/>
      <c r="O563" s="70"/>
    </row>
    <row r="564" spans="10:15">
      <c r="J564" s="76"/>
      <c r="K564" s="76"/>
      <c r="L564" s="76"/>
      <c r="M564" s="70"/>
      <c r="N564" s="70"/>
      <c r="O564" s="70"/>
    </row>
    <row r="565" spans="10:15">
      <c r="J565" s="76"/>
      <c r="K565" s="76"/>
      <c r="L565" s="76"/>
      <c r="M565" s="70"/>
      <c r="N565" s="70"/>
      <c r="O565" s="70"/>
    </row>
    <row r="566" spans="10:15">
      <c r="J566" s="76"/>
      <c r="K566" s="76"/>
      <c r="L566" s="76"/>
      <c r="M566" s="70"/>
      <c r="N566" s="70"/>
      <c r="O566" s="70"/>
    </row>
    <row r="567" spans="10:15">
      <c r="J567" s="76"/>
      <c r="K567" s="76"/>
      <c r="L567" s="76"/>
      <c r="M567" s="70"/>
      <c r="N567" s="70"/>
      <c r="O567" s="70"/>
    </row>
    <row r="568" spans="10:15">
      <c r="J568" s="76"/>
      <c r="K568" s="76"/>
      <c r="L568" s="76"/>
      <c r="M568" s="70"/>
      <c r="N568" s="70"/>
      <c r="O568" s="70"/>
    </row>
    <row r="569" spans="10:15">
      <c r="J569" s="76"/>
      <c r="K569" s="76"/>
      <c r="L569" s="76"/>
      <c r="M569" s="70"/>
      <c r="N569" s="70"/>
      <c r="O569" s="70"/>
    </row>
    <row r="570" spans="10:15">
      <c r="J570" s="76"/>
      <c r="K570" s="76"/>
      <c r="L570" s="76"/>
      <c r="M570" s="70"/>
      <c r="N570" s="70"/>
      <c r="O570" s="70"/>
    </row>
    <row r="571" spans="10:15">
      <c r="J571" s="76"/>
      <c r="K571" s="76"/>
      <c r="L571" s="76"/>
      <c r="M571" s="70"/>
      <c r="N571" s="70"/>
      <c r="O571" s="70"/>
    </row>
    <row r="572" spans="10:15">
      <c r="J572" s="76"/>
      <c r="K572" s="76"/>
      <c r="L572" s="76"/>
      <c r="M572" s="70"/>
      <c r="N572" s="70"/>
      <c r="O572" s="70"/>
    </row>
    <row r="573" spans="10:15">
      <c r="J573" s="76"/>
      <c r="K573" s="76"/>
      <c r="L573" s="76"/>
      <c r="M573" s="70"/>
      <c r="N573" s="70"/>
      <c r="O573" s="70"/>
    </row>
    <row r="574" spans="10:15">
      <c r="J574" s="76"/>
      <c r="K574" s="76"/>
      <c r="L574" s="76"/>
      <c r="M574" s="70"/>
      <c r="N574" s="70"/>
      <c r="O574" s="70"/>
    </row>
    <row r="575" spans="10:15">
      <c r="J575" s="76"/>
      <c r="K575" s="76"/>
      <c r="L575" s="76"/>
      <c r="M575" s="70"/>
      <c r="N575" s="70"/>
      <c r="O575" s="70"/>
    </row>
    <row r="576" spans="10:15">
      <c r="J576" s="76"/>
      <c r="K576" s="76"/>
      <c r="L576" s="76"/>
      <c r="M576" s="70"/>
      <c r="N576" s="70"/>
      <c r="O576" s="70"/>
    </row>
    <row r="577" spans="10:15">
      <c r="J577" s="76"/>
      <c r="K577" s="76"/>
      <c r="L577" s="76"/>
      <c r="M577" s="70"/>
      <c r="N577" s="70"/>
      <c r="O577" s="70"/>
    </row>
    <row r="578" spans="10:15">
      <c r="J578" s="76"/>
      <c r="K578" s="76"/>
      <c r="L578" s="76"/>
      <c r="M578" s="70"/>
      <c r="N578" s="70"/>
      <c r="O578" s="70"/>
    </row>
    <row r="579" spans="10:15">
      <c r="J579" s="76"/>
      <c r="K579" s="76"/>
      <c r="L579" s="76"/>
      <c r="M579" s="70"/>
      <c r="N579" s="70"/>
      <c r="O579" s="70"/>
    </row>
    <row r="580" spans="10:15">
      <c r="J580" s="76"/>
      <c r="K580" s="76"/>
      <c r="L580" s="76"/>
      <c r="M580" s="70"/>
      <c r="N580" s="70"/>
      <c r="O580" s="70"/>
    </row>
    <row r="581" spans="10:15">
      <c r="J581" s="76"/>
      <c r="K581" s="76"/>
      <c r="L581" s="76"/>
      <c r="M581" s="70"/>
      <c r="N581" s="70"/>
      <c r="O581" s="70"/>
    </row>
    <row r="582" spans="10:15">
      <c r="J582" s="76"/>
      <c r="K582" s="76"/>
      <c r="L582" s="76"/>
      <c r="M582" s="70"/>
      <c r="N582" s="70"/>
      <c r="O582" s="70"/>
    </row>
    <row r="583" spans="10:15">
      <c r="J583" s="76"/>
      <c r="K583" s="76"/>
      <c r="L583" s="76"/>
      <c r="M583" s="70"/>
      <c r="N583" s="70"/>
      <c r="O583" s="70"/>
    </row>
    <row r="584" spans="10:15">
      <c r="J584" s="76"/>
      <c r="K584" s="76"/>
      <c r="L584" s="76"/>
      <c r="M584" s="70"/>
      <c r="N584" s="70"/>
      <c r="O584" s="70"/>
    </row>
    <row r="585" spans="10:15">
      <c r="J585" s="76"/>
      <c r="K585" s="76"/>
      <c r="L585" s="76"/>
      <c r="M585" s="70"/>
      <c r="N585" s="70"/>
      <c r="O585" s="70"/>
    </row>
    <row r="586" spans="10:15">
      <c r="J586" s="76"/>
      <c r="K586" s="76"/>
      <c r="L586" s="76"/>
      <c r="M586" s="70"/>
      <c r="N586" s="70"/>
      <c r="O586" s="70"/>
    </row>
    <row r="587" spans="10:15">
      <c r="J587" s="76"/>
      <c r="K587" s="76"/>
      <c r="L587" s="76"/>
      <c r="M587" s="70"/>
      <c r="N587" s="70"/>
      <c r="O587" s="70"/>
    </row>
    <row r="588" spans="10:15">
      <c r="J588" s="76"/>
      <c r="K588" s="76"/>
      <c r="L588" s="76"/>
      <c r="M588" s="70"/>
      <c r="N588" s="70"/>
      <c r="O588" s="70"/>
    </row>
    <row r="589" spans="10:15">
      <c r="J589" s="76"/>
      <c r="K589" s="76"/>
      <c r="L589" s="76"/>
      <c r="M589" s="70"/>
      <c r="N589" s="70"/>
      <c r="O589" s="70"/>
    </row>
    <row r="590" spans="10:15">
      <c r="J590" s="76"/>
      <c r="K590" s="76"/>
      <c r="L590" s="76"/>
      <c r="M590" s="70"/>
      <c r="N590" s="70"/>
      <c r="O590" s="70"/>
    </row>
    <row r="591" spans="10:15">
      <c r="J591" s="76"/>
      <c r="K591" s="76"/>
      <c r="L591" s="76"/>
      <c r="M591" s="70"/>
      <c r="N591" s="70"/>
      <c r="O591" s="70"/>
    </row>
    <row r="592" spans="10:15">
      <c r="J592" s="76"/>
      <c r="K592" s="76"/>
      <c r="L592" s="76"/>
      <c r="M592" s="70"/>
      <c r="N592" s="70"/>
      <c r="O592" s="70"/>
    </row>
    <row r="593" spans="10:15">
      <c r="J593" s="76"/>
      <c r="K593" s="76"/>
      <c r="L593" s="76"/>
      <c r="M593" s="70"/>
      <c r="N593" s="70"/>
      <c r="O593" s="70"/>
    </row>
    <row r="594" spans="10:15">
      <c r="J594" s="76"/>
      <c r="K594" s="76"/>
      <c r="L594" s="76"/>
      <c r="M594" s="70"/>
      <c r="N594" s="70"/>
      <c r="O594" s="70"/>
    </row>
    <row r="595" spans="10:15">
      <c r="J595" s="76"/>
      <c r="K595" s="76"/>
      <c r="L595" s="76"/>
      <c r="M595" s="70"/>
      <c r="N595" s="70"/>
      <c r="O595" s="70"/>
    </row>
    <row r="596" spans="10:15">
      <c r="J596" s="76"/>
      <c r="K596" s="76"/>
      <c r="L596" s="76"/>
      <c r="M596" s="70"/>
      <c r="N596" s="70"/>
      <c r="O596" s="70"/>
    </row>
    <row r="597" spans="10:15">
      <c r="J597" s="76"/>
      <c r="K597" s="76"/>
      <c r="L597" s="76"/>
      <c r="M597" s="70"/>
      <c r="N597" s="70"/>
      <c r="O597" s="70"/>
    </row>
    <row r="598" spans="10:15">
      <c r="J598" s="76"/>
      <c r="K598" s="76"/>
      <c r="L598" s="76"/>
      <c r="M598" s="70"/>
      <c r="N598" s="70"/>
      <c r="O598" s="70"/>
    </row>
    <row r="599" spans="10:15">
      <c r="J599" s="76"/>
      <c r="K599" s="76"/>
      <c r="L599" s="76"/>
      <c r="M599" s="70"/>
      <c r="N599" s="70"/>
      <c r="O599" s="70"/>
    </row>
    <row r="600" spans="10:15">
      <c r="J600" s="76"/>
      <c r="K600" s="76"/>
      <c r="L600" s="76"/>
      <c r="M600" s="70"/>
      <c r="N600" s="70"/>
      <c r="O600" s="70"/>
    </row>
    <row r="601" spans="10:15">
      <c r="J601" s="76"/>
      <c r="K601" s="76"/>
      <c r="L601" s="76"/>
      <c r="M601" s="70"/>
      <c r="N601" s="70"/>
      <c r="O601" s="70"/>
    </row>
    <row r="602" spans="10:15">
      <c r="J602" s="76"/>
      <c r="K602" s="76"/>
      <c r="L602" s="76"/>
      <c r="M602" s="70"/>
      <c r="N602" s="70"/>
      <c r="O602" s="70"/>
    </row>
    <row r="603" spans="10:15">
      <c r="J603" s="76"/>
      <c r="K603" s="76"/>
      <c r="L603" s="76"/>
      <c r="M603" s="70"/>
      <c r="N603" s="70"/>
      <c r="O603" s="70"/>
    </row>
    <row r="604" spans="10:15">
      <c r="J604" s="76"/>
      <c r="K604" s="76"/>
      <c r="L604" s="76"/>
      <c r="M604" s="70"/>
      <c r="N604" s="70"/>
      <c r="O604" s="70"/>
    </row>
    <row r="605" spans="10:15">
      <c r="J605" s="76"/>
      <c r="K605" s="76"/>
      <c r="L605" s="76"/>
      <c r="M605" s="70"/>
      <c r="N605" s="70"/>
      <c r="O605" s="70"/>
    </row>
    <row r="606" spans="10:15">
      <c r="J606" s="76"/>
      <c r="K606" s="76"/>
      <c r="L606" s="76"/>
      <c r="M606" s="70"/>
      <c r="N606" s="70"/>
      <c r="O606" s="70"/>
    </row>
    <row r="607" spans="10:15">
      <c r="J607" s="76"/>
      <c r="K607" s="76"/>
      <c r="L607" s="76"/>
      <c r="M607" s="70"/>
      <c r="N607" s="70"/>
      <c r="O607" s="70"/>
    </row>
    <row r="608" spans="10:15">
      <c r="J608" s="76"/>
      <c r="K608" s="76"/>
      <c r="L608" s="76"/>
      <c r="M608" s="70"/>
      <c r="N608" s="70"/>
      <c r="O608" s="70"/>
    </row>
    <row r="609" spans="10:15">
      <c r="J609" s="76"/>
      <c r="K609" s="76"/>
      <c r="L609" s="76"/>
      <c r="M609" s="70"/>
      <c r="N609" s="70"/>
      <c r="O609" s="70"/>
    </row>
    <row r="610" spans="10:15">
      <c r="J610" s="76"/>
      <c r="K610" s="76"/>
      <c r="L610" s="76"/>
      <c r="M610" s="70"/>
      <c r="N610" s="70"/>
      <c r="O610" s="70"/>
    </row>
    <row r="611" spans="10:15">
      <c r="J611" s="76"/>
      <c r="K611" s="76"/>
      <c r="L611" s="76"/>
      <c r="M611" s="70"/>
      <c r="N611" s="70"/>
      <c r="O611" s="70"/>
    </row>
    <row r="612" spans="10:15">
      <c r="J612" s="76"/>
      <c r="K612" s="76"/>
      <c r="L612" s="76"/>
      <c r="M612" s="70"/>
      <c r="N612" s="70"/>
      <c r="O612" s="70"/>
    </row>
    <row r="613" spans="10:15">
      <c r="J613" s="76"/>
      <c r="K613" s="76"/>
      <c r="L613" s="76"/>
      <c r="M613" s="70"/>
      <c r="N613" s="70"/>
      <c r="O613" s="70"/>
    </row>
    <row r="614" spans="10:15">
      <c r="J614" s="76"/>
      <c r="K614" s="76"/>
      <c r="L614" s="76"/>
      <c r="M614" s="70"/>
      <c r="N614" s="70"/>
      <c r="O614" s="70"/>
    </row>
    <row r="615" spans="10:15">
      <c r="J615" s="76"/>
      <c r="K615" s="76"/>
      <c r="L615" s="76"/>
      <c r="M615" s="70"/>
      <c r="N615" s="70"/>
      <c r="O615" s="70"/>
    </row>
    <row r="616" spans="10:15">
      <c r="J616" s="76"/>
      <c r="K616" s="76"/>
      <c r="L616" s="76"/>
      <c r="M616" s="70"/>
      <c r="N616" s="70"/>
      <c r="O616" s="70"/>
    </row>
    <row r="617" spans="10:15">
      <c r="J617" s="76"/>
      <c r="K617" s="76"/>
      <c r="L617" s="76"/>
      <c r="M617" s="70"/>
      <c r="N617" s="70"/>
      <c r="O617" s="70"/>
    </row>
    <row r="618" spans="10:15">
      <c r="J618" s="76"/>
      <c r="K618" s="76"/>
      <c r="L618" s="76"/>
      <c r="M618" s="70"/>
      <c r="N618" s="70"/>
      <c r="O618" s="70"/>
    </row>
    <row r="619" spans="10:15">
      <c r="J619" s="76"/>
      <c r="K619" s="76"/>
      <c r="L619" s="76"/>
      <c r="M619" s="70"/>
      <c r="N619" s="70"/>
      <c r="O619" s="70"/>
    </row>
    <row r="620" spans="10:15">
      <c r="J620" s="76"/>
      <c r="K620" s="76"/>
      <c r="L620" s="76"/>
      <c r="M620" s="70"/>
      <c r="N620" s="70"/>
      <c r="O620" s="70"/>
    </row>
  </sheetData>
  <sortState ref="A48">
    <sortCondition ref="A48"/>
  </sortState>
  <mergeCells count="6">
    <mergeCell ref="D65:E65"/>
    <mergeCell ref="G65:I65"/>
    <mergeCell ref="E34:G34"/>
    <mergeCell ref="A1:G1"/>
    <mergeCell ref="B34:C34"/>
    <mergeCell ref="H34:J34"/>
  </mergeCells>
  <phoneticPr fontId="4" type="noConversion"/>
  <pageMargins left="0.75" right="0.75" top="1" bottom="1" header="0" footer="0"/>
  <pageSetup orientation="portrait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 xmlns="4ffa91fb-a0ff-4ac5-b2db-65c790d184a4">Shared</Record>
    <Document_x0020_Creation_x0020_Date xmlns="4ffa91fb-a0ff-4ac5-b2db-65c790d184a4">2024-02-21T09:24:27+00:00</Document_x0020_Creation_x0020_Date>
    <TaxCatchAll xmlns="4ffa91fb-a0ff-4ac5-b2db-65c790d184a4" xsi:nil="true"/>
    <lcf76f155ced4ddcb4097134ff3c332f xmlns="ed970698-2d60-4bab-a048-d9be527522d9">
      <Terms xmlns="http://schemas.microsoft.com/office/infopath/2007/PartnerControls"/>
    </lcf76f155ced4ddcb4097134ff3c332f>
    <TaxKeywordTaxHTField xmlns="4ffa91fb-a0ff-4ac5-b2db-65c790d184a4">
      <Terms xmlns="http://schemas.microsoft.com/office/infopath/2007/PartnerControls"/>
    </TaxKeywordTaxHTField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_Source xmlns="http://schemas.microsoft.com/sharepoint/v3/fields" xsi:nil="true"/>
    <External_x0020_Contributor xmlns="4ffa91fb-a0ff-4ac5-b2db-65c790d184a4" xsi:nil="true"/>
    <Rights xmlns="4ffa91fb-a0ff-4ac5-b2db-65c790d184a4" xsi:nil="true"/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</documentManagement>
</p:properties>
</file>

<file path=customXml/itemProps1.xml><?xml version="1.0" encoding="utf-8"?>
<ds:datastoreItem xmlns:ds="http://schemas.openxmlformats.org/officeDocument/2006/customXml" ds:itemID="{76D03C9E-672D-4D05-B55B-9BEAD4AD8873}"/>
</file>

<file path=customXml/itemProps2.xml><?xml version="1.0" encoding="utf-8"?>
<ds:datastoreItem xmlns:ds="http://schemas.openxmlformats.org/officeDocument/2006/customXml" ds:itemID="{96C3E74A-F8C8-4D55-A2F9-97C7DF1F924F}"/>
</file>

<file path=customXml/itemProps3.xml><?xml version="1.0" encoding="utf-8"?>
<ds:datastoreItem xmlns:ds="http://schemas.openxmlformats.org/officeDocument/2006/customXml" ds:itemID="{15A03036-ED1D-48AE-A010-EAF6BB65FD65}"/>
</file>

<file path=customXml/itemProps4.xml><?xml version="1.0" encoding="utf-8"?>
<ds:datastoreItem xmlns:ds="http://schemas.openxmlformats.org/officeDocument/2006/customXml" ds:itemID="{C848E8FC-3EC8-4526-9657-D82B4117A9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Desktop</cp:lastModifiedBy>
  <dcterms:created xsi:type="dcterms:W3CDTF">2013-11-19T13:22:10Z</dcterms:created>
  <dcterms:modified xsi:type="dcterms:W3CDTF">2022-01-18T14:48:27Z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Document_x0020_Type">
    <vt:lpwstr/>
  </property>
  <property fmtid="{D5CDD505-2E9C-101B-9397-08002B2CF9AE}" pid="4" name="MediaServiceImageTags">
    <vt:lpwstr/>
  </property>
  <property fmtid="{D5CDD505-2E9C-101B-9397-08002B2CF9AE}" pid="5" name="ContentTypeId">
    <vt:lpwstr>0x0101001AF5FC5DD832BE4DBA6B24560DD3ADC0</vt:lpwstr>
  </property>
  <property fmtid="{D5CDD505-2E9C-101B-9397-08002B2CF9AE}" pid="6" name="e3f09c3df709400db2417a7161762d62">
    <vt:lpwstr/>
  </property>
  <property fmtid="{D5CDD505-2E9C-101B-9397-08002B2CF9AE}" pid="7" name="EPA_x0020_Subject">
    <vt:lpwstr/>
  </property>
  <property fmtid="{D5CDD505-2E9C-101B-9397-08002B2CF9AE}" pid="8" name="EPA Subject">
    <vt:lpwstr/>
  </property>
  <property fmtid="{D5CDD505-2E9C-101B-9397-08002B2CF9AE}" pid="9" name="Document Type">
    <vt:lpwstr/>
  </property>
</Properties>
</file>