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-120" windowWidth="9750" windowHeight="793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79" i="1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66"/>
  <c r="B67"/>
  <c r="C67"/>
  <c r="B68"/>
  <c r="C68" s="1"/>
  <c r="B69"/>
  <c r="C69"/>
  <c r="B70"/>
  <c r="C70" s="1"/>
  <c r="B71"/>
  <c r="C71"/>
  <c r="B72"/>
  <c r="C72" s="1"/>
  <c r="B73"/>
  <c r="C73"/>
  <c r="B74"/>
  <c r="C74" s="1"/>
  <c r="B75"/>
  <c r="C75"/>
  <c r="B76"/>
  <c r="C76" s="1"/>
  <c r="B77"/>
  <c r="C77"/>
  <c r="B78"/>
  <c r="C78" s="1"/>
  <c r="B79"/>
  <c r="B80"/>
  <c r="C80" s="1"/>
  <c r="B81"/>
  <c r="C81"/>
  <c r="B82"/>
  <c r="C82" s="1"/>
  <c r="B83"/>
  <c r="C83"/>
  <c r="B84"/>
  <c r="C84" s="1"/>
  <c r="B85"/>
  <c r="C85"/>
  <c r="B86"/>
  <c r="C86" s="1"/>
  <c r="B87"/>
  <c r="C87"/>
  <c r="C66"/>
  <c r="B66"/>
  <c r="U87"/>
  <c r="T87"/>
  <c r="S87"/>
  <c r="R86"/>
  <c r="Q86"/>
  <c r="P86"/>
  <c r="E30"/>
  <c r="E28"/>
  <c r="C26"/>
  <c r="C30"/>
  <c r="C28"/>
  <c r="E59" s="1"/>
  <c r="E61" l="1"/>
  <c r="E60"/>
  <c r="H59"/>
  <c r="K26" l="1"/>
  <c r="U77" l="1"/>
  <c r="T77"/>
  <c r="S77"/>
  <c r="K28" l="1"/>
  <c r="G30"/>
  <c r="G28"/>
  <c r="S30"/>
  <c r="S28"/>
  <c r="Q30"/>
  <c r="Q28"/>
  <c r="O30"/>
  <c r="O28"/>
  <c r="F59" l="1"/>
  <c r="J77"/>
  <c r="K76"/>
  <c r="Q76" s="1"/>
  <c r="K77"/>
  <c r="I59"/>
  <c r="M76"/>
  <c r="M82"/>
  <c r="M84"/>
  <c r="M86"/>
  <c r="M67"/>
  <c r="M69"/>
  <c r="M71"/>
  <c r="M73"/>
  <c r="M75"/>
  <c r="M77"/>
  <c r="M79"/>
  <c r="M81"/>
  <c r="M83"/>
  <c r="M85"/>
  <c r="M87"/>
  <c r="M66"/>
  <c r="M68"/>
  <c r="M70"/>
  <c r="M72"/>
  <c r="M74"/>
  <c r="M78"/>
  <c r="M80"/>
  <c r="O79"/>
  <c r="O68"/>
  <c r="O70"/>
  <c r="O72"/>
  <c r="O74"/>
  <c r="O76"/>
  <c r="O78"/>
  <c r="O80"/>
  <c r="O82"/>
  <c r="O84"/>
  <c r="O86"/>
  <c r="O67"/>
  <c r="O69"/>
  <c r="O71"/>
  <c r="O73"/>
  <c r="O75"/>
  <c r="O77"/>
  <c r="O81"/>
  <c r="O83"/>
  <c r="O85"/>
  <c r="O87"/>
  <c r="O66"/>
  <c r="N68"/>
  <c r="N72"/>
  <c r="N74"/>
  <c r="N80"/>
  <c r="N86"/>
  <c r="N66"/>
  <c r="N73"/>
  <c r="N77"/>
  <c r="N81"/>
  <c r="N85"/>
  <c r="N69"/>
  <c r="N67"/>
  <c r="N70"/>
  <c r="N76"/>
  <c r="N78"/>
  <c r="N82"/>
  <c r="N84"/>
  <c r="N71"/>
  <c r="N75"/>
  <c r="N79"/>
  <c r="N83"/>
  <c r="N87"/>
  <c r="M26"/>
  <c r="M30" l="1"/>
  <c r="M28"/>
  <c r="K30"/>
  <c r="I30"/>
  <c r="I28"/>
  <c r="I26"/>
  <c r="G26"/>
  <c r="E26"/>
  <c r="G59" l="1"/>
  <c r="G60"/>
  <c r="J60" s="1"/>
  <c r="J76"/>
  <c r="P76" s="1"/>
  <c r="K69"/>
  <c r="K71"/>
  <c r="K73"/>
  <c r="K75"/>
  <c r="K79"/>
  <c r="K81"/>
  <c r="K83"/>
  <c r="K85"/>
  <c r="K87"/>
  <c r="K70"/>
  <c r="K82"/>
  <c r="K66"/>
  <c r="K72"/>
  <c r="K78"/>
  <c r="K86"/>
  <c r="K68"/>
  <c r="K67"/>
  <c r="K74"/>
  <c r="K80"/>
  <c r="K84"/>
  <c r="J66"/>
  <c r="J69"/>
  <c r="J71"/>
  <c r="J73"/>
  <c r="J75"/>
  <c r="J79"/>
  <c r="J81"/>
  <c r="J83"/>
  <c r="J85"/>
  <c r="J87"/>
  <c r="J67"/>
  <c r="J68"/>
  <c r="J70"/>
  <c r="J72"/>
  <c r="J74"/>
  <c r="J78"/>
  <c r="J80"/>
  <c r="J82"/>
  <c r="J84"/>
  <c r="J86"/>
  <c r="R76"/>
  <c r="F60"/>
  <c r="I60" s="1"/>
  <c r="F61"/>
  <c r="I61" s="1"/>
  <c r="J59"/>
  <c r="H61"/>
  <c r="H60"/>
  <c r="G61"/>
  <c r="J61" s="1"/>
</calcChain>
</file>

<file path=xl/comments1.xml><?xml version="1.0" encoding="utf-8"?>
<comments xmlns="http://schemas.openxmlformats.org/spreadsheetml/2006/main">
  <authors>
    <author>Desktop</author>
  </authors>
  <commentList>
    <comment ref="F67" authorId="0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4/28/2021
chromatogram- area count confirmed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4/28/2021
chromatogram displays no O2 peak</t>
        </r>
      </text>
    </comment>
    <comment ref="F73" authorId="0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4/28/2021
chromatogram displays no N2O peak</t>
        </r>
      </text>
    </comment>
  </commentList>
</comments>
</file>

<file path=xl/sharedStrings.xml><?xml version="1.0" encoding="utf-8"?>
<sst xmlns="http://schemas.openxmlformats.org/spreadsheetml/2006/main" count="131" uniqueCount="89">
  <si>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</si>
  <si>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</si>
  <si>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</si>
  <si>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</si>
  <si>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</si>
  <si>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</si>
  <si>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</si>
  <si>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</si>
  <si>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</si>
  <si>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</si>
  <si>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</si>
  <si>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</si>
  <si>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</si>
  <si>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</si>
  <si>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</si>
  <si>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</si>
  <si>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</si>
  <si>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</si>
  <si>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</si>
  <si>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</si>
  <si>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</si>
  <si>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</si>
  <si>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</si>
  <si>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</si>
  <si>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</si>
  <si>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</si>
  <si>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</si>
  <si>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</si>
  <si>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</si>
  <si>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</si>
  <si>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</si>
  <si>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</si>
  <si>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</si>
  <si>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</si>
  <si>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</si>
  <si>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</si>
  <si>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low.trap.1</t>
  </si>
  <si>
    <t>low.trap.2</t>
  </si>
  <si>
    <t>low.trap.3</t>
  </si>
  <si>
    <t>low.trap.4</t>
  </si>
  <si>
    <t>low.trap.5</t>
  </si>
  <si>
    <t>low.trap.6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</si>
  <si>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</si>
  <si>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</si>
  <si>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</si>
  <si>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</si>
  <si>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</si>
  <si>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</si>
  <si>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</si>
  <si>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</si>
  <si>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</si>
  <si>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</si>
  <si>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</si>
  <si>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</si>
  <si>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</si>
  <si>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</si>
  <si>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</si>
  <si>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</si>
  <si>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</si>
  <si>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</si>
  <si>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CH4.flag</t>
  </si>
  <si>
    <t>CO2.flag</t>
  </si>
  <si>
    <t>O2.flag</t>
  </si>
  <si>
    <t>Ar.flag</t>
  </si>
  <si>
    <t>N2.flag</t>
  </si>
  <si>
    <t>N2O.flag</t>
  </si>
  <si>
    <t>2021\T_21_04_22\rSG20.0441.DATA</t>
  </si>
  <si>
    <t>2021\T_21_04_22\rSG20.0458.DATA</t>
  </si>
  <si>
    <t>2021\T_21_04_22\rSG20.0453.DATA</t>
  </si>
  <si>
    <t>2021\T_21_04_22\rSG20.0460.DATA</t>
  </si>
  <si>
    <t>2021\T_21_04_22\rSG20.0459.DATA</t>
  </si>
  <si>
    <t>2021\T_21_04_22\rSG20.0456.DATA</t>
  </si>
  <si>
    <t>2021\T_21_04_22\rSG20.0455.DATA</t>
  </si>
  <si>
    <t>2021\T_21_04_22\rSG20.0451.DATA</t>
  </si>
  <si>
    <t>2021\T_21_04_22\rSG20.0452.DATA</t>
  </si>
  <si>
    <t>2021\T_21_04_22\rSG20.0454.DATA</t>
  </si>
  <si>
    <t>2021\T_21_04_22\LOW1 STD CHK1.DATA</t>
  </si>
  <si>
    <t>2021\T_21_04_22\AIR STD CHK1.DATA</t>
  </si>
  <si>
    <t>2021\T_21_04_22\rSG20.0457.DATA</t>
  </si>
  <si>
    <t>2021\T_21_04_22\rSG20.0257.DATA</t>
  </si>
  <si>
    <t>2021\T_21_04_22\rSG20.0444.DATA</t>
  </si>
  <si>
    <t>2021\T_21_04_22\rSG20.0447.DATA</t>
  </si>
  <si>
    <t>2021\T_21_04_22\rSG20.0442.DATA</t>
  </si>
  <si>
    <t>2021\T_21_04_22\rSG20.0449.DATA</t>
  </si>
  <si>
    <t>2021\T_21_04_22\rSG20.0443.DATA</t>
  </si>
  <si>
    <t>2021\T_21_04_22\rSG20.0448.DATA</t>
  </si>
  <si>
    <t>2021\T_21_04_22\LOW1 STD CHK2.DATA</t>
  </si>
  <si>
    <t>2021\T_21_04_22\AIR STD CHK2.DATA</t>
  </si>
  <si>
    <t>kwhite 04/28/2021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</si>
</sst>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000"/>
    <numFmt numFmtId="166" formatCode="#,##0.000"/>
    <numFmt numFmtId="167" formatCode="0.0"/>
    <numFmt numFmtId="168" formatCode="#,##0.0000"/>
  </numFmts>
  <fonts count="12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theme="4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3" fontId="0" fillId="0" borderId="0" xfId="0" applyNumberFormat="1"/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7" xfId="0" applyFont="1" applyBorder="1" applyAlignment="1">
      <alignment horizontal="left"/>
    </xf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3" fontId="0" fillId="0" borderId="10" xfId="0" applyNumberFormat="1" applyFont="1" applyBorder="1" applyAlignment="1"/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7" fontId="0" fillId="0" borderId="0" xfId="0" applyNumberFormat="1" applyBorder="1"/>
    <xf numFmtId="167" fontId="0" fillId="0" borderId="7" xfId="0" applyNumberFormat="1" applyBorder="1"/>
    <xf numFmtId="2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3" fontId="0" fillId="0" borderId="0" xfId="0" applyNumberFormat="1" applyFont="1" applyBorder="1" applyAlignment="1">
      <alignment horizontal="right"/>
    </xf>
    <xf numFmtId="0" fontId="0" fillId="0" borderId="12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7" fontId="2" fillId="0" borderId="0" xfId="7" applyNumberFormat="1"/>
    <xf numFmtId="167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1" fillId="0" borderId="7" xfId="14" applyNumberFormat="1" applyBorder="1"/>
    <xf numFmtId="166" fontId="0" fillId="0" borderId="7" xfId="0" applyNumberFormat="1" applyFont="1" applyBorder="1" applyAlignment="1"/>
    <xf numFmtId="3" fontId="0" fillId="0" borderId="7" xfId="0" applyNumberFormat="1" applyFont="1" applyBorder="1" applyAlignment="1"/>
    <xf numFmtId="3" fontId="0" fillId="0" borderId="7" xfId="0" applyNumberFormat="1" applyFont="1" applyFill="1" applyBorder="1" applyAlignment="1"/>
    <xf numFmtId="3" fontId="6" fillId="0" borderId="7" xfId="0" applyNumberFormat="1" applyFont="1" applyFill="1" applyBorder="1" applyAlignment="1"/>
    <xf numFmtId="3" fontId="6" fillId="0" borderId="0" xfId="0" applyNumberFormat="1" applyFont="1" applyFill="1" applyBorder="1" applyAlignment="1"/>
    <xf numFmtId="3" fontId="0" fillId="0" borderId="0" xfId="0" applyNumberFormat="1" applyFont="1" applyAlignment="1">
      <alignment horizontal="right"/>
    </xf>
    <xf numFmtId="167" fontId="6" fillId="0" borderId="0" xfId="0" applyNumberFormat="1" applyFont="1" applyFill="1"/>
    <xf numFmtId="3" fontId="0" fillId="0" borderId="0" xfId="0" applyNumberFormat="1" applyFill="1" applyBorder="1"/>
    <xf numFmtId="3" fontId="8" fillId="0" borderId="0" xfId="0" applyNumberFormat="1" applyFont="1" applyAlignment="1">
      <alignment horizontal="right"/>
    </xf>
    <xf numFmtId="0" fontId="6" fillId="0" borderId="0" xfId="0" applyFont="1" applyFill="1"/>
    <xf numFmtId="0" fontId="6" fillId="0" borderId="0" xfId="0" applyFont="1"/>
    <xf numFmtId="0" fontId="0" fillId="0" borderId="0" xfId="0"/>
    <xf numFmtId="3" fontId="0" fillId="0" borderId="6" xfId="0" applyNumberFormat="1" applyBorder="1"/>
    <xf numFmtId="167" fontId="9" fillId="0" borderId="0" xfId="0" applyNumberFormat="1" applyFont="1" applyFill="1"/>
    <xf numFmtId="0" fontId="9" fillId="0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164" fontId="6" fillId="0" borderId="0" xfId="0" applyNumberFormat="1" applyFont="1" applyBorder="1"/>
    <xf numFmtId="2" fontId="0" fillId="0" borderId="0" xfId="0" applyNumberFormat="1" applyFill="1" applyBorder="1"/>
    <xf numFmtId="167" fontId="7" fillId="0" borderId="0" xfId="0" applyNumberFormat="1" applyFont="1" applyFill="1"/>
    <xf numFmtId="0" fontId="7" fillId="0" borderId="0" xfId="0" applyFont="1"/>
    <xf numFmtId="0" fontId="7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/>
    <xf numFmtId="168" fontId="0" fillId="0" borderId="0" xfId="0" applyNumberFormat="1"/>
    <xf numFmtId="168" fontId="0" fillId="0" borderId="1" xfId="0" applyNumberFormat="1" applyBorder="1" applyAlignment="1"/>
    <xf numFmtId="168" fontId="2" fillId="0" borderId="4" xfId="0" applyNumberFormat="1" applyFont="1" applyBorder="1"/>
    <xf numFmtId="168" fontId="0" fillId="0" borderId="0" xfId="0" applyNumberFormat="1" applyBorder="1"/>
    <xf numFmtId="168" fontId="0" fillId="0" borderId="7" xfId="0" applyNumberFormat="1" applyBorder="1"/>
    <xf numFmtId="168" fontId="5" fillId="0" borderId="0" xfId="0" applyNumberFormat="1" applyFont="1" applyAlignment="1">
      <alignment horizontal="right"/>
    </xf>
    <xf numFmtId="168" fontId="9" fillId="0" borderId="0" xfId="0" applyNumberFormat="1" applyFont="1" applyAlignment="1">
      <alignment horizontal="right"/>
    </xf>
    <xf numFmtId="168" fontId="0" fillId="0" borderId="0" xfId="0" applyNumberFormat="1" applyFill="1"/>
    <xf numFmtId="168" fontId="0" fillId="0" borderId="0" xfId="0" applyNumberFormat="1" applyFont="1" applyAlignment="1">
      <alignment horizontal="right"/>
    </xf>
    <xf numFmtId="168" fontId="0" fillId="0" borderId="8" xfId="0" applyNumberFormat="1" applyFont="1" applyBorder="1" applyAlignment="1">
      <alignment horizontal="left"/>
    </xf>
    <xf numFmtId="168" fontId="0" fillId="0" borderId="0" xfId="0" applyNumberFormat="1" applyFont="1" applyFill="1" applyBorder="1" applyAlignment="1"/>
    <xf numFmtId="168" fontId="0" fillId="0" borderId="0" xfId="0" applyNumberFormat="1" applyFont="1" applyAlignment="1">
      <alignment horizontal="left"/>
    </xf>
    <xf numFmtId="168" fontId="0" fillId="0" borderId="0" xfId="0" applyNumberFormat="1" applyFill="1" applyBorder="1"/>
    <xf numFmtId="164" fontId="9" fillId="0" borderId="0" xfId="0" applyNumberFormat="1" applyFont="1" applyFill="1" applyBorder="1"/>
    <xf numFmtId="164" fontId="9" fillId="0" borderId="5" xfId="0" applyNumberFormat="1" applyFont="1" applyBorder="1"/>
    <xf numFmtId="1" fontId="9" fillId="0" borderId="0" xfId="0" applyNumberFormat="1" applyFont="1" applyAlignment="1">
      <alignment horizontal="right"/>
    </xf>
    <xf numFmtId="1" fontId="9" fillId="0" borderId="0" xfId="0" applyNumberFormat="1" applyFont="1"/>
    <xf numFmtId="164" fontId="9" fillId="0" borderId="0" xfId="0" applyNumberFormat="1" applyFont="1" applyBorder="1"/>
    <xf numFmtId="2" fontId="7" fillId="0" borderId="0" xfId="0" applyNumberFormat="1" applyFont="1" applyFill="1"/>
    <xf numFmtId="0" fontId="0" fillId="0" borderId="0" xfId="0"/>
    <xf numFmtId="0" fontId="0" fillId="0" borderId="0" xfId="0" applyFont="1" applyAlignment="1">
      <alignment horizontal="left"/>
    </xf>
    <xf numFmtId="2" fontId="0" fillId="0" borderId="0" xfId="0" applyNumberFormat="1" applyFill="1" applyBorder="1"/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8">
    <cellStyle name="Normal" xfId="0" builtinId="0"/>
    <cellStyle name="Normal 10" xfId="15"/>
    <cellStyle name="Normal 11" xfId="16"/>
    <cellStyle name="Normal 12" xfId="17"/>
    <cellStyle name="Normal 2" xfId="1"/>
    <cellStyle name="Normal 2 2" xfId="4"/>
    <cellStyle name="Normal 2 3" xfId="8"/>
    <cellStyle name="Normal 3" xfId="2"/>
    <cellStyle name="Normal 3 2" xfId="5"/>
    <cellStyle name="Normal 3 3" xfId="9"/>
    <cellStyle name="Normal 4" xfId="3"/>
    <cellStyle name="Normal 4 2" xfId="6"/>
    <cellStyle name="Normal 4 3" xfId="10"/>
    <cellStyle name="Normal 5" xfId="13"/>
    <cellStyle name="Normal 6" xfId="7"/>
    <cellStyle name="Normal 7" xfId="11"/>
    <cellStyle name="Normal 8" xfId="12"/>
    <cellStyle name="Normal 9" xfId="14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281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441.6</c:v>
                </c:pt>
                <c:pt idx="1">
                  <c:v>326.89999999999998</c:v>
                </c:pt>
                <c:pt idx="2">
                  <c:v>193</c:v>
                </c:pt>
                <c:pt idx="3">
                  <c:v>69.400000000000006</c:v>
                </c:pt>
                <c:pt idx="4">
                  <c:v>8.3000000000000007</c:v>
                </c:pt>
                <c:pt idx="5">
                  <c:v>3.6</c:v>
                </c:pt>
              </c:numCache>
            </c:numRef>
          </c:xVal>
          <c:yVal>
            <c:numRef>
              <c:f>Sheet1!$J$26:$J$32</c:f>
              <c:numCache>
                <c:formatCode>General</c:formatCode>
                <c:ptCount val="7"/>
                <c:pt idx="0">
                  <c:v>0.75</c:v>
                </c:pt>
                <c:pt idx="1">
                  <c:v>0.54545454545454541</c:v>
                </c:pt>
                <c:pt idx="2">
                  <c:v>0.34090909090909088</c:v>
                </c:pt>
                <c:pt idx="3">
                  <c:v>0.13636363636363635</c:v>
                </c:pt>
                <c:pt idx="4">
                  <c:v>3.4090909090909088E-2</c:v>
                </c:pt>
                <c:pt idx="5">
                  <c:v>6.8181818181818187E-3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0">
                  <c:v>12810.1</c:v>
                </c:pt>
                <c:pt idx="1">
                  <c:v>8503.9</c:v>
                </c:pt>
                <c:pt idx="2">
                  <c:v>5445.4</c:v>
                </c:pt>
                <c:pt idx="3">
                  <c:v>2444</c:v>
                </c:pt>
                <c:pt idx="4">
                  <c:v>619.5</c:v>
                </c:pt>
              </c:numCache>
            </c:numRef>
          </c:xVal>
          <c:yVal>
            <c:numRef>
              <c:f>Sheet1!$L$26:$L$31</c:f>
              <c:numCache>
                <c:formatCode>General</c:formatCode>
                <c:ptCount val="6"/>
                <c:pt idx="0">
                  <c:v>30</c:v>
                </c:pt>
                <c:pt idx="1">
                  <c:v>21.81818181818182</c:v>
                </c:pt>
                <c:pt idx="2">
                  <c:v>13.636363636363637</c:v>
                </c:pt>
                <c:pt idx="3">
                  <c:v>5.454545454545455</c:v>
                </c:pt>
                <c:pt idx="4">
                  <c:v>1.3636363636363638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axId val="61399808"/>
        <c:axId val="61401344"/>
      </c:scatterChart>
      <c:valAx>
        <c:axId val="61399808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401344"/>
        <c:crosses val="autoZero"/>
        <c:crossBetween val="midCat"/>
      </c:valAx>
      <c:valAx>
        <c:axId val="61401344"/>
        <c:scaling>
          <c:orientation val="minMax"/>
        </c:scaling>
        <c:axPos val="l"/>
        <c:majorGridlines/>
        <c:numFmt formatCode="General" sourceLinked="1"/>
        <c:tickLblPos val="nextTo"/>
        <c:crossAx val="613998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52"/>
          <c:w val="0.46414484175451531"/>
          <c:h val="8.619119821652417E-2"/>
        </c:manualLayout>
      </c:layout>
      <c:overlay val="1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</c:title>
    <c:plotArea>
      <c:layout>
        <c:manualLayout>
          <c:layoutTarget val="inner"/>
          <c:xMode val="edge"/>
          <c:yMode val="edge"/>
          <c:x val="0.14814928650971879"/>
          <c:y val="0.23225873939670591"/>
          <c:w val="0.7390514361365933"/>
          <c:h val="0.64671877971775249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22754</c:v>
                </c:pt>
                <c:pt idx="1">
                  <c:v>16612.3</c:v>
                </c:pt>
                <c:pt idx="2">
                  <c:v>9817.7000000000007</c:v>
                </c:pt>
                <c:pt idx="3">
                  <c:v>3925.3</c:v>
                </c:pt>
                <c:pt idx="4">
                  <c:v>962.4</c:v>
                </c:pt>
                <c:pt idx="5">
                  <c:v>268.3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1818.1818181818182</c:v>
                </c:pt>
                <c:pt idx="2">
                  <c:v>1136.3636363636363</c:v>
                </c:pt>
                <c:pt idx="3">
                  <c:v>454.54545454545456</c:v>
                </c:pt>
                <c:pt idx="4">
                  <c:v>113.63636363636364</c:v>
                </c:pt>
                <c:pt idx="5">
                  <c:v>22.72727272727273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axId val="61430400"/>
        <c:axId val="61444480"/>
      </c:scatterChart>
      <c:valAx>
        <c:axId val="61430400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444480"/>
        <c:crosses val="autoZero"/>
        <c:crossBetween val="midCat"/>
      </c:valAx>
      <c:valAx>
        <c:axId val="61444480"/>
        <c:scaling>
          <c:orientation val="minMax"/>
        </c:scaling>
        <c:axPos val="l"/>
        <c:majorGridlines/>
        <c:numFmt formatCode="#,##0" sourceLinked="1"/>
        <c:tickLblPos val="nextTo"/>
        <c:crossAx val="6143040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59"/>
          <c:w val="0.28146193521418938"/>
          <c:h val="8.7357069496747708E-2"/>
        </c:manualLayout>
      </c:layout>
      <c:overlay val="1"/>
    </c:legend>
    <c:plotVisOnly val="1"/>
    <c:dispBlanksAs val="gap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0">
                  <c:v>9000444</c:v>
                </c:pt>
                <c:pt idx="1">
                  <c:v>6485886</c:v>
                </c:pt>
                <c:pt idx="2">
                  <c:v>4026126</c:v>
                </c:pt>
                <c:pt idx="3">
                  <c:v>1687651.8</c:v>
                </c:pt>
                <c:pt idx="4">
                  <c:v>412652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654545.45454545459</c:v>
                </c:pt>
                <c:pt idx="2">
                  <c:v>409090.90909090906</c:v>
                </c:pt>
                <c:pt idx="3">
                  <c:v>163636.36363636365</c:v>
                </c:pt>
                <c:pt idx="4">
                  <c:v>40909.090909090912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230829.5</c:v>
                </c:pt>
                <c:pt idx="1">
                  <c:v>179129.8</c:v>
                </c:pt>
                <c:pt idx="2">
                  <c:v>107467.3</c:v>
                </c:pt>
                <c:pt idx="3">
                  <c:v>42728.7</c:v>
                </c:pt>
                <c:pt idx="4">
                  <c:v>9291.7000000000007</c:v>
                </c:pt>
                <c:pt idx="5">
                  <c:v>1930.2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16363.636363636364</c:v>
                </c:pt>
                <c:pt idx="2">
                  <c:v>10227.272727272726</c:v>
                </c:pt>
                <c:pt idx="3">
                  <c:v>4090.909090909091</c:v>
                </c:pt>
                <c:pt idx="4">
                  <c:v>1022.7272727272727</c:v>
                </c:pt>
                <c:pt idx="5">
                  <c:v>204.54545454545456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63518208"/>
        <c:axId val="63519744"/>
      </c:scatterChart>
      <c:valAx>
        <c:axId val="63518208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19744"/>
        <c:crosses val="autoZero"/>
        <c:crossBetween val="midCat"/>
      </c:valAx>
      <c:valAx>
        <c:axId val="63519744"/>
        <c:scaling>
          <c:orientation val="minMax"/>
        </c:scaling>
        <c:axPos val="l"/>
        <c:majorGridlines/>
        <c:numFmt formatCode="#,##0" sourceLinked="1"/>
        <c:tickLblPos val="nextTo"/>
        <c:crossAx val="63518208"/>
        <c:crosses val="autoZero"/>
        <c:crossBetween val="midCat"/>
      </c:valAx>
    </c:plotArea>
    <c:legend>
      <c:legendPos val="t"/>
    </c:legend>
    <c:plotVisOnly val="1"/>
    <c:dispBlanksAs val="gap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low.CH4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230829.5</c:v>
                </c:pt>
                <c:pt idx="1">
                  <c:v>179129.8</c:v>
                </c:pt>
                <c:pt idx="2">
                  <c:v>107467.3</c:v>
                </c:pt>
                <c:pt idx="3">
                  <c:v>42728.7</c:v>
                </c:pt>
                <c:pt idx="4">
                  <c:v>9291.7000000000007</c:v>
                </c:pt>
                <c:pt idx="5">
                  <c:v>1930.2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16363.636363636364</c:v>
                </c:pt>
                <c:pt idx="2">
                  <c:v>10227.272727272726</c:v>
                </c:pt>
                <c:pt idx="3">
                  <c:v>4090.909090909091</c:v>
                </c:pt>
                <c:pt idx="4">
                  <c:v>1022.7272727272727</c:v>
                </c:pt>
                <c:pt idx="5">
                  <c:v>204.54545454545456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63544320"/>
        <c:axId val="63550208"/>
      </c:scatterChart>
      <c:valAx>
        <c:axId val="63544320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50208"/>
        <c:crosses val="autoZero"/>
        <c:crossBetween val="midCat"/>
      </c:valAx>
      <c:valAx>
        <c:axId val="63550208"/>
        <c:scaling>
          <c:orientation val="minMax"/>
        </c:scaling>
        <c:axPos val="l"/>
        <c:majorGridlines/>
        <c:numFmt formatCode="#,##0" sourceLinked="1"/>
        <c:tickLblPos val="nextTo"/>
        <c:crossAx val="63544320"/>
        <c:crosses val="autoZero"/>
        <c:crossBetween val="midCat"/>
      </c:valAx>
    </c:plotArea>
    <c:plotVisOnly val="1"/>
    <c:dispBlanksAs val="gap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22754</c:v>
                </c:pt>
                <c:pt idx="1">
                  <c:v>16612.3</c:v>
                </c:pt>
                <c:pt idx="2">
                  <c:v>9817.7000000000007</c:v>
                </c:pt>
                <c:pt idx="3">
                  <c:v>3925.3</c:v>
                </c:pt>
                <c:pt idx="4">
                  <c:v>962.4</c:v>
                </c:pt>
                <c:pt idx="5">
                  <c:v>268.3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1818.1818181818182</c:v>
                </c:pt>
                <c:pt idx="2">
                  <c:v>1136.3636363636363</c:v>
                </c:pt>
                <c:pt idx="3">
                  <c:v>454.54545454545456</c:v>
                </c:pt>
                <c:pt idx="4">
                  <c:v>113.63636363636364</c:v>
                </c:pt>
                <c:pt idx="5">
                  <c:v>22.72727272727273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1">
                  <c:v>598328.6</c:v>
                </c:pt>
                <c:pt idx="2">
                  <c:v>398733.4</c:v>
                </c:pt>
                <c:pt idx="3">
                  <c:v>170678.3</c:v>
                </c:pt>
                <c:pt idx="4">
                  <c:v>41478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72727.272727272735</c:v>
                </c:pt>
                <c:pt idx="2">
                  <c:v>45454.545454545456</c:v>
                </c:pt>
                <c:pt idx="3">
                  <c:v>18181.818181818184</c:v>
                </c:pt>
                <c:pt idx="4">
                  <c:v>4545.454545454546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axId val="61875712"/>
        <c:axId val="61877248"/>
      </c:scatterChart>
      <c:valAx>
        <c:axId val="61875712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877248"/>
        <c:crosses val="autoZero"/>
        <c:crossBetween val="midCat"/>
      </c:valAx>
      <c:valAx>
        <c:axId val="61877248"/>
        <c:scaling>
          <c:orientation val="minMax"/>
        </c:scaling>
        <c:axPos val="l"/>
        <c:majorGridlines/>
        <c:numFmt formatCode="#,##0" sourceLinked="1"/>
        <c:tickLblPos val="nextTo"/>
        <c:crossAx val="61875712"/>
        <c:crosses val="autoZero"/>
        <c:crossBetween val="midCat"/>
      </c:valAx>
    </c:plotArea>
    <c:legend>
      <c:legendPos val="t"/>
    </c:legend>
    <c:plotVisOnly val="1"/>
    <c:dispBlanksAs val="gap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281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441.6</c:v>
                </c:pt>
                <c:pt idx="1">
                  <c:v>326.89999999999998</c:v>
                </c:pt>
                <c:pt idx="2">
                  <c:v>193</c:v>
                </c:pt>
                <c:pt idx="3">
                  <c:v>69.400000000000006</c:v>
                </c:pt>
                <c:pt idx="4">
                  <c:v>8.3000000000000007</c:v>
                </c:pt>
                <c:pt idx="5">
                  <c:v>3.6</c:v>
                </c:pt>
              </c:numCache>
            </c:numRef>
          </c:xVal>
          <c:yVal>
            <c:numRef>
              <c:f>Sheet1!$J$26:$J$32</c:f>
              <c:numCache>
                <c:formatCode>General</c:formatCode>
                <c:ptCount val="7"/>
                <c:pt idx="0">
                  <c:v>0.75</c:v>
                </c:pt>
                <c:pt idx="1">
                  <c:v>0.54545454545454541</c:v>
                </c:pt>
                <c:pt idx="2">
                  <c:v>0.34090909090909088</c:v>
                </c:pt>
                <c:pt idx="3">
                  <c:v>0.13636363636363635</c:v>
                </c:pt>
                <c:pt idx="4">
                  <c:v>3.4090909090909088E-2</c:v>
                </c:pt>
                <c:pt idx="5">
                  <c:v>6.8181818181818187E-3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axId val="61897728"/>
        <c:axId val="61899520"/>
      </c:scatterChart>
      <c:valAx>
        <c:axId val="61897728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899520"/>
        <c:crosses val="autoZero"/>
        <c:crossBetween val="midCat"/>
      </c:valAx>
      <c:valAx>
        <c:axId val="61899520"/>
        <c:scaling>
          <c:orientation val="minMax"/>
        </c:scaling>
        <c:axPos val="l"/>
        <c:majorGridlines/>
        <c:numFmt formatCode="General" sourceLinked="1"/>
        <c:tickLblPos val="nextTo"/>
        <c:crossAx val="61897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52"/>
          <c:w val="0.46414484175451531"/>
          <c:h val="8.619119821652417E-2"/>
        </c:manualLayout>
      </c:layout>
      <c:overlay val="1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=""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=""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="" xmlns:a16="http://schemas.microsoft.com/office/drawing/2014/main" id="{A16CD334-9A6F-4F2E-9C62-E18C9BCD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4"/>
  <sheetViews>
    <sheetView tabSelected="1" topLeftCell="A46" zoomScale="85" zoomScaleNormal="85" workbookViewId="0">
      <selection activeCell="H71" sqref="H71"/>
    </sheetView>
  </sheetViews>
  <sheetFormatPr defaultRowHeight="12.75"/>
  <cols>
    <col min="1" max="1" width="38" style="1" customWidth="1"/>
    <col min="2" max="2" width="20.42578125" style="1" customWidth="1"/>
    <col min="3" max="3" width="37.140625" style="1" customWidth="1"/>
    <col min="4" max="4" width="16.710937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3.5703125" style="98" customWidth="1"/>
    <col min="11" max="11" width="11.7109375" customWidth="1"/>
    <col min="12" max="12" width="11.5703125" customWidth="1"/>
    <col min="13" max="13" width="12.140625" customWidth="1"/>
    <col min="15" max="15" width="8.85546875" style="64"/>
    <col min="18" max="18" width="11.5703125" customWidth="1"/>
    <col min="21" max="21" width="9.28515625" bestFit="1" customWidth="1"/>
  </cols>
  <sheetData>
    <row r="1" spans="1:9">
      <c r="A1" s="123" t="s">
        <v>88</v>
      </c>
      <c r="B1" s="124"/>
      <c r="C1" s="124"/>
      <c r="D1" s="124"/>
      <c r="E1" s="124"/>
      <c r="F1" s="124"/>
      <c r="G1" s="124"/>
    </row>
    <row r="3" spans="1:9">
      <c r="A3"/>
      <c r="B3"/>
      <c r="C3"/>
    </row>
    <row r="4" spans="1:9">
      <c r="A4"/>
      <c r="B4"/>
      <c r="C4"/>
    </row>
    <row r="5" spans="1:9">
      <c r="A5"/>
      <c r="B5"/>
      <c r="C5"/>
      <c r="G5"/>
    </row>
    <row r="6" spans="1:9">
      <c r="A6"/>
      <c r="B6"/>
      <c r="C6"/>
      <c r="F6"/>
      <c r="G6"/>
      <c r="I6" s="2"/>
    </row>
    <row r="7" spans="1:9">
      <c r="A7"/>
      <c r="B7"/>
      <c r="C7"/>
      <c r="F7"/>
      <c r="G7"/>
      <c r="H7" s="2"/>
      <c r="I7" s="2"/>
    </row>
    <row r="8" spans="1:9">
      <c r="A8"/>
      <c r="B8"/>
      <c r="C8"/>
      <c r="F8"/>
      <c r="G8"/>
      <c r="H8" s="2"/>
    </row>
    <row r="9" spans="1:9">
      <c r="A9"/>
      <c r="B9"/>
      <c r="C9"/>
      <c r="F9"/>
      <c r="G9"/>
      <c r="H9" s="2"/>
    </row>
    <row r="10" spans="1:9">
      <c r="A10"/>
      <c r="B10"/>
      <c r="C10"/>
      <c r="F10"/>
      <c r="G10"/>
      <c r="H10" s="2"/>
    </row>
    <row r="11" spans="1:9">
      <c r="A11"/>
      <c r="B11"/>
      <c r="C11"/>
      <c r="F11"/>
      <c r="G11"/>
      <c r="H11" s="2"/>
    </row>
    <row r="12" spans="1:9">
      <c r="A12"/>
      <c r="B12"/>
      <c r="C12"/>
      <c r="F12"/>
      <c r="G12"/>
      <c r="H12" s="2"/>
    </row>
    <row r="13" spans="1:9">
      <c r="A13"/>
      <c r="B13"/>
      <c r="C13"/>
      <c r="F13"/>
      <c r="G13"/>
      <c r="H13" s="2"/>
    </row>
    <row r="14" spans="1:9">
      <c r="A14"/>
      <c r="B14"/>
      <c r="C14"/>
      <c r="F14"/>
      <c r="G14"/>
      <c r="H14" s="2"/>
    </row>
    <row r="15" spans="1:9">
      <c r="A15"/>
      <c r="B15"/>
      <c r="C15"/>
      <c r="F15"/>
      <c r="G15"/>
      <c r="H15" s="2"/>
    </row>
    <row r="16" spans="1:9">
      <c r="A16"/>
      <c r="B16"/>
      <c r="C16"/>
      <c r="F16"/>
      <c r="G16"/>
      <c r="H16" s="2"/>
    </row>
    <row r="17" spans="1:28">
      <c r="A17"/>
      <c r="B17"/>
      <c r="C17"/>
      <c r="F17"/>
      <c r="G17"/>
      <c r="H17" s="2"/>
    </row>
    <row r="18" spans="1:28">
      <c r="A18"/>
      <c r="B18"/>
      <c r="C18"/>
      <c r="F18"/>
      <c r="G18"/>
      <c r="H18" s="2"/>
    </row>
    <row r="19" spans="1:28">
      <c r="A19"/>
      <c r="B19"/>
      <c r="C19"/>
      <c r="F19"/>
      <c r="G19"/>
      <c r="H19" s="2"/>
    </row>
    <row r="20" spans="1:28">
      <c r="A20"/>
      <c r="B20"/>
      <c r="C20"/>
      <c r="F20"/>
      <c r="G20"/>
      <c r="H20" s="2"/>
    </row>
    <row r="21" spans="1:28">
      <c r="A21"/>
      <c r="B21"/>
      <c r="C21"/>
      <c r="F21"/>
      <c r="G21"/>
      <c r="H21" s="2"/>
    </row>
    <row r="22" spans="1:28">
      <c r="A22"/>
      <c r="B22"/>
      <c r="C22"/>
      <c r="F22"/>
      <c r="G22"/>
      <c r="H22" s="2"/>
      <c r="U22" s="5"/>
      <c r="V22" s="5"/>
    </row>
    <row r="23" spans="1:28">
      <c r="A23"/>
      <c r="R23" s="12"/>
      <c r="S23" s="5"/>
      <c r="T23" s="26"/>
    </row>
    <row r="24" spans="1:28" s="37" customFormat="1">
      <c r="B24" s="28" t="s">
        <v>4</v>
      </c>
      <c r="C24" s="42"/>
      <c r="D24" s="42"/>
      <c r="E24" s="42"/>
      <c r="F24" s="24" t="s">
        <v>2</v>
      </c>
      <c r="G24" s="25"/>
      <c r="H24" s="25"/>
      <c r="I24" s="25"/>
      <c r="J24" s="99" t="s">
        <v>44</v>
      </c>
      <c r="K24" s="42"/>
      <c r="L24" s="42" t="s">
        <v>45</v>
      </c>
      <c r="M24" s="42"/>
      <c r="N24" s="24" t="s">
        <v>55</v>
      </c>
      <c r="O24" s="25"/>
      <c r="P24" s="42" t="s">
        <v>56</v>
      </c>
      <c r="Q24" s="42"/>
      <c r="R24" s="59" t="s">
        <v>30</v>
      </c>
      <c r="S24" s="60"/>
    </row>
    <row r="25" spans="1:28" s="37" customFormat="1">
      <c r="B25" s="7" t="s">
        <v>42</v>
      </c>
      <c r="C25" s="4" t="s">
        <v>5</v>
      </c>
      <c r="D25" s="4" t="s">
        <v>43</v>
      </c>
      <c r="E25" s="18" t="s">
        <v>5</v>
      </c>
      <c r="F25" s="7" t="s">
        <v>42</v>
      </c>
      <c r="G25" s="4" t="s">
        <v>5</v>
      </c>
      <c r="H25" s="4" t="s">
        <v>43</v>
      </c>
      <c r="I25" s="18" t="s">
        <v>5</v>
      </c>
      <c r="J25" s="100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61"/>
    </row>
    <row r="26" spans="1:28" s="37" customFormat="1">
      <c r="B26" s="77">
        <v>22500</v>
      </c>
      <c r="C26" s="115">
        <f>RSQ(B36:B42,B26:B32)</f>
        <v>0.99808691266771976</v>
      </c>
      <c r="D26" s="77">
        <v>900000</v>
      </c>
      <c r="E26" s="111">
        <f>RSQ(B43:B48,D26:D31)</f>
        <v>0.99983630125621337</v>
      </c>
      <c r="F26" s="45">
        <v>2500</v>
      </c>
      <c r="G26" s="115">
        <f>RSQ(C36:C42,F26:F32)</f>
        <v>0.99938822172598774</v>
      </c>
      <c r="H26" s="38">
        <v>100000</v>
      </c>
      <c r="I26" s="91">
        <f>RSQ(C43:C48,H26:H31)</f>
        <v>0.99762887999133376</v>
      </c>
      <c r="J26" s="21">
        <v>0.75</v>
      </c>
      <c r="K26" s="115">
        <f>RSQ(J26:J31,D36:D41)</f>
        <v>0.99901778740735392</v>
      </c>
      <c r="L26" s="21">
        <v>30</v>
      </c>
      <c r="M26" s="112">
        <f>RSQ(L26:L31,D43:D48)</f>
        <v>0.99463230309703143</v>
      </c>
      <c r="N26" s="3">
        <v>20.95</v>
      </c>
      <c r="O26" s="5"/>
      <c r="P26" s="3">
        <v>0.93</v>
      </c>
      <c r="Q26" s="5"/>
      <c r="R26" s="3">
        <v>78.084000000000003</v>
      </c>
      <c r="S26" s="61"/>
    </row>
    <row r="27" spans="1:28" s="37" customFormat="1">
      <c r="B27" s="77">
        <v>16363.636363636364</v>
      </c>
      <c r="C27" s="4" t="s">
        <v>6</v>
      </c>
      <c r="D27" s="77">
        <v>654545.45454545459</v>
      </c>
      <c r="E27" s="18" t="s">
        <v>6</v>
      </c>
      <c r="F27" s="45">
        <v>1818.1818181818182</v>
      </c>
      <c r="G27" s="4" t="s">
        <v>6</v>
      </c>
      <c r="H27" s="44">
        <v>72727.272727272735</v>
      </c>
      <c r="I27" s="4" t="s">
        <v>6</v>
      </c>
      <c r="J27" s="21">
        <v>0.54545454545454541</v>
      </c>
      <c r="K27" s="4" t="s">
        <v>6</v>
      </c>
      <c r="L27" s="21">
        <v>21.81818181818182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8">
      <c r="A28"/>
      <c r="B28" s="77">
        <v>10227.272727272726</v>
      </c>
      <c r="C28" s="8">
        <f>SLOPE(B26:B32,B36:B42)</f>
        <v>9.5161094045255509E-2</v>
      </c>
      <c r="D28" s="77">
        <v>409090.90909090906</v>
      </c>
      <c r="E28" s="43">
        <f>SLOPE(D26:D31,B43:B48)</f>
        <v>0.10052505314914061</v>
      </c>
      <c r="F28" s="45">
        <v>1136.3636363636363</v>
      </c>
      <c r="G28" s="8">
        <f>SLOPE(F26:F32,C36:C42)</f>
        <v>0.10954941427897136</v>
      </c>
      <c r="H28" s="38">
        <v>45454.545454545456</v>
      </c>
      <c r="I28" s="8">
        <f>SLOPE(H26:H31,C43:C48)</f>
        <v>0.12251914503862117</v>
      </c>
      <c r="J28" s="21">
        <v>0.34090909090909088</v>
      </c>
      <c r="K28" s="8">
        <f>SLOPE(J26:J32,D36:D42)</f>
        <v>1.6578273705073507E-3</v>
      </c>
      <c r="L28" s="21">
        <v>13.636363636363637</v>
      </c>
      <c r="M28" s="9">
        <f>SLOPE(L26:L31,D43:D48)</f>
        <v>2.4031057219374881E-3</v>
      </c>
      <c r="N28" s="3">
        <v>20.95</v>
      </c>
      <c r="O28" s="9">
        <f>SLOPE(N26:N31,E49:E54)</f>
        <v>1.6048494309003555E-4</v>
      </c>
      <c r="P28" s="3">
        <v>0.93</v>
      </c>
      <c r="Q28" s="9">
        <f>SLOPE(P26:P31,F49:F54)</f>
        <v>1.9343530288972171E-4</v>
      </c>
      <c r="R28" s="3">
        <v>78.084000000000003</v>
      </c>
      <c r="S28" s="9">
        <f>SLOPE(R26:R31,G49:G54)</f>
        <v>1.0917642066503761E-4</v>
      </c>
    </row>
    <row r="29" spans="1:28">
      <c r="B29" s="77">
        <v>4090.909090909091</v>
      </c>
      <c r="C29" s="4" t="s">
        <v>7</v>
      </c>
      <c r="D29" s="77">
        <v>163636.36363636365</v>
      </c>
      <c r="E29" s="18" t="s">
        <v>7</v>
      </c>
      <c r="F29" s="45">
        <v>454.54545454545456</v>
      </c>
      <c r="G29" s="4" t="s">
        <v>7</v>
      </c>
      <c r="H29" s="44">
        <v>18181.818181818184</v>
      </c>
      <c r="I29" s="4" t="s">
        <v>7</v>
      </c>
      <c r="J29" s="21">
        <v>0.13636363636363635</v>
      </c>
      <c r="K29" s="4" t="s">
        <v>7</v>
      </c>
      <c r="L29" s="21">
        <v>5.454545454545455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>
      <c r="B30" s="77">
        <v>1022.7272727272727</v>
      </c>
      <c r="C30" s="26">
        <f>INTERCEPT(B26:B32,B36:B42)</f>
        <v>6.0352407626924105</v>
      </c>
      <c r="D30" s="77">
        <v>40909.090909090912</v>
      </c>
      <c r="E30" s="50">
        <f>INTERCEPT(D26:D31,B43:B48)</f>
        <v>-888.40188255824614</v>
      </c>
      <c r="F30" s="45">
        <v>113.63636363636364</v>
      </c>
      <c r="G30" s="26">
        <f>INTERCEPT(F26:F32,C36:C42)</f>
        <v>15.423228922540261</v>
      </c>
      <c r="H30" s="38">
        <v>4545.454545454546</v>
      </c>
      <c r="I30" s="50">
        <f>INTERCEPT(H26:H31,C43:C48)</f>
        <v>-1810.8253429909964</v>
      </c>
      <c r="J30" s="21">
        <v>3.4090909090909088E-2</v>
      </c>
      <c r="K30" s="26">
        <f>INTERCEPT(J26:J32,D36:D42)</f>
        <v>1.414233027854972E-2</v>
      </c>
      <c r="L30" s="21">
        <v>1.3636363636363638</v>
      </c>
      <c r="M30" s="50">
        <f>INTERCEPT(L26:L31,D43:D48)</f>
        <v>0.1210291275915516</v>
      </c>
      <c r="N30" s="3">
        <v>0</v>
      </c>
      <c r="O30" s="50">
        <f>INTERCEPT(N26:N31,E49:E54)</f>
        <v>-0.21276493473511771</v>
      </c>
      <c r="P30" s="3">
        <v>0</v>
      </c>
      <c r="Q30" s="50">
        <f>INTERCEPT(P26:P31,F49:F54)</f>
        <v>-9.8643250639777191E-3</v>
      </c>
      <c r="R30" s="3">
        <v>0</v>
      </c>
      <c r="S30" s="50">
        <f>INTERCEPT(R26:R31,G49:G54)</f>
        <v>-0.80262253315566312</v>
      </c>
    </row>
    <row r="31" spans="1:28" s="47" customFormat="1">
      <c r="A31" s="20"/>
      <c r="B31" s="77">
        <v>204.54545454545456</v>
      </c>
      <c r="C31" s="26"/>
      <c r="D31" s="38"/>
      <c r="E31" s="50"/>
      <c r="F31" s="38">
        <v>22.72727272727273</v>
      </c>
      <c r="G31" s="26"/>
      <c r="H31" s="38"/>
      <c r="I31" s="50"/>
      <c r="J31" s="21">
        <v>6.8181818181818187E-3</v>
      </c>
      <c r="K31" s="26"/>
      <c r="L31" s="26"/>
      <c r="M31" s="50"/>
      <c r="N31" s="38">
        <v>0</v>
      </c>
      <c r="O31" s="54"/>
      <c r="P31" s="38">
        <v>0</v>
      </c>
      <c r="Q31" s="54"/>
      <c r="R31" s="38">
        <v>0</v>
      </c>
      <c r="S31" s="50"/>
      <c r="T31" s="38"/>
      <c r="U31" s="26"/>
      <c r="V31"/>
      <c r="W31"/>
      <c r="X31"/>
      <c r="Y31"/>
      <c r="Z31"/>
      <c r="AA31"/>
      <c r="AB31"/>
    </row>
    <row r="32" spans="1:28" s="47" customFormat="1">
      <c r="A32" s="20"/>
      <c r="B32" s="84"/>
      <c r="C32" s="10"/>
      <c r="D32" s="49"/>
      <c r="E32" s="11"/>
      <c r="F32" s="39"/>
      <c r="G32" s="10"/>
      <c r="H32" s="39"/>
      <c r="I32" s="11"/>
      <c r="J32" s="102"/>
      <c r="K32" s="10"/>
      <c r="L32" s="39"/>
      <c r="M32" s="11"/>
      <c r="N32" s="39"/>
      <c r="O32" s="68"/>
      <c r="P32" s="10"/>
      <c r="Q32" s="11"/>
      <c r="R32" s="39"/>
      <c r="S32" s="11"/>
      <c r="T32" s="38"/>
      <c r="U32" s="26"/>
      <c r="V32"/>
      <c r="W32"/>
      <c r="X32"/>
      <c r="Y32"/>
      <c r="Z32"/>
      <c r="AA32"/>
      <c r="AB32"/>
    </row>
    <row r="33" spans="1:27" s="47" customFormat="1">
      <c r="A33" s="20"/>
      <c r="B33" s="5"/>
      <c r="C33" s="26"/>
      <c r="D33" s="48"/>
      <c r="E33" s="26"/>
      <c r="F33" s="38"/>
      <c r="G33" s="26"/>
      <c r="H33" s="38"/>
      <c r="I33" s="26"/>
      <c r="J33" s="101"/>
      <c r="K33" s="26"/>
      <c r="L33" s="38"/>
      <c r="M33" s="26"/>
      <c r="N33" s="38"/>
      <c r="O33" s="38"/>
      <c r="P33" s="26"/>
      <c r="Q33" s="38"/>
      <c r="R33" s="26"/>
      <c r="S33" s="38"/>
      <c r="T33" s="88"/>
      <c r="U33" s="88"/>
      <c r="V33" s="88"/>
      <c r="W33" s="88"/>
      <c r="X33" s="88"/>
      <c r="Y33" s="88"/>
      <c r="Z33"/>
      <c r="AA33"/>
    </row>
    <row r="34" spans="1:27">
      <c r="B34" s="125" t="s">
        <v>27</v>
      </c>
      <c r="C34" s="126"/>
      <c r="D34" s="51" t="s">
        <v>26</v>
      </c>
      <c r="E34" s="121" t="s">
        <v>25</v>
      </c>
      <c r="F34" s="122"/>
      <c r="G34" s="122"/>
      <c r="L34" s="13"/>
      <c r="S34" s="20"/>
      <c r="T34" s="89"/>
      <c r="U34" s="89"/>
      <c r="V34" s="113"/>
      <c r="W34" s="113"/>
      <c r="X34" s="113"/>
      <c r="Y34" s="89"/>
    </row>
    <row r="35" spans="1:27">
      <c r="A35"/>
      <c r="B35" s="52" t="s">
        <v>46</v>
      </c>
      <c r="C35" s="69" t="s">
        <v>47</v>
      </c>
      <c r="D35" s="53" t="s">
        <v>48</v>
      </c>
      <c r="E35" s="20" t="s">
        <v>49</v>
      </c>
      <c r="F35" s="20" t="s">
        <v>50</v>
      </c>
      <c r="G35" s="20" t="s">
        <v>51</v>
      </c>
      <c r="H35" s="1"/>
      <c r="L35" s="77"/>
      <c r="M35" s="20"/>
      <c r="N35" s="77"/>
      <c r="O35" s="77"/>
      <c r="Q35" s="32"/>
      <c r="R35" s="77"/>
      <c r="S35" s="77"/>
      <c r="T35" s="89"/>
      <c r="U35" s="89"/>
      <c r="V35" s="113"/>
      <c r="W35" s="113"/>
      <c r="X35" s="113"/>
      <c r="Y35" s="89"/>
    </row>
    <row r="36" spans="1:27">
      <c r="A36" s="16" t="s">
        <v>36</v>
      </c>
      <c r="B36" s="89">
        <v>230829.5</v>
      </c>
      <c r="C36" s="89">
        <v>22754</v>
      </c>
      <c r="D36" s="89">
        <v>441.6</v>
      </c>
      <c r="E36" s="57"/>
      <c r="F36" s="57"/>
      <c r="G36" s="46"/>
      <c r="H36" s="2"/>
      <c r="L36" s="77"/>
      <c r="M36" s="21"/>
      <c r="N36" s="77"/>
      <c r="O36" s="77"/>
      <c r="Q36" s="77"/>
      <c r="R36" s="77"/>
      <c r="S36" s="77"/>
      <c r="T36" s="89"/>
      <c r="U36" s="89"/>
      <c r="V36" s="113"/>
      <c r="W36" s="113"/>
      <c r="X36" s="113"/>
      <c r="Y36" s="89"/>
    </row>
    <row r="37" spans="1:27">
      <c r="A37" s="16" t="s">
        <v>37</v>
      </c>
      <c r="B37" s="89">
        <v>179129.8</v>
      </c>
      <c r="C37" s="89">
        <v>16612.3</v>
      </c>
      <c r="D37" s="89">
        <v>326.89999999999998</v>
      </c>
      <c r="E37" s="57"/>
      <c r="F37" s="57"/>
      <c r="G37" s="46"/>
      <c r="H37" s="2"/>
      <c r="L37" s="77"/>
      <c r="M37" s="21"/>
      <c r="N37" s="77"/>
      <c r="O37" s="77"/>
      <c r="Q37" s="77"/>
      <c r="R37" s="77"/>
      <c r="S37" s="77"/>
      <c r="T37" s="89"/>
      <c r="U37" s="89"/>
      <c r="V37" s="113"/>
      <c r="W37" s="113"/>
      <c r="X37" s="113"/>
      <c r="Y37" s="89"/>
    </row>
    <row r="38" spans="1:27">
      <c r="A38" s="16" t="s">
        <v>38</v>
      </c>
      <c r="B38" s="89">
        <v>107467.3</v>
      </c>
      <c r="C38" s="89">
        <v>9817.7000000000007</v>
      </c>
      <c r="D38" s="89">
        <v>193</v>
      </c>
      <c r="E38" s="57"/>
      <c r="F38" s="57"/>
      <c r="G38" s="46"/>
      <c r="H38" s="77"/>
      <c r="I38" s="77"/>
      <c r="L38" s="77"/>
      <c r="M38" s="21"/>
      <c r="N38" s="77"/>
      <c r="O38" s="77"/>
      <c r="Q38" s="77"/>
      <c r="R38" s="77"/>
      <c r="S38" s="77"/>
      <c r="T38" s="89"/>
      <c r="U38" s="89"/>
      <c r="V38" s="113"/>
      <c r="W38" s="113"/>
      <c r="X38" s="113"/>
      <c r="Y38" s="89"/>
    </row>
    <row r="39" spans="1:27">
      <c r="A39" s="16" t="s">
        <v>39</v>
      </c>
      <c r="B39" s="89">
        <v>42728.7</v>
      </c>
      <c r="C39" s="89">
        <v>3925.3</v>
      </c>
      <c r="D39" s="89">
        <v>69.400000000000006</v>
      </c>
      <c r="E39" s="57"/>
      <c r="F39" s="57"/>
      <c r="G39" s="46"/>
      <c r="H39" s="2"/>
      <c r="I39" s="27"/>
      <c r="L39" s="77"/>
      <c r="M39" s="21"/>
      <c r="N39" s="77"/>
      <c r="O39" s="77"/>
      <c r="Q39" s="77"/>
      <c r="R39" s="77"/>
      <c r="S39" s="77"/>
      <c r="T39" s="89"/>
      <c r="U39" s="89"/>
      <c r="V39" s="113"/>
      <c r="W39" s="113"/>
      <c r="X39" s="113"/>
      <c r="Y39" s="89"/>
    </row>
    <row r="40" spans="1:27">
      <c r="A40" s="16" t="s">
        <v>40</v>
      </c>
      <c r="B40" s="89">
        <v>9291.7000000000007</v>
      </c>
      <c r="C40" s="89">
        <v>962.4</v>
      </c>
      <c r="D40" s="89">
        <v>8.3000000000000007</v>
      </c>
      <c r="E40" s="57"/>
      <c r="F40" s="57"/>
      <c r="G40" s="46"/>
      <c r="H40" s="2"/>
      <c r="I40" s="27"/>
      <c r="L40" s="77"/>
      <c r="M40" s="21"/>
      <c r="N40" s="77"/>
      <c r="O40" s="77"/>
      <c r="Q40" s="77"/>
      <c r="R40" s="77"/>
      <c r="S40" s="77"/>
      <c r="T40" s="89"/>
      <c r="U40" s="90"/>
      <c r="V40" s="114"/>
      <c r="W40" s="113"/>
      <c r="X40" s="113"/>
      <c r="Y40" s="89"/>
    </row>
    <row r="41" spans="1:27">
      <c r="A41" s="16" t="s">
        <v>41</v>
      </c>
      <c r="B41" s="89">
        <v>1930.2</v>
      </c>
      <c r="C41" s="89">
        <v>268.3</v>
      </c>
      <c r="D41" s="89">
        <v>3.6</v>
      </c>
      <c r="E41" s="57"/>
      <c r="F41" s="46"/>
      <c r="G41" s="67"/>
      <c r="H41" s="2"/>
      <c r="I41" s="27"/>
      <c r="J41" s="103"/>
      <c r="L41" s="77"/>
      <c r="M41" s="21"/>
      <c r="N41" s="77"/>
      <c r="O41" s="77"/>
      <c r="Q41" s="77"/>
      <c r="R41" s="77"/>
      <c r="S41" s="32"/>
      <c r="T41" s="89"/>
      <c r="U41" s="90"/>
      <c r="V41" s="114"/>
      <c r="W41" s="113"/>
      <c r="X41" s="113"/>
      <c r="Y41" s="89"/>
    </row>
    <row r="42" spans="1:27">
      <c r="A42" s="16"/>
      <c r="B42" s="89"/>
      <c r="C42" s="89"/>
      <c r="D42" s="89"/>
      <c r="E42" s="57"/>
      <c r="F42" s="46"/>
      <c r="G42" s="57"/>
      <c r="H42" s="2"/>
      <c r="I42" s="27"/>
      <c r="L42" s="77"/>
      <c r="M42" s="21"/>
      <c r="N42" s="77"/>
      <c r="O42" s="77"/>
      <c r="Q42" s="77"/>
      <c r="R42" s="77"/>
      <c r="S42" s="77"/>
      <c r="T42" s="89"/>
      <c r="U42" s="89"/>
      <c r="V42" s="114"/>
      <c r="W42" s="113"/>
      <c r="X42" s="113"/>
      <c r="Y42" s="89"/>
    </row>
    <row r="43" spans="1:27">
      <c r="A43" s="16" t="s">
        <v>31</v>
      </c>
      <c r="B43" s="90">
        <v>9000444</v>
      </c>
      <c r="D43" s="89">
        <v>12810.1</v>
      </c>
      <c r="E43" s="57"/>
      <c r="F43" s="46"/>
      <c r="G43" s="57"/>
      <c r="H43" s="89"/>
      <c r="I43" s="89">
        <v>691613.8</v>
      </c>
      <c r="J43" s="104"/>
      <c r="L43" s="77"/>
      <c r="M43" s="21"/>
      <c r="N43" s="77"/>
      <c r="O43" s="77"/>
      <c r="Q43" s="77"/>
      <c r="R43" s="77"/>
      <c r="S43" s="77"/>
      <c r="T43" s="89"/>
      <c r="U43" s="89"/>
      <c r="V43" s="113"/>
      <c r="W43" s="113"/>
      <c r="X43" s="113"/>
      <c r="Y43" s="89"/>
    </row>
    <row r="44" spans="1:27">
      <c r="A44" s="16" t="s">
        <v>32</v>
      </c>
      <c r="B44" s="90">
        <v>6485886</v>
      </c>
      <c r="C44" s="89">
        <v>598328.6</v>
      </c>
      <c r="D44" s="89">
        <v>8503.9</v>
      </c>
      <c r="E44" s="57"/>
      <c r="F44" s="46"/>
      <c r="G44" s="57"/>
      <c r="H44" s="16"/>
      <c r="K44" s="117"/>
      <c r="L44" s="77"/>
      <c r="M44" s="21"/>
      <c r="N44" s="77"/>
      <c r="O44" s="77"/>
      <c r="Q44" s="77"/>
      <c r="R44" s="77"/>
      <c r="S44" s="77"/>
      <c r="T44" s="89"/>
      <c r="U44" s="89"/>
      <c r="V44" s="113"/>
      <c r="W44" s="113"/>
      <c r="X44" s="113"/>
      <c r="Y44" s="89"/>
    </row>
    <row r="45" spans="1:27">
      <c r="A45" s="16" t="s">
        <v>33</v>
      </c>
      <c r="B45" s="89">
        <v>4026126</v>
      </c>
      <c r="C45" s="89">
        <v>398733.4</v>
      </c>
      <c r="D45" s="89">
        <v>5445.4</v>
      </c>
      <c r="E45" s="57"/>
      <c r="F45" s="46"/>
      <c r="G45" s="57"/>
      <c r="H45" s="16"/>
      <c r="L45" s="77"/>
      <c r="M45" s="21"/>
      <c r="N45" s="77"/>
      <c r="O45" s="77"/>
      <c r="Q45" s="77"/>
      <c r="R45" s="77"/>
      <c r="S45" s="77"/>
      <c r="T45" s="89"/>
      <c r="U45" s="89"/>
      <c r="V45" s="113"/>
      <c r="W45" s="113"/>
      <c r="X45" s="113"/>
      <c r="Y45" s="90"/>
    </row>
    <row r="46" spans="1:27" s="15" customFormat="1">
      <c r="A46" s="16" t="s">
        <v>34</v>
      </c>
      <c r="B46" s="89">
        <v>1687651.8</v>
      </c>
      <c r="C46" s="89">
        <v>170678.3</v>
      </c>
      <c r="D46" s="89">
        <v>2444</v>
      </c>
      <c r="E46" s="58"/>
      <c r="F46" s="57"/>
      <c r="G46" s="57"/>
      <c r="H46" s="16"/>
      <c r="J46" s="98"/>
      <c r="L46" s="77"/>
      <c r="M46" s="21"/>
      <c r="N46" s="77"/>
      <c r="O46" s="77"/>
      <c r="Q46" s="77"/>
      <c r="R46" s="77"/>
      <c r="S46" s="77"/>
      <c r="T46" s="89"/>
      <c r="U46" s="89"/>
      <c r="V46" s="113"/>
      <c r="W46" s="113"/>
      <c r="X46" s="113"/>
      <c r="Y46" s="90"/>
    </row>
    <row r="47" spans="1:27" s="15" customFormat="1">
      <c r="A47" s="16" t="s">
        <v>35</v>
      </c>
      <c r="B47" s="89">
        <v>412652</v>
      </c>
      <c r="C47" s="89">
        <v>41478</v>
      </c>
      <c r="D47" s="89">
        <v>619.5</v>
      </c>
      <c r="E47" s="58"/>
      <c r="F47" s="57"/>
      <c r="G47" s="57"/>
      <c r="H47" s="16"/>
      <c r="I47" s="27"/>
      <c r="J47" s="98"/>
      <c r="L47" s="77"/>
      <c r="M47" s="21"/>
      <c r="N47" s="77"/>
      <c r="O47" s="77"/>
      <c r="Q47" s="77"/>
      <c r="R47" s="77"/>
      <c r="S47" s="77"/>
      <c r="T47" s="89"/>
      <c r="U47" s="89"/>
      <c r="V47" s="113"/>
      <c r="W47" s="113"/>
      <c r="X47" s="113"/>
      <c r="Y47" s="89"/>
    </row>
    <row r="48" spans="1:27" s="15" customFormat="1">
      <c r="A48" s="16"/>
      <c r="B48" s="89"/>
      <c r="C48" s="89"/>
      <c r="D48" s="89"/>
      <c r="E48" s="58"/>
      <c r="F48" s="57"/>
      <c r="G48" s="67"/>
      <c r="H48" s="2"/>
      <c r="I48" s="27"/>
      <c r="J48" s="98"/>
      <c r="L48" s="77"/>
      <c r="M48" s="21"/>
      <c r="N48" s="77"/>
      <c r="O48" s="77"/>
      <c r="Q48" s="77"/>
      <c r="R48" s="77"/>
      <c r="S48" s="32"/>
      <c r="T48" s="89"/>
      <c r="U48" s="89"/>
      <c r="V48" s="113"/>
      <c r="W48" s="113"/>
      <c r="X48" s="113"/>
      <c r="Y48" s="89"/>
    </row>
    <row r="49" spans="1:25" s="47" customFormat="1">
      <c r="A49" s="16" t="s">
        <v>19</v>
      </c>
      <c r="B49" s="89">
        <v>46.4</v>
      </c>
      <c r="C49" s="89">
        <v>3882.5</v>
      </c>
      <c r="D49" s="89">
        <v>139.5</v>
      </c>
      <c r="E49" s="113">
        <v>131136.29999999999</v>
      </c>
      <c r="F49" s="113">
        <v>4772.8</v>
      </c>
      <c r="G49" s="113">
        <v>722361.4</v>
      </c>
      <c r="J49" s="98"/>
      <c r="L49" s="32"/>
      <c r="M49" s="21"/>
      <c r="N49" s="77"/>
      <c r="O49" s="77"/>
      <c r="Q49" s="77"/>
      <c r="R49" s="77"/>
      <c r="S49" s="77"/>
      <c r="T49" s="89"/>
      <c r="U49" s="89"/>
      <c r="V49" s="113"/>
      <c r="W49" s="113"/>
      <c r="X49" s="113"/>
      <c r="Y49" s="89"/>
    </row>
    <row r="50" spans="1:25" s="47" customFormat="1">
      <c r="A50" s="16" t="s">
        <v>20</v>
      </c>
      <c r="B50" s="89">
        <v>0.7</v>
      </c>
      <c r="C50" s="89">
        <v>3940.4</v>
      </c>
      <c r="D50" s="89">
        <v>140</v>
      </c>
      <c r="E50" s="113">
        <v>132232.9</v>
      </c>
      <c r="F50" s="113">
        <v>4867</v>
      </c>
      <c r="G50" s="113">
        <v>722677</v>
      </c>
      <c r="J50" s="98"/>
      <c r="L50" s="32"/>
      <c r="M50" s="21"/>
      <c r="N50" s="77"/>
      <c r="O50" s="77"/>
      <c r="Q50" s="77"/>
      <c r="R50" s="77"/>
      <c r="S50" s="77"/>
      <c r="T50" s="89"/>
      <c r="U50" s="89"/>
      <c r="V50" s="113"/>
      <c r="W50" s="113"/>
      <c r="X50" s="113"/>
      <c r="Y50" s="89"/>
    </row>
    <row r="51" spans="1:25" s="47" customFormat="1">
      <c r="A51" s="16" t="s">
        <v>21</v>
      </c>
      <c r="B51" s="89">
        <v>0.8</v>
      </c>
      <c r="C51" s="89">
        <v>3969.8</v>
      </c>
      <c r="D51" s="89">
        <v>139.4</v>
      </c>
      <c r="E51" s="113">
        <v>132226</v>
      </c>
      <c r="F51" s="113">
        <v>4930.8</v>
      </c>
      <c r="G51" s="113">
        <v>722644.1</v>
      </c>
      <c r="J51" s="105"/>
      <c r="L51" s="77"/>
      <c r="M51" s="21"/>
      <c r="N51" s="77"/>
      <c r="O51" s="77"/>
      <c r="Q51" s="77"/>
      <c r="R51" s="77"/>
      <c r="S51" s="77"/>
      <c r="T51" s="89"/>
      <c r="U51" s="89"/>
      <c r="V51" s="113"/>
      <c r="W51" s="113"/>
      <c r="X51" s="113"/>
      <c r="Y51" s="89"/>
    </row>
    <row r="52" spans="1:25" s="47" customFormat="1">
      <c r="A52" s="16" t="s">
        <v>22</v>
      </c>
      <c r="B52" s="89">
        <v>2.1</v>
      </c>
      <c r="C52" s="89">
        <v>102.4</v>
      </c>
      <c r="D52" s="90"/>
      <c r="E52" s="113">
        <v>1687.6</v>
      </c>
      <c r="F52" s="113">
        <v>153.9</v>
      </c>
      <c r="G52" s="113">
        <v>7775.3</v>
      </c>
      <c r="H52" s="77"/>
      <c r="I52" s="77"/>
      <c r="J52" s="106"/>
      <c r="L52" s="77"/>
      <c r="M52" s="21"/>
      <c r="N52" s="77"/>
      <c r="O52" s="77"/>
      <c r="Q52" s="77"/>
      <c r="R52" s="77"/>
      <c r="S52" s="77"/>
      <c r="T52" s="89"/>
      <c r="U52" s="89"/>
      <c r="V52" s="113"/>
      <c r="W52" s="113"/>
      <c r="X52" s="113"/>
      <c r="Y52" s="89"/>
    </row>
    <row r="53" spans="1:25" s="47" customFormat="1">
      <c r="A53" s="16" t="s">
        <v>23</v>
      </c>
      <c r="B53" s="89">
        <v>0.7</v>
      </c>
      <c r="C53" s="89">
        <v>91.8</v>
      </c>
      <c r="D53" s="90"/>
      <c r="E53" s="113">
        <v>1107.7</v>
      </c>
      <c r="F53" s="113">
        <v>3</v>
      </c>
      <c r="G53" s="113">
        <v>7192.7</v>
      </c>
      <c r="H53" s="77"/>
      <c r="I53" s="77"/>
      <c r="J53" s="106"/>
      <c r="L53" s="77"/>
      <c r="M53" s="21"/>
      <c r="N53" s="77"/>
      <c r="O53" s="77"/>
      <c r="Q53" s="77"/>
      <c r="R53" s="77"/>
      <c r="S53" s="77"/>
      <c r="T53" s="89"/>
      <c r="U53" s="89"/>
      <c r="V53" s="113"/>
      <c r="W53" s="113"/>
      <c r="X53" s="113"/>
      <c r="Y53" s="89"/>
    </row>
    <row r="54" spans="1:25" s="47" customFormat="1">
      <c r="A54" s="20" t="s">
        <v>24</v>
      </c>
      <c r="B54" s="89">
        <v>1.5</v>
      </c>
      <c r="C54" s="89">
        <v>69.900000000000006</v>
      </c>
      <c r="D54" s="89">
        <v>4.2</v>
      </c>
      <c r="E54" s="113">
        <v>1189.5999999999999</v>
      </c>
      <c r="F54" s="113">
        <v>1.9</v>
      </c>
      <c r="G54" s="113">
        <v>7087.3</v>
      </c>
      <c r="H54" s="77"/>
      <c r="I54" s="77"/>
      <c r="J54" s="106"/>
      <c r="L54" s="77"/>
      <c r="M54" s="21"/>
      <c r="N54" s="77"/>
      <c r="O54" s="77"/>
      <c r="Q54" s="77"/>
      <c r="R54" s="77"/>
      <c r="S54" s="77"/>
      <c r="T54" s="89"/>
      <c r="U54" s="89"/>
      <c r="V54" s="89"/>
      <c r="W54" s="89"/>
      <c r="X54" s="89"/>
      <c r="Y54" s="89"/>
    </row>
    <row r="55" spans="1:25">
      <c r="A55" s="16"/>
      <c r="D55" s="17"/>
      <c r="E55" s="1"/>
      <c r="F55" s="1"/>
      <c r="G55" s="1"/>
      <c r="L55" s="20"/>
      <c r="M55" s="20"/>
      <c r="N55" s="77"/>
      <c r="O55" s="20"/>
      <c r="Q55" s="77"/>
      <c r="R55" s="77"/>
      <c r="S55" s="77"/>
      <c r="T55" s="89"/>
      <c r="U55" s="89"/>
      <c r="V55" s="89"/>
      <c r="W55" s="89"/>
      <c r="X55" s="89"/>
      <c r="Y55" s="89"/>
    </row>
    <row r="56" spans="1:25" s="22" customFormat="1">
      <c r="A56" s="16"/>
      <c r="B56" s="20"/>
      <c r="C56" s="20"/>
      <c r="D56" s="17"/>
      <c r="E56" s="20"/>
      <c r="F56" s="20"/>
      <c r="G56" s="20"/>
      <c r="J56" s="98"/>
      <c r="L56" s="77"/>
      <c r="M56" s="77"/>
      <c r="N56" s="77"/>
      <c r="O56" s="77"/>
      <c r="Q56" s="77"/>
      <c r="R56" s="77"/>
      <c r="S56" s="77"/>
      <c r="T56" s="89"/>
      <c r="U56" s="89"/>
      <c r="V56" s="89"/>
      <c r="W56" s="89"/>
      <c r="X56" s="89"/>
      <c r="Y56" s="89"/>
    </row>
    <row r="57" spans="1:25" s="22" customFormat="1">
      <c r="A57" s="33" t="s">
        <v>17</v>
      </c>
      <c r="B57" s="34"/>
      <c r="C57" s="34"/>
      <c r="D57" s="34"/>
      <c r="E57" s="34"/>
      <c r="F57" s="34"/>
      <c r="G57" s="34"/>
      <c r="H57" s="34"/>
      <c r="I57" s="34"/>
      <c r="J57" s="98"/>
      <c r="L57" s="77"/>
      <c r="M57" s="77"/>
      <c r="N57" s="21"/>
      <c r="O57" s="77"/>
      <c r="S57" s="80"/>
      <c r="T57" s="80"/>
      <c r="U57" s="80"/>
      <c r="V57" s="80"/>
      <c r="W57" s="80"/>
      <c r="X57" s="88"/>
    </row>
    <row r="58" spans="1:25" s="22" customFormat="1">
      <c r="A58" s="29" t="s">
        <v>18</v>
      </c>
      <c r="B58" s="30" t="s">
        <v>1</v>
      </c>
      <c r="C58" s="30" t="s">
        <v>0</v>
      </c>
      <c r="D58" s="35" t="s">
        <v>3</v>
      </c>
      <c r="E58" s="30" t="s">
        <v>12</v>
      </c>
      <c r="F58" s="31" t="s">
        <v>11</v>
      </c>
      <c r="G58" s="30" t="s">
        <v>10</v>
      </c>
      <c r="H58" s="35" t="s">
        <v>15</v>
      </c>
      <c r="I58" s="30" t="s">
        <v>14</v>
      </c>
      <c r="J58" s="107" t="s">
        <v>13</v>
      </c>
      <c r="L58" s="77"/>
      <c r="M58" s="77"/>
      <c r="O58" s="77"/>
      <c r="S58" s="80"/>
      <c r="T58" s="80"/>
      <c r="U58" s="80"/>
      <c r="V58" s="80"/>
      <c r="W58" s="80"/>
      <c r="X58" s="80"/>
    </row>
    <row r="59" spans="1:25" s="22" customFormat="1">
      <c r="A59" s="40" t="s">
        <v>59</v>
      </c>
      <c r="B59" s="89">
        <v>77937</v>
      </c>
      <c r="C59" s="77">
        <v>138704.9</v>
      </c>
      <c r="D59" s="77">
        <v>3814.9</v>
      </c>
      <c r="E59" s="41">
        <f>(B59*$C$28)+$C$30</f>
        <v>7422.605427367771</v>
      </c>
      <c r="F59" s="41">
        <f>(C59*$G$28)+$G$30</f>
        <v>15210.463781545834</v>
      </c>
      <c r="G59" s="41">
        <f>(D59*M28)+M30</f>
        <v>9.2886371462108759</v>
      </c>
      <c r="H59" s="116">
        <f>((E59-8000)/8000)*100</f>
        <v>-7.2174321579028629</v>
      </c>
      <c r="I59" s="116">
        <f>((F59-16000)/16000)*100</f>
        <v>-4.9346013653385397</v>
      </c>
      <c r="J59" s="116">
        <f>((G59-10)/10)*100</f>
        <v>-7.1136285378912412</v>
      </c>
      <c r="O59" s="64"/>
      <c r="S59" s="80"/>
      <c r="T59" s="80"/>
      <c r="U59" s="80"/>
      <c r="V59" s="80"/>
      <c r="W59" s="80"/>
      <c r="X59" s="80"/>
    </row>
    <row r="60" spans="1:25" s="66" customFormat="1">
      <c r="A60" s="40" t="s">
        <v>59</v>
      </c>
      <c r="B60" s="77">
        <v>85136.8</v>
      </c>
      <c r="C60" s="77">
        <v>144520.1</v>
      </c>
      <c r="D60" s="77">
        <v>3957.6</v>
      </c>
      <c r="E60" s="41">
        <f>(B60*$C$28)+$C$30</f>
        <v>8107.7462722748023</v>
      </c>
      <c r="F60" s="41">
        <f>(C60*$I$28)+$I$30</f>
        <v>15895.653749905039</v>
      </c>
      <c r="G60" s="41">
        <f>(D60*M28)+M30</f>
        <v>9.6315603327313539</v>
      </c>
      <c r="H60" s="116">
        <f t="shared" ref="H60:H61" si="0">((E60-8000)/8000)*100</f>
        <v>1.3468284034350291</v>
      </c>
      <c r="I60" s="116">
        <f t="shared" ref="I60:I61" si="1">((F60-16000)/16000)*100</f>
        <v>-0.65216406309350528</v>
      </c>
      <c r="J60" s="116">
        <f>((G60-10)/10)*100</f>
        <v>-3.6843966726864608</v>
      </c>
      <c r="S60" s="80"/>
      <c r="T60" s="80"/>
      <c r="U60" s="80"/>
      <c r="V60" s="80"/>
      <c r="W60" s="80"/>
      <c r="X60" s="80"/>
    </row>
    <row r="61" spans="1:25" s="66" customFormat="1">
      <c r="A61" s="40" t="s">
        <v>59</v>
      </c>
      <c r="B61" s="77">
        <v>85636.9</v>
      </c>
      <c r="C61" s="77">
        <v>144688.79999999999</v>
      </c>
      <c r="D61" s="77">
        <v>3972.7</v>
      </c>
      <c r="E61" s="41">
        <f>(B61*$C$28)+$C$30</f>
        <v>8155.3363354068333</v>
      </c>
      <c r="F61" s="41">
        <f>(C61*$I$28)+$I$30</f>
        <v>15916.322729673055</v>
      </c>
      <c r="G61" s="41">
        <f>(D61*M28)+M30</f>
        <v>9.6678472291326099</v>
      </c>
      <c r="H61" s="116">
        <f t="shared" si="0"/>
        <v>1.9417041925854164</v>
      </c>
      <c r="I61" s="116">
        <f t="shared" si="1"/>
        <v>-0.52298293954340802</v>
      </c>
      <c r="J61" s="116">
        <f>((G61-10)/10)*100</f>
        <v>-3.3215277086739015</v>
      </c>
      <c r="S61" s="80"/>
      <c r="T61" s="80"/>
      <c r="U61" s="80"/>
      <c r="V61" s="80"/>
      <c r="W61" s="80"/>
      <c r="X61" s="80"/>
    </row>
    <row r="62" spans="1:25" s="66" customFormat="1">
      <c r="A62" s="70"/>
      <c r="B62" s="55"/>
      <c r="C62" s="55"/>
      <c r="D62" s="97"/>
      <c r="E62" s="72"/>
      <c r="F62" s="73"/>
      <c r="G62" s="76"/>
      <c r="H62" s="75"/>
      <c r="I62" s="75"/>
      <c r="J62" s="98"/>
      <c r="S62" s="80"/>
      <c r="T62" s="80"/>
      <c r="U62" s="80"/>
      <c r="V62" s="80"/>
      <c r="W62" s="80"/>
      <c r="X62" s="80"/>
    </row>
    <row r="63" spans="1:25" s="66" customFormat="1" ht="15">
      <c r="A63" s="70"/>
      <c r="B63" s="55"/>
      <c r="C63" s="55"/>
      <c r="D63" s="71"/>
      <c r="E63" s="72"/>
      <c r="F63" s="73"/>
      <c r="G63" s="73"/>
      <c r="H63" s="74"/>
      <c r="I63" s="74"/>
      <c r="J63" s="108"/>
    </row>
    <row r="64" spans="1:25">
      <c r="D64" s="120" t="s">
        <v>27</v>
      </c>
      <c r="E64" s="120"/>
      <c r="F64" s="65" t="s">
        <v>26</v>
      </c>
      <c r="G64" s="120" t="s">
        <v>25</v>
      </c>
      <c r="H64" s="120"/>
      <c r="I64" s="120"/>
      <c r="K64" s="47"/>
      <c r="L64" s="47"/>
      <c r="M64" s="47"/>
      <c r="N64" s="47"/>
      <c r="P64" s="47"/>
      <c r="Q64" s="47"/>
      <c r="R64" s="47"/>
      <c r="S64" s="47"/>
      <c r="T64" s="47"/>
      <c r="U64" s="47"/>
      <c r="V64" s="47"/>
    </row>
    <row r="65" spans="1:27">
      <c r="A65" s="19" t="s">
        <v>16</v>
      </c>
      <c r="B65" s="13" t="s">
        <v>8</v>
      </c>
      <c r="C65" s="13" t="s">
        <v>9</v>
      </c>
      <c r="D65" s="52" t="s">
        <v>46</v>
      </c>
      <c r="E65" s="53" t="s">
        <v>47</v>
      </c>
      <c r="F65" s="56" t="s">
        <v>48</v>
      </c>
      <c r="G65" s="20" t="s">
        <v>49</v>
      </c>
      <c r="H65" s="20" t="s">
        <v>50</v>
      </c>
      <c r="I65" s="20" t="s">
        <v>51</v>
      </c>
      <c r="J65" s="109" t="s">
        <v>12</v>
      </c>
      <c r="K65" s="14" t="s">
        <v>11</v>
      </c>
      <c r="L65" s="20" t="s">
        <v>10</v>
      </c>
      <c r="M65" s="23" t="s">
        <v>52</v>
      </c>
      <c r="N65" s="23" t="s">
        <v>53</v>
      </c>
      <c r="O65" s="23" t="s">
        <v>54</v>
      </c>
      <c r="P65" s="20" t="s">
        <v>15</v>
      </c>
      <c r="Q65" s="20" t="s">
        <v>14</v>
      </c>
      <c r="R65" s="20" t="s">
        <v>13</v>
      </c>
      <c r="S65" s="23" t="s">
        <v>57</v>
      </c>
      <c r="T65" s="23" t="s">
        <v>58</v>
      </c>
      <c r="U65" s="16" t="s">
        <v>28</v>
      </c>
      <c r="V65" s="23" t="s">
        <v>60</v>
      </c>
      <c r="W65" s="23" t="s">
        <v>61</v>
      </c>
      <c r="X65" s="20" t="s">
        <v>65</v>
      </c>
      <c r="Y65" s="23" t="s">
        <v>62</v>
      </c>
      <c r="Z65" s="23" t="s">
        <v>63</v>
      </c>
      <c r="AA65" s="16" t="s">
        <v>64</v>
      </c>
    </row>
    <row r="66" spans="1:27">
      <c r="A66" s="20" t="s">
        <v>66</v>
      </c>
      <c r="B66" s="20" t="str">
        <f>RIGHT(A66,LEN(A66)-17)</f>
        <v>SG20.0441.DATA</v>
      </c>
      <c r="C66" s="20" t="str">
        <f>LEFT(B66,LEN(B66)-5)</f>
        <v>SG20.0441</v>
      </c>
      <c r="D66" s="32">
        <v>5677011.2000000002</v>
      </c>
      <c r="E66" s="77">
        <v>61765.5</v>
      </c>
      <c r="F66" s="77">
        <v>172.9</v>
      </c>
      <c r="G66" s="77">
        <v>24665.599999999999</v>
      </c>
      <c r="H66" s="77">
        <v>3907.8</v>
      </c>
      <c r="I66" s="77">
        <v>373510</v>
      </c>
      <c r="J66" s="110">
        <f>IF($D66&lt;=$B$36,($D66*$C$28)+$C$30,($D66*$E$28)+$E$30)</f>
        <v>569793.45072570827</v>
      </c>
      <c r="K66" s="79">
        <f>IF($E66&lt;=$C$36,($E66*$G$28)+$G$30,($E66*$I$28)+$I$30)</f>
        <v>5756.6309098919592</v>
      </c>
      <c r="L66" s="119">
        <f>IF($F66&lt;$D$47,($F66*$K$28)+$K$30,($F66*$M$28)+$M$30)</f>
        <v>0.30078068263927066</v>
      </c>
      <c r="M66" s="62">
        <f t="shared" ref="M66:M87" si="2">$G66*$O$28+$O$30</f>
        <v>3.7456924775464628</v>
      </c>
      <c r="N66" s="62">
        <f t="shared" ref="N66:N87" si="3">$H66*$Q$28+$Q$30</f>
        <v>0.74604215156847675</v>
      </c>
      <c r="O66" s="62">
        <f t="shared" ref="O66:O87" si="4">$I66*$S$28+$S$30</f>
        <v>39.975862349442536</v>
      </c>
      <c r="P66" s="78"/>
      <c r="Q66" s="85"/>
      <c r="R66" s="85"/>
      <c r="S66" s="83"/>
      <c r="T66" s="83"/>
      <c r="U66" s="83"/>
    </row>
    <row r="67" spans="1:27">
      <c r="A67" s="20" t="s">
        <v>67</v>
      </c>
      <c r="B67" s="118" t="str">
        <f t="shared" ref="B67:B87" si="5">RIGHT(A67,LEN(A67)-17)</f>
        <v>SG20.0458.DATA</v>
      </c>
      <c r="C67" s="118" t="str">
        <f t="shared" ref="C67:C87" si="6">LEFT(B67,LEN(B67)-5)</f>
        <v>SG20.0458</v>
      </c>
      <c r="D67" s="77">
        <v>4297554.3</v>
      </c>
      <c r="E67" s="77">
        <v>99759.3</v>
      </c>
      <c r="F67" s="77">
        <v>1.1000000000000001</v>
      </c>
      <c r="G67" s="32">
        <v>686</v>
      </c>
      <c r="H67" s="77">
        <v>6024.9</v>
      </c>
      <c r="I67" s="77">
        <v>521228.5</v>
      </c>
      <c r="J67" s="110">
        <f t="shared" ref="J67:J87" si="7">IF($D67&lt;=$B$36,($D67*$C$28)+$C$30,($D67*$E$28)+$E$30)</f>
        <v>431123.47253625951</v>
      </c>
      <c r="K67" s="79">
        <f t="shared" ref="K67:K87" si="8">IF($E67&lt;=$C$36,($E67*$G$28)+$G$30,($E67*$I$28)+$I$30)</f>
        <v>10411.598802660325</v>
      </c>
      <c r="L67" s="119">
        <f t="shared" ref="L67:L87" si="9">IF($F67&lt;$D$47,($F67*$K$28)+$K$30,($F67*$M$28)+$M$30)</f>
        <v>1.5965940386107807E-2</v>
      </c>
      <c r="M67" s="62">
        <f t="shared" si="2"/>
        <v>-0.10267226377535332</v>
      </c>
      <c r="N67" s="62">
        <f t="shared" si="3"/>
        <v>1.1555640313163065</v>
      </c>
      <c r="O67" s="62">
        <f t="shared" si="4"/>
        <v>56.103239445450889</v>
      </c>
      <c r="P67" s="78"/>
      <c r="Q67" s="81"/>
      <c r="R67" s="82"/>
      <c r="S67" s="63"/>
      <c r="T67" s="63"/>
      <c r="U67" s="63"/>
    </row>
    <row r="68" spans="1:27">
      <c r="A68" s="20" t="s">
        <v>68</v>
      </c>
      <c r="B68" s="118" t="str">
        <f t="shared" si="5"/>
        <v>SG20.0453.DATA</v>
      </c>
      <c r="C68" s="118" t="str">
        <f t="shared" si="6"/>
        <v>SG20.0453</v>
      </c>
      <c r="D68" s="77">
        <v>4957857.5999999996</v>
      </c>
      <c r="E68" s="77">
        <v>10682.2</v>
      </c>
      <c r="F68" s="77">
        <v>146.69999999999999</v>
      </c>
      <c r="G68" s="77">
        <v>41126.199999999997</v>
      </c>
      <c r="H68" s="77">
        <v>3894.6</v>
      </c>
      <c r="I68" s="77">
        <v>413977.8</v>
      </c>
      <c r="J68" s="110">
        <f t="shared" si="7"/>
        <v>497500.49686331238</v>
      </c>
      <c r="K68" s="79">
        <f t="shared" si="8"/>
        <v>1185.6519821333682</v>
      </c>
      <c r="L68" s="119">
        <f t="shared" si="9"/>
        <v>0.25734560553197805</v>
      </c>
      <c r="M68" s="62">
        <f t="shared" si="2"/>
        <v>6.3873709317743019</v>
      </c>
      <c r="N68" s="62">
        <f t="shared" si="3"/>
        <v>0.74348880557033237</v>
      </c>
      <c r="O68" s="62">
        <f t="shared" si="4"/>
        <v>44.39399190563114</v>
      </c>
      <c r="P68" s="85"/>
      <c r="Q68" s="85"/>
      <c r="R68" s="85"/>
      <c r="S68" s="63"/>
      <c r="T68" s="63"/>
      <c r="U68" s="63"/>
    </row>
    <row r="69" spans="1:27">
      <c r="A69" s="20" t="s">
        <v>69</v>
      </c>
      <c r="B69" s="118" t="str">
        <f t="shared" si="5"/>
        <v>SG20.0460.DATA</v>
      </c>
      <c r="C69" s="118" t="str">
        <f t="shared" si="6"/>
        <v>SG20.0460</v>
      </c>
      <c r="D69" s="77">
        <v>3806424.2</v>
      </c>
      <c r="E69" s="77">
        <v>28323.1</v>
      </c>
      <c r="F69" s="77">
        <v>103.5</v>
      </c>
      <c r="G69" s="77">
        <v>54525.9</v>
      </c>
      <c r="H69" s="77">
        <v>4152.3</v>
      </c>
      <c r="I69" s="77">
        <v>496463.6</v>
      </c>
      <c r="J69" s="110">
        <f t="shared" si="7"/>
        <v>381752.59313061676</v>
      </c>
      <c r="K69" s="79">
        <f t="shared" si="8"/>
        <v>1659.2966538523747</v>
      </c>
      <c r="L69" s="119">
        <f t="shared" si="9"/>
        <v>0.1857274631260605</v>
      </c>
      <c r="M69" s="62">
        <f t="shared" si="2"/>
        <v>8.5378210236978518</v>
      </c>
      <c r="N69" s="62">
        <f t="shared" si="3"/>
        <v>0.79333708312501372</v>
      </c>
      <c r="O69" s="62">
        <f t="shared" si="4"/>
        <v>53.399496305323296</v>
      </c>
      <c r="P69" s="86"/>
      <c r="Q69" s="86"/>
      <c r="R69" s="87"/>
      <c r="S69" s="63"/>
      <c r="T69" s="63"/>
      <c r="U69" s="63"/>
    </row>
    <row r="70" spans="1:27">
      <c r="A70" s="20" t="s">
        <v>70</v>
      </c>
      <c r="B70" s="118" t="str">
        <f t="shared" si="5"/>
        <v>SG20.0459.DATA</v>
      </c>
      <c r="C70" s="118" t="str">
        <f t="shared" si="6"/>
        <v>SG20.0459</v>
      </c>
      <c r="D70" s="77">
        <v>4279643</v>
      </c>
      <c r="E70" s="77">
        <v>67011.3</v>
      </c>
      <c r="F70" s="77">
        <v>34.700000000000003</v>
      </c>
      <c r="G70" s="77">
        <v>19014.5</v>
      </c>
      <c r="H70" s="77">
        <v>4819.8</v>
      </c>
      <c r="I70" s="77">
        <v>500032.6</v>
      </c>
      <c r="J70" s="110">
        <f t="shared" si="7"/>
        <v>429322.93815178931</v>
      </c>
      <c r="K70" s="79">
        <f t="shared" si="8"/>
        <v>6399.3418409355581</v>
      </c>
      <c r="L70" s="119">
        <f t="shared" si="9"/>
        <v>7.1668940035154782E-2</v>
      </c>
      <c r="M70" s="62">
        <f t="shared" si="2"/>
        <v>2.8387760156503634</v>
      </c>
      <c r="N70" s="62">
        <f t="shared" si="3"/>
        <v>0.92245514780390303</v>
      </c>
      <c r="O70" s="62">
        <f t="shared" si="4"/>
        <v>53.789146950676816</v>
      </c>
      <c r="P70" s="85"/>
      <c r="Q70" s="85"/>
      <c r="R70" s="85"/>
      <c r="S70" s="63"/>
      <c r="T70" s="63"/>
      <c r="U70" s="63"/>
    </row>
    <row r="71" spans="1:27">
      <c r="A71" s="20" t="s">
        <v>71</v>
      </c>
      <c r="B71" s="118" t="str">
        <f t="shared" si="5"/>
        <v>SG20.0456.DATA</v>
      </c>
      <c r="C71" s="118" t="str">
        <f t="shared" si="6"/>
        <v>SG20.0456</v>
      </c>
      <c r="D71" s="32">
        <v>6140224</v>
      </c>
      <c r="E71" s="77">
        <v>35114.1</v>
      </c>
      <c r="F71" s="77">
        <v>70.7</v>
      </c>
      <c r="G71" s="77">
        <v>12126.8</v>
      </c>
      <c r="H71" s="77">
        <v>3583.5</v>
      </c>
      <c r="I71" s="77">
        <v>343106.4</v>
      </c>
      <c r="J71" s="110">
        <f t="shared" si="7"/>
        <v>616357.9420650705</v>
      </c>
      <c r="K71" s="79">
        <f t="shared" si="8"/>
        <v>2491.324167809651</v>
      </c>
      <c r="L71" s="119">
        <f t="shared" si="9"/>
        <v>0.13135072537341941</v>
      </c>
      <c r="M71" s="62">
        <f t="shared" si="2"/>
        <v>1.7334038731291252</v>
      </c>
      <c r="N71" s="62">
        <f t="shared" si="3"/>
        <v>0.68331108284134001</v>
      </c>
      <c r="O71" s="62">
        <f t="shared" si="4"/>
        <v>36.656506126110997</v>
      </c>
      <c r="P71" s="36"/>
      <c r="Q71" s="36"/>
      <c r="S71" s="63"/>
      <c r="T71" s="63"/>
      <c r="U71" s="63"/>
    </row>
    <row r="72" spans="1:27">
      <c r="A72" s="20" t="s">
        <v>72</v>
      </c>
      <c r="B72" s="118" t="str">
        <f t="shared" si="5"/>
        <v>SG20.0455.DATA</v>
      </c>
      <c r="C72" s="118" t="str">
        <f t="shared" si="6"/>
        <v>SG20.0455</v>
      </c>
      <c r="D72" s="77">
        <v>2196006.7000000002</v>
      </c>
      <c r="E72" s="77">
        <v>12156.9</v>
      </c>
      <c r="F72" s="77">
        <v>104.1</v>
      </c>
      <c r="G72" s="77">
        <v>96001.3</v>
      </c>
      <c r="H72" s="77">
        <v>4200.5</v>
      </c>
      <c r="I72" s="77">
        <v>578532.30000000005</v>
      </c>
      <c r="J72" s="110">
        <f t="shared" si="7"/>
        <v>219865.28835081065</v>
      </c>
      <c r="K72" s="79">
        <f t="shared" si="8"/>
        <v>1347.2045033705672</v>
      </c>
      <c r="L72" s="119">
        <f t="shared" si="9"/>
        <v>0.18672215954836491</v>
      </c>
      <c r="M72" s="62">
        <f t="shared" si="2"/>
        <v>15.193998232334312</v>
      </c>
      <c r="N72" s="62">
        <f t="shared" si="3"/>
        <v>0.80266066472429831</v>
      </c>
      <c r="O72" s="62">
        <f t="shared" si="4"/>
        <v>62.359463219956076</v>
      </c>
    </row>
    <row r="73" spans="1:27">
      <c r="A73" s="20" t="s">
        <v>73</v>
      </c>
      <c r="B73" s="118" t="str">
        <f t="shared" si="5"/>
        <v>SG20.0451.DATA</v>
      </c>
      <c r="C73" s="118" t="str">
        <f t="shared" si="6"/>
        <v>SG20.0451</v>
      </c>
      <c r="D73" s="32">
        <v>6974841</v>
      </c>
      <c r="E73" s="77">
        <v>281214.90000000002</v>
      </c>
      <c r="F73" s="32">
        <v>0</v>
      </c>
      <c r="G73" s="77">
        <v>3756.1</v>
      </c>
      <c r="H73" s="77">
        <v>3001.2</v>
      </c>
      <c r="I73" s="77">
        <v>252478.8</v>
      </c>
      <c r="J73" s="110">
        <f t="shared" si="7"/>
        <v>700257.86034924677</v>
      </c>
      <c r="K73" s="79">
        <f t="shared" si="8"/>
        <v>32643.383777130359</v>
      </c>
      <c r="L73" s="119">
        <f t="shared" si="9"/>
        <v>1.414233027854972E-2</v>
      </c>
      <c r="M73" s="62">
        <f t="shared" si="2"/>
        <v>0.39003256000536479</v>
      </c>
      <c r="N73" s="62">
        <f t="shared" si="3"/>
        <v>0.57067370596865508</v>
      </c>
      <c r="O73" s="62">
        <f t="shared" si="4"/>
        <v>26.762109144648232</v>
      </c>
    </row>
    <row r="74" spans="1:27">
      <c r="A74" s="20" t="s">
        <v>74</v>
      </c>
      <c r="B74" s="118" t="str">
        <f t="shared" si="5"/>
        <v>SG20.0452.DATA</v>
      </c>
      <c r="C74" s="118" t="str">
        <f t="shared" si="6"/>
        <v>SG20.0452</v>
      </c>
      <c r="D74" s="32">
        <v>5622953</v>
      </c>
      <c r="E74" s="77">
        <v>35046.9</v>
      </c>
      <c r="F74" s="77">
        <v>104.1</v>
      </c>
      <c r="G74" s="77">
        <v>10878.1</v>
      </c>
      <c r="H74" s="77">
        <v>4463</v>
      </c>
      <c r="I74" s="77">
        <v>391962.3</v>
      </c>
      <c r="J74" s="110">
        <f t="shared" si="7"/>
        <v>564359.24729756138</v>
      </c>
      <c r="K74" s="79">
        <f t="shared" si="8"/>
        <v>2483.090881263056</v>
      </c>
      <c r="L74" s="119">
        <f t="shared" si="9"/>
        <v>0.18672215954836491</v>
      </c>
      <c r="M74" s="62">
        <f t="shared" si="2"/>
        <v>1.533006324692598</v>
      </c>
      <c r="N74" s="62">
        <f t="shared" si="3"/>
        <v>0.85343743173285025</v>
      </c>
      <c r="O74" s="62">
        <f t="shared" si="4"/>
        <v>41.990418416480004</v>
      </c>
    </row>
    <row r="75" spans="1:27">
      <c r="A75" s="20" t="s">
        <v>75</v>
      </c>
      <c r="B75" s="118" t="str">
        <f t="shared" si="5"/>
        <v>SG20.0454.DATA</v>
      </c>
      <c r="C75" s="118" t="str">
        <f t="shared" si="6"/>
        <v>SG20.0454</v>
      </c>
      <c r="D75" s="77">
        <v>2570444.2000000002</v>
      </c>
      <c r="E75" s="77">
        <v>23090.6</v>
      </c>
      <c r="F75" s="77">
        <v>131.19999999999999</v>
      </c>
      <c r="G75" s="77">
        <v>70525.399999999994</v>
      </c>
      <c r="H75" s="77">
        <v>4590.3999999999996</v>
      </c>
      <c r="I75" s="77">
        <v>579712.19999999995</v>
      </c>
      <c r="J75" s="110">
        <f t="shared" si="7"/>
        <v>257505.63793934198</v>
      </c>
      <c r="K75" s="79">
        <f t="shared" si="8"/>
        <v>1018.2152274377895</v>
      </c>
      <c r="L75" s="119">
        <f t="shared" si="9"/>
        <v>0.23164928128911411</v>
      </c>
      <c r="M75" s="62">
        <f t="shared" si="2"/>
        <v>11.105499870666875</v>
      </c>
      <c r="N75" s="62">
        <f t="shared" si="3"/>
        <v>0.87808108932100071</v>
      </c>
      <c r="O75" s="62">
        <f t="shared" si="4"/>
        <v>62.488280478698748</v>
      </c>
    </row>
    <row r="76" spans="1:27">
      <c r="A76" s="20" t="s">
        <v>76</v>
      </c>
      <c r="B76" s="118" t="str">
        <f t="shared" si="5"/>
        <v>OW1 STD CHK1.DATA</v>
      </c>
      <c r="C76" s="118" t="str">
        <f t="shared" si="6"/>
        <v>OW1 STD CHK1</v>
      </c>
      <c r="D76" s="77">
        <v>228565.5</v>
      </c>
      <c r="E76" s="77">
        <v>21442.799999999999</v>
      </c>
      <c r="F76" s="77">
        <v>424.5</v>
      </c>
      <c r="G76" s="77">
        <v>5051.8</v>
      </c>
      <c r="H76" s="77">
        <v>2.2000000000000002</v>
      </c>
      <c r="I76" s="77">
        <v>31734.799999999999</v>
      </c>
      <c r="J76" s="110">
        <f t="shared" si="7"/>
        <v>21756.578281763541</v>
      </c>
      <c r="K76" s="79">
        <f t="shared" si="8"/>
        <v>2364.469409423667</v>
      </c>
      <c r="L76" s="119">
        <f t="shared" si="9"/>
        <v>0.71789004905892007</v>
      </c>
      <c r="M76" s="62">
        <f t="shared" si="2"/>
        <v>0.59797290076712395</v>
      </c>
      <c r="N76" s="62">
        <f t="shared" si="3"/>
        <v>-9.4387673976203314E-3</v>
      </c>
      <c r="O76" s="62">
        <f t="shared" si="4"/>
        <v>2.6620693413651724</v>
      </c>
      <c r="P76" s="93">
        <f>((J76-$B$26)/$B$26)*100</f>
        <v>-3.3040965254953738</v>
      </c>
      <c r="Q76" s="93">
        <f>((K76-$F$26)/$F$26)*100</f>
        <v>-5.4212236230533204</v>
      </c>
      <c r="R76" s="93">
        <f>((L76-$J$26)/$J$26)*100</f>
        <v>-4.2813267921439913</v>
      </c>
      <c r="S76" s="83"/>
      <c r="T76" s="83"/>
      <c r="U76" s="83"/>
    </row>
    <row r="77" spans="1:27">
      <c r="A77" s="20" t="s">
        <v>77</v>
      </c>
      <c r="B77" s="118" t="str">
        <f t="shared" si="5"/>
        <v>IR STD CHK1.DATA</v>
      </c>
      <c r="C77" s="118" t="str">
        <f t="shared" si="6"/>
        <v>IR STD CHK1</v>
      </c>
      <c r="D77" s="77">
        <v>99.2</v>
      </c>
      <c r="E77" s="77">
        <v>3934.3</v>
      </c>
      <c r="F77" s="77">
        <v>141</v>
      </c>
      <c r="G77" s="77">
        <v>132360.4</v>
      </c>
      <c r="H77" s="77">
        <v>4790.8999999999996</v>
      </c>
      <c r="I77" s="77">
        <v>722026.8</v>
      </c>
      <c r="J77" s="110">
        <f t="shared" si="7"/>
        <v>15.475221291981757</v>
      </c>
      <c r="K77" s="79">
        <f t="shared" si="8"/>
        <v>446.42348952029727</v>
      </c>
      <c r="L77" s="119">
        <f t="shared" si="9"/>
        <v>0.24789598952008615</v>
      </c>
      <c r="M77" s="62">
        <f t="shared" si="2"/>
        <v>21.029086326639224</v>
      </c>
      <c r="N77" s="62">
        <f t="shared" si="3"/>
        <v>0.91686486755038998</v>
      </c>
      <c r="O77" s="62">
        <f t="shared" si="4"/>
        <v>78.02567911507532</v>
      </c>
      <c r="P77" s="93"/>
      <c r="Q77" s="95"/>
      <c r="R77" s="94"/>
      <c r="S77" s="63">
        <f>((G77-AVERAGE($E$49:$E$51))/AVERAGE($E$49:$E$51))*100</f>
        <v>0.3756365092397555</v>
      </c>
      <c r="T77" s="63">
        <f>((H77-AVERAGE($F$49:$F$51))/AVERAGE($F$49:$F$51))*100</f>
        <v>-1.3582144867060983</v>
      </c>
      <c r="U77" s="63">
        <f>((I77-AVERAGE($G$49:$G$51))/AVERAGE($G$49:$G$51))*100</f>
        <v>-7.3908425242164233E-2</v>
      </c>
    </row>
    <row r="78" spans="1:27">
      <c r="A78" s="20" t="s">
        <v>78</v>
      </c>
      <c r="B78" s="118" t="str">
        <f t="shared" si="5"/>
        <v>SG20.0457.DATA</v>
      </c>
      <c r="C78" s="118" t="str">
        <f t="shared" si="6"/>
        <v>SG20.0457</v>
      </c>
      <c r="D78" s="77">
        <v>66.900000000000006</v>
      </c>
      <c r="E78" s="77">
        <v>37068</v>
      </c>
      <c r="F78" s="77">
        <v>200.8</v>
      </c>
      <c r="G78" s="77">
        <v>113157.2</v>
      </c>
      <c r="H78" s="77">
        <v>4939.3999999999996</v>
      </c>
      <c r="I78" s="77">
        <v>745350.3</v>
      </c>
      <c r="J78" s="110">
        <f t="shared" si="7"/>
        <v>12.401517954320004</v>
      </c>
      <c r="K78" s="79">
        <f t="shared" si="8"/>
        <v>2730.7143253006134</v>
      </c>
      <c r="L78" s="119">
        <f t="shared" si="9"/>
        <v>0.34703406627642575</v>
      </c>
      <c r="M78" s="62">
        <f t="shared" si="2"/>
        <v>17.947261867492649</v>
      </c>
      <c r="N78" s="62">
        <f t="shared" si="3"/>
        <v>0.94559001002951359</v>
      </c>
      <c r="O78" s="62">
        <f t="shared" si="4"/>
        <v>80.572055362456325</v>
      </c>
      <c r="P78" s="94"/>
      <c r="Q78" s="94"/>
      <c r="R78" s="94"/>
    </row>
    <row r="79" spans="1:27">
      <c r="A79" s="20" t="s">
        <v>79</v>
      </c>
      <c r="B79" s="118" t="str">
        <f t="shared" si="5"/>
        <v>SG20.0257.DATA</v>
      </c>
      <c r="C79" s="118" t="str">
        <f>LEFT(B79,LEN(B79)-5)&amp;"_R10"</f>
        <v>SG20.0257_R10</v>
      </c>
      <c r="D79" s="32">
        <v>6923367</v>
      </c>
      <c r="E79" s="77">
        <v>103495.5</v>
      </c>
      <c r="F79" s="77">
        <v>123.9</v>
      </c>
      <c r="G79" s="77">
        <v>23536.7</v>
      </c>
      <c r="H79" s="77">
        <v>2723.2</v>
      </c>
      <c r="I79" s="77">
        <v>251372.1</v>
      </c>
      <c r="J79" s="110">
        <f t="shared" si="7"/>
        <v>695083.43376344792</v>
      </c>
      <c r="K79" s="79">
        <f t="shared" si="8"/>
        <v>10869.354832353622</v>
      </c>
      <c r="L79" s="119">
        <f t="shared" si="9"/>
        <v>0.21954714148441049</v>
      </c>
      <c r="M79" s="62">
        <f t="shared" si="2"/>
        <v>3.5645210252921222</v>
      </c>
      <c r="N79" s="62">
        <f t="shared" si="3"/>
        <v>0.51689869176531245</v>
      </c>
      <c r="O79" s="62">
        <f t="shared" si="4"/>
        <v>26.641283599898237</v>
      </c>
      <c r="P79" s="94"/>
      <c r="Q79" s="94"/>
      <c r="R79" s="94"/>
    </row>
    <row r="80" spans="1:27">
      <c r="A80" s="20" t="s">
        <v>80</v>
      </c>
      <c r="B80" s="118" t="str">
        <f t="shared" si="5"/>
        <v>SG20.0444.DATA</v>
      </c>
      <c r="C80" s="118" t="str">
        <f t="shared" si="6"/>
        <v>SG20.0444</v>
      </c>
      <c r="D80" s="77">
        <v>5239075.7</v>
      </c>
      <c r="E80" s="77">
        <v>31338.400000000001</v>
      </c>
      <c r="F80" s="77">
        <v>155.6</v>
      </c>
      <c r="G80" s="77">
        <v>26705.200000000001</v>
      </c>
      <c r="H80" s="77">
        <v>3981.1</v>
      </c>
      <c r="I80" s="77">
        <v>404579.4</v>
      </c>
      <c r="J80" s="110">
        <f t="shared" si="7"/>
        <v>525769.96131231275</v>
      </c>
      <c r="K80" s="79">
        <f t="shared" si="8"/>
        <v>2028.7286318873294</v>
      </c>
      <c r="L80" s="119">
        <f t="shared" si="9"/>
        <v>0.27210026912949348</v>
      </c>
      <c r="M80" s="62">
        <f t="shared" si="2"/>
        <v>4.0730175674728999</v>
      </c>
      <c r="N80" s="62">
        <f t="shared" si="3"/>
        <v>0.76022095927029332</v>
      </c>
      <c r="O80" s="62">
        <f t="shared" si="4"/>
        <v>43.367908233652855</v>
      </c>
      <c r="P80" s="94"/>
      <c r="Q80" s="94"/>
      <c r="R80" s="94"/>
    </row>
    <row r="81" spans="1:21">
      <c r="A81" s="20" t="s">
        <v>81</v>
      </c>
      <c r="B81" s="118" t="str">
        <f t="shared" si="5"/>
        <v>SG20.0447.DATA</v>
      </c>
      <c r="C81" s="118" t="str">
        <f t="shared" si="6"/>
        <v>SG20.0447</v>
      </c>
      <c r="D81" s="32">
        <v>6665578</v>
      </c>
      <c r="E81" s="77">
        <v>22029</v>
      </c>
      <c r="F81" s="77">
        <v>125.9</v>
      </c>
      <c r="G81" s="77">
        <v>33425.599999999999</v>
      </c>
      <c r="H81" s="77">
        <v>2778.4</v>
      </c>
      <c r="I81" s="77">
        <v>262577.5</v>
      </c>
      <c r="J81" s="110">
        <f t="shared" si="7"/>
        <v>669169.18083718407</v>
      </c>
      <c r="K81" s="79">
        <f t="shared" si="8"/>
        <v>2428.6872760740002</v>
      </c>
      <c r="L81" s="119">
        <f t="shared" si="9"/>
        <v>0.22286279622542518</v>
      </c>
      <c r="M81" s="62">
        <f t="shared" si="2"/>
        <v>5.1515405790151743</v>
      </c>
      <c r="N81" s="62">
        <f t="shared" si="3"/>
        <v>0.52757632048482506</v>
      </c>
      <c r="O81" s="62">
        <f t="shared" si="4"/>
        <v>27.864649064018248</v>
      </c>
      <c r="P81" s="94"/>
      <c r="Q81" s="94"/>
      <c r="R81" s="94"/>
    </row>
    <row r="82" spans="1:21">
      <c r="A82" s="20" t="s">
        <v>82</v>
      </c>
      <c r="B82" s="118" t="str">
        <f t="shared" si="5"/>
        <v>SG20.0442.DATA</v>
      </c>
      <c r="C82" s="118" t="str">
        <f t="shared" si="6"/>
        <v>SG20.0442</v>
      </c>
      <c r="D82" s="77">
        <v>4425645.3</v>
      </c>
      <c r="E82" s="77">
        <v>31843</v>
      </c>
      <c r="F82" s="77">
        <v>121.6</v>
      </c>
      <c r="G82" s="77">
        <v>51582.7</v>
      </c>
      <c r="H82" s="77">
        <v>3997.7</v>
      </c>
      <c r="I82" s="77">
        <v>444566</v>
      </c>
      <c r="J82" s="110">
        <f t="shared" si="7"/>
        <v>443999.82711918605</v>
      </c>
      <c r="K82" s="79">
        <f t="shared" si="8"/>
        <v>2090.5517924738174</v>
      </c>
      <c r="L82" s="119">
        <f t="shared" si="9"/>
        <v>0.21573413853224355</v>
      </c>
      <c r="M82" s="62">
        <f t="shared" si="2"/>
        <v>8.065481739195258</v>
      </c>
      <c r="N82" s="62">
        <f t="shared" si="3"/>
        <v>0.76343198529826273</v>
      </c>
      <c r="O82" s="62">
        <f t="shared" si="4"/>
        <v>47.733502096217443</v>
      </c>
      <c r="P82" s="94"/>
      <c r="Q82" s="94"/>
      <c r="R82" s="94"/>
    </row>
    <row r="83" spans="1:21">
      <c r="A83" s="20" t="s">
        <v>83</v>
      </c>
      <c r="B83" s="118" t="str">
        <f t="shared" si="5"/>
        <v>SG20.0449.DATA</v>
      </c>
      <c r="C83" s="118" t="str">
        <f t="shared" si="6"/>
        <v>SG20.0449</v>
      </c>
      <c r="D83" s="32">
        <v>6343240</v>
      </c>
      <c r="E83" s="77">
        <v>58393.1</v>
      </c>
      <c r="F83" s="77">
        <v>148.19999999999999</v>
      </c>
      <c r="G83" s="77">
        <v>38508.1</v>
      </c>
      <c r="H83" s="77">
        <v>2992.2</v>
      </c>
      <c r="I83" s="77">
        <v>281006.5</v>
      </c>
      <c r="J83" s="110">
        <f t="shared" si="7"/>
        <v>636766.13625519641</v>
      </c>
      <c r="K83" s="79">
        <f t="shared" si="8"/>
        <v>5343.4473451637132</v>
      </c>
      <c r="L83" s="119">
        <f t="shared" si="9"/>
        <v>0.25983234658773907</v>
      </c>
      <c r="M83" s="62">
        <f t="shared" si="2"/>
        <v>5.9672053022702798</v>
      </c>
      <c r="N83" s="62">
        <f t="shared" si="3"/>
        <v>0.56893278824264759</v>
      </c>
      <c r="O83" s="62">
        <f t="shared" si="4"/>
        <v>29.876661320454229</v>
      </c>
      <c r="P83" s="94"/>
      <c r="Q83" s="94"/>
      <c r="R83" s="94"/>
    </row>
    <row r="84" spans="1:21">
      <c r="A84" s="20" t="s">
        <v>84</v>
      </c>
      <c r="B84" s="118" t="str">
        <f t="shared" si="5"/>
        <v>SG20.0443.DATA</v>
      </c>
      <c r="C84" s="118" t="str">
        <f t="shared" si="6"/>
        <v>SG20.0443</v>
      </c>
      <c r="D84" s="32">
        <v>5659822</v>
      </c>
      <c r="E84" s="77">
        <v>48547.8</v>
      </c>
      <c r="F84" s="77">
        <v>184.8</v>
      </c>
      <c r="G84" s="77">
        <v>27857.3</v>
      </c>
      <c r="H84" s="77">
        <v>3677.2</v>
      </c>
      <c r="I84" s="77">
        <v>361428.7</v>
      </c>
      <c r="J84" s="110">
        <f t="shared" si="7"/>
        <v>568065.50548211706</v>
      </c>
      <c r="K84" s="79">
        <f t="shared" si="8"/>
        <v>4137.2096065149772</v>
      </c>
      <c r="L84" s="119">
        <f t="shared" si="9"/>
        <v>0.32050882834830813</v>
      </c>
      <c r="M84" s="62">
        <f t="shared" si="2"/>
        <v>4.2579122704069299</v>
      </c>
      <c r="N84" s="62">
        <f t="shared" si="3"/>
        <v>0.70143597072210695</v>
      </c>
      <c r="O84" s="62">
        <f t="shared" si="4"/>
        <v>38.656869258462017</v>
      </c>
      <c r="P84" s="94"/>
      <c r="Q84" s="94"/>
      <c r="R84" s="94"/>
    </row>
    <row r="85" spans="1:21">
      <c r="A85" s="20" t="s">
        <v>85</v>
      </c>
      <c r="B85" s="118" t="str">
        <f t="shared" si="5"/>
        <v>SG20.0448.DATA</v>
      </c>
      <c r="C85" s="118" t="str">
        <f t="shared" si="6"/>
        <v>SG20.0448</v>
      </c>
      <c r="D85" s="32">
        <v>6986645</v>
      </c>
      <c r="E85" s="77">
        <v>53357.2</v>
      </c>
      <c r="F85" s="77">
        <v>159.5</v>
      </c>
      <c r="G85" s="77">
        <v>20152.599999999999</v>
      </c>
      <c r="H85" s="77">
        <v>2961.6</v>
      </c>
      <c r="I85" s="77">
        <v>246121.9</v>
      </c>
      <c r="J85" s="110">
        <f t="shared" si="7"/>
        <v>701444.45807661919</v>
      </c>
      <c r="K85" s="79">
        <f t="shared" si="8"/>
        <v>4726.4531826637212</v>
      </c>
      <c r="L85" s="119">
        <f t="shared" si="9"/>
        <v>0.27856579587447217</v>
      </c>
      <c r="M85" s="62">
        <f t="shared" si="2"/>
        <v>3.0214239293811325</v>
      </c>
      <c r="N85" s="62">
        <f t="shared" si="3"/>
        <v>0.56301366797422203</v>
      </c>
      <c r="O85" s="62">
        <f t="shared" si="4"/>
        <v>26.068085556122657</v>
      </c>
      <c r="P85" s="94"/>
      <c r="Q85" s="94"/>
      <c r="R85" s="94"/>
    </row>
    <row r="86" spans="1:21">
      <c r="A86" s="20" t="s">
        <v>86</v>
      </c>
      <c r="B86" s="118" t="str">
        <f t="shared" si="5"/>
        <v>OW1 STD CHK2.DATA</v>
      </c>
      <c r="C86" s="118" t="str">
        <f t="shared" si="6"/>
        <v>OW1 STD CHK2</v>
      </c>
      <c r="D86" s="77">
        <v>233100.4</v>
      </c>
      <c r="E86" s="77">
        <v>21661.7</v>
      </c>
      <c r="F86" s="77">
        <v>426</v>
      </c>
      <c r="G86" s="77">
        <v>148</v>
      </c>
      <c r="H86" s="77">
        <v>12.5</v>
      </c>
      <c r="I86" s="77">
        <v>15428.7</v>
      </c>
      <c r="J86" s="110">
        <f t="shared" si="7"/>
        <v>22544.028216527688</v>
      </c>
      <c r="K86" s="79">
        <f t="shared" si="8"/>
        <v>2388.4497762093342</v>
      </c>
      <c r="L86" s="119">
        <f t="shared" si="9"/>
        <v>0.72037679011468114</v>
      </c>
      <c r="M86" s="62">
        <f t="shared" si="2"/>
        <v>-0.18901316315779243</v>
      </c>
      <c r="N86" s="62">
        <f t="shared" si="3"/>
        <v>-7.4463837778561979E-3</v>
      </c>
      <c r="O86" s="62">
        <f t="shared" si="4"/>
        <v>0.8818277083590027</v>
      </c>
      <c r="P86" s="93">
        <f>((J86-$B$26)/$B$26)*100</f>
        <v>0.19568096234527832</v>
      </c>
      <c r="Q86" s="93">
        <f>((K86-$F$26)/$F$26)*100</f>
        <v>-4.4620089516266308</v>
      </c>
      <c r="R86" s="93">
        <f>((L86-$J$26)/$J$26)*100</f>
        <v>-3.9497613180425142</v>
      </c>
      <c r="S86" s="97"/>
      <c r="T86" s="97"/>
      <c r="U86" s="97"/>
    </row>
    <row r="87" spans="1:21">
      <c r="A87" s="20" t="s">
        <v>87</v>
      </c>
      <c r="B87" s="118" t="str">
        <f t="shared" si="5"/>
        <v>IR STD CHK2.DATA</v>
      </c>
      <c r="C87" s="118" t="str">
        <f t="shared" si="6"/>
        <v>IR STD CHK2</v>
      </c>
      <c r="D87" s="77">
        <v>131.9</v>
      </c>
      <c r="E87" s="77">
        <v>3943.5</v>
      </c>
      <c r="F87" s="77">
        <v>140.6</v>
      </c>
      <c r="G87" s="77">
        <v>131471.79999999999</v>
      </c>
      <c r="H87" s="77">
        <v>4834.8</v>
      </c>
      <c r="I87" s="77">
        <v>725092.8</v>
      </c>
      <c r="J87" s="110">
        <f t="shared" si="7"/>
        <v>18.586989067261612</v>
      </c>
      <c r="K87" s="79">
        <f t="shared" si="8"/>
        <v>447.43134413166382</v>
      </c>
      <c r="L87" s="119">
        <f t="shared" si="9"/>
        <v>0.24723285857188321</v>
      </c>
      <c r="M87" s="62">
        <f t="shared" si="2"/>
        <v>20.886479406209418</v>
      </c>
      <c r="N87" s="62">
        <f t="shared" si="3"/>
        <v>0.9253566773472488</v>
      </c>
      <c r="O87" s="62">
        <f t="shared" si="4"/>
        <v>78.360414020834327</v>
      </c>
      <c r="P87" s="93"/>
      <c r="Q87" s="95"/>
      <c r="R87" s="94"/>
      <c r="S87" s="63">
        <f>((G87-AVERAGE($E$49:$E$51))/AVERAGE($E$49:$E$51))*100</f>
        <v>-0.29823415450945523</v>
      </c>
      <c r="T87" s="63">
        <f>((H87-AVERAGE($F$49:$F$51))/AVERAGE($F$49:$F$51))*100</f>
        <v>-0.45433956048479196</v>
      </c>
      <c r="U87" s="63">
        <f>((I87-AVERAGE($G$49:$G$51))/AVERAGE($G$49:$G$51))*100</f>
        <v>0.35041570894261603</v>
      </c>
    </row>
    <row r="88" spans="1:21">
      <c r="A88" s="20"/>
      <c r="B88" s="20"/>
      <c r="C88" s="20"/>
      <c r="D88" s="77"/>
      <c r="E88" s="77"/>
      <c r="F88" s="77"/>
      <c r="G88" s="77"/>
      <c r="H88" s="77"/>
      <c r="I88" s="77"/>
      <c r="J88" s="110"/>
      <c r="K88" s="79"/>
      <c r="L88" s="92"/>
      <c r="M88" s="62"/>
      <c r="N88" s="62"/>
      <c r="O88" s="62"/>
      <c r="P88" s="93"/>
      <c r="Q88" s="93"/>
      <c r="R88" s="93"/>
      <c r="S88" s="83"/>
      <c r="T88" s="83"/>
      <c r="U88" s="83"/>
    </row>
    <row r="89" spans="1:21">
      <c r="A89" s="20"/>
      <c r="B89" s="96"/>
      <c r="C89" s="96"/>
      <c r="D89" s="77"/>
      <c r="E89" s="77"/>
      <c r="F89" s="77"/>
      <c r="G89" s="77"/>
      <c r="H89" s="77"/>
      <c r="I89" s="77"/>
      <c r="J89" s="110"/>
      <c r="K89" s="79"/>
      <c r="L89" s="92"/>
      <c r="M89" s="62"/>
      <c r="N89" s="62"/>
      <c r="O89" s="62"/>
      <c r="P89" s="93"/>
      <c r="Q89" s="95"/>
      <c r="R89" s="94"/>
      <c r="S89" s="63"/>
      <c r="T89" s="63"/>
      <c r="U89" s="63"/>
    </row>
    <row r="90" spans="1:21">
      <c r="A90" s="20"/>
      <c r="B90" s="96"/>
      <c r="C90" s="96"/>
      <c r="D90" s="77"/>
      <c r="E90" s="77"/>
      <c r="F90" s="77"/>
      <c r="G90" s="77"/>
      <c r="H90" s="77"/>
      <c r="I90" s="77"/>
      <c r="J90" s="110"/>
      <c r="K90" s="79"/>
      <c r="L90" s="92"/>
      <c r="M90" s="62"/>
      <c r="N90" s="62"/>
      <c r="O90" s="62"/>
      <c r="P90" s="94"/>
      <c r="Q90" s="94"/>
      <c r="R90" s="94"/>
    </row>
    <row r="91" spans="1:21">
      <c r="A91" s="20"/>
      <c r="B91" s="96"/>
      <c r="C91" s="96"/>
      <c r="D91" s="77"/>
      <c r="E91" s="77"/>
      <c r="F91" s="77"/>
      <c r="G91" s="77"/>
      <c r="H91" s="77"/>
      <c r="I91" s="77"/>
      <c r="J91" s="110"/>
      <c r="K91" s="79"/>
      <c r="L91" s="92"/>
      <c r="M91" s="62"/>
      <c r="N91" s="62"/>
      <c r="O91" s="62"/>
      <c r="P91" s="94"/>
      <c r="Q91" s="94"/>
      <c r="R91" s="94"/>
    </row>
    <row r="92" spans="1:21">
      <c r="A92" s="20"/>
      <c r="B92" s="96"/>
      <c r="C92" s="96"/>
      <c r="D92" s="77"/>
      <c r="E92" s="77"/>
      <c r="F92" s="77"/>
      <c r="G92" s="77"/>
      <c r="H92" s="77"/>
      <c r="I92" s="77"/>
      <c r="J92" s="110"/>
      <c r="K92" s="79"/>
      <c r="L92" s="92"/>
      <c r="M92" s="62"/>
      <c r="N92" s="62"/>
      <c r="O92" s="62"/>
      <c r="P92" s="94"/>
      <c r="Q92" s="94"/>
      <c r="R92" s="94"/>
    </row>
    <row r="93" spans="1:21">
      <c r="A93" s="20"/>
      <c r="B93" s="96"/>
      <c r="C93" s="96"/>
      <c r="D93" s="32"/>
      <c r="E93" s="77"/>
      <c r="F93" s="77"/>
      <c r="G93" s="77"/>
      <c r="H93" s="77"/>
      <c r="I93" s="77"/>
      <c r="J93" s="110"/>
      <c r="K93" s="79"/>
      <c r="L93" s="92"/>
      <c r="M93" s="62"/>
      <c r="N93" s="62"/>
      <c r="O93" s="62"/>
      <c r="P93" s="94"/>
      <c r="Q93" s="94"/>
      <c r="R93" s="94"/>
    </row>
    <row r="94" spans="1:21">
      <c r="A94" s="20"/>
      <c r="B94" s="96"/>
      <c r="C94" s="96"/>
      <c r="D94" s="32"/>
      <c r="E94" s="77"/>
      <c r="F94" s="77"/>
      <c r="G94" s="77"/>
      <c r="H94" s="77"/>
      <c r="I94" s="77"/>
      <c r="J94" s="110"/>
      <c r="K94" s="79"/>
      <c r="L94" s="92"/>
      <c r="M94" s="62"/>
      <c r="N94" s="62"/>
      <c r="O94" s="62"/>
      <c r="P94" s="94"/>
      <c r="Q94" s="94"/>
      <c r="R94" s="94"/>
    </row>
    <row r="95" spans="1:21">
      <c r="A95" s="20"/>
      <c r="B95" s="96"/>
      <c r="C95" s="96"/>
      <c r="D95" s="32"/>
      <c r="E95" s="77"/>
      <c r="F95" s="77"/>
      <c r="G95" s="77"/>
      <c r="H95" s="77"/>
      <c r="I95" s="77"/>
      <c r="J95" s="110"/>
      <c r="K95" s="79"/>
      <c r="L95" s="92"/>
      <c r="M95" s="62"/>
      <c r="N95" s="62"/>
      <c r="O95" s="62"/>
      <c r="P95" s="94"/>
      <c r="Q95" s="94"/>
      <c r="R95" s="94"/>
    </row>
    <row r="96" spans="1:21">
      <c r="A96" s="20"/>
      <c r="B96" s="96"/>
      <c r="C96" s="96"/>
      <c r="D96" s="77"/>
      <c r="E96" s="77"/>
      <c r="F96" s="77"/>
      <c r="G96" s="77"/>
      <c r="H96" s="77"/>
      <c r="I96" s="77"/>
      <c r="J96" s="110"/>
      <c r="K96" s="79"/>
      <c r="L96" s="92"/>
      <c r="M96" s="62"/>
      <c r="N96" s="62"/>
      <c r="O96" s="62"/>
      <c r="P96" s="94"/>
      <c r="Q96" s="94"/>
      <c r="R96" s="94"/>
    </row>
    <row r="97" spans="1:21">
      <c r="A97" s="20"/>
      <c r="B97" s="96"/>
      <c r="C97" s="96"/>
      <c r="D97" s="77"/>
      <c r="E97" s="77"/>
      <c r="F97" s="77"/>
      <c r="G97" s="77"/>
      <c r="H97" s="77"/>
      <c r="I97" s="77"/>
      <c r="J97" s="110"/>
      <c r="K97" s="79"/>
      <c r="L97" s="92"/>
      <c r="M97" s="62"/>
      <c r="N97" s="62"/>
      <c r="O97" s="62"/>
      <c r="P97" s="94"/>
      <c r="Q97" s="94"/>
      <c r="R97" s="94"/>
    </row>
    <row r="98" spans="1:21">
      <c r="A98" s="20"/>
      <c r="B98" s="96"/>
      <c r="C98" s="96"/>
      <c r="D98" s="77"/>
      <c r="E98" s="77"/>
      <c r="F98" s="77"/>
      <c r="G98" s="77"/>
      <c r="H98" s="77"/>
      <c r="I98" s="77"/>
      <c r="J98" s="110"/>
      <c r="K98" s="79"/>
      <c r="L98" s="92"/>
      <c r="M98" s="62"/>
      <c r="N98" s="62"/>
      <c r="O98" s="62"/>
      <c r="P98" s="94"/>
      <c r="Q98" s="94"/>
      <c r="R98" s="94"/>
    </row>
    <row r="99" spans="1:21">
      <c r="A99" s="20"/>
      <c r="B99" s="96"/>
      <c r="C99" s="96"/>
      <c r="D99" s="77"/>
      <c r="E99" s="77"/>
      <c r="F99" s="77"/>
      <c r="G99" s="77"/>
      <c r="H99" s="77"/>
      <c r="I99" s="77"/>
      <c r="J99" s="110"/>
      <c r="K99" s="79"/>
      <c r="L99" s="92"/>
      <c r="M99" s="62"/>
      <c r="N99" s="62"/>
      <c r="O99" s="62"/>
      <c r="P99" s="94"/>
      <c r="Q99" s="94"/>
      <c r="R99" s="94"/>
    </row>
    <row r="100" spans="1:21">
      <c r="A100" s="20"/>
      <c r="B100" s="96"/>
      <c r="C100" s="96"/>
      <c r="D100" s="77"/>
      <c r="E100" s="77"/>
      <c r="F100" s="77"/>
      <c r="G100" s="77"/>
      <c r="H100" s="77"/>
      <c r="I100" s="77"/>
      <c r="J100" s="110"/>
      <c r="K100" s="79"/>
      <c r="L100" s="92"/>
      <c r="M100" s="62"/>
      <c r="N100" s="62"/>
      <c r="O100" s="62"/>
      <c r="P100" s="93"/>
      <c r="Q100" s="93"/>
      <c r="R100" s="93"/>
      <c r="S100" s="83"/>
      <c r="T100" s="83"/>
      <c r="U100" s="83"/>
    </row>
    <row r="101" spans="1:21">
      <c r="A101" s="20"/>
      <c r="B101" s="96"/>
      <c r="C101" s="96"/>
      <c r="D101" s="77"/>
      <c r="E101" s="77"/>
      <c r="F101" s="77"/>
      <c r="G101" s="77"/>
      <c r="H101" s="77"/>
      <c r="I101" s="77"/>
      <c r="J101" s="110"/>
      <c r="K101" s="79"/>
      <c r="L101" s="92"/>
      <c r="M101" s="62"/>
      <c r="N101" s="62"/>
      <c r="O101" s="62"/>
      <c r="P101" s="93"/>
      <c r="Q101" s="95"/>
      <c r="R101" s="94"/>
      <c r="S101" s="63"/>
      <c r="T101" s="63"/>
      <c r="U101" s="63"/>
    </row>
    <row r="102" spans="1:21">
      <c r="A102" s="20"/>
      <c r="B102" s="96"/>
      <c r="C102" s="96"/>
      <c r="D102" s="77"/>
      <c r="E102" s="77"/>
      <c r="F102" s="77"/>
      <c r="G102" s="77"/>
      <c r="H102" s="77"/>
      <c r="I102" s="77"/>
      <c r="J102" s="110"/>
      <c r="K102" s="79"/>
      <c r="L102" s="92"/>
      <c r="M102" s="62"/>
      <c r="N102" s="62"/>
      <c r="O102" s="62"/>
      <c r="P102" s="94"/>
      <c r="Q102" s="94"/>
      <c r="R102" s="94"/>
    </row>
    <row r="103" spans="1:21">
      <c r="A103" s="20"/>
      <c r="B103" s="96"/>
      <c r="C103" s="96"/>
      <c r="D103" s="77"/>
      <c r="E103" s="77"/>
      <c r="F103" s="77"/>
      <c r="G103" s="77"/>
      <c r="H103" s="77"/>
      <c r="I103" s="77"/>
      <c r="J103" s="110"/>
      <c r="K103" s="79"/>
      <c r="L103" s="92"/>
      <c r="M103" s="62"/>
      <c r="N103" s="62"/>
      <c r="O103" s="62"/>
      <c r="P103" s="94"/>
      <c r="Q103" s="94"/>
      <c r="R103" s="94"/>
    </row>
    <row r="104" spans="1:21">
      <c r="A104" s="20"/>
      <c r="B104" s="96"/>
      <c r="C104" s="96"/>
      <c r="D104" s="77"/>
      <c r="E104" s="77"/>
      <c r="F104" s="77"/>
      <c r="G104" s="77"/>
      <c r="H104" s="77"/>
      <c r="I104" s="77"/>
      <c r="J104" s="110"/>
      <c r="K104" s="79"/>
      <c r="L104" s="92"/>
      <c r="M104" s="62"/>
      <c r="N104" s="62"/>
      <c r="O104" s="62"/>
      <c r="P104" s="94"/>
      <c r="Q104" s="94"/>
      <c r="R104" s="94"/>
    </row>
  </sheetData>
  <sortState ref="A48">
    <sortCondition ref="A48"/>
  </sortState>
  <mergeCells count="5">
    <mergeCell ref="D64:E64"/>
    <mergeCell ref="G64:I64"/>
    <mergeCell ref="E34:G34"/>
    <mergeCell ref="A1:G1"/>
    <mergeCell ref="B34:C34"/>
  </mergeCells>
  <phoneticPr fontId="4" type="noConversion"/>
  <conditionalFormatting sqref="K66:K104">
    <cfRule type="cellIs" dxfId="1" priority="7" operator="lessThan">
      <formula>$F$32</formula>
    </cfRule>
  </conditionalFormatting>
  <conditionalFormatting sqref="L66:L104">
    <cfRule type="cellIs" dxfId="0" priority="6" operator="lessThan">
      <formula>$J$32</formula>
    </cfRule>
  </conditionalFormatting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Desktop</cp:lastModifiedBy>
  <dcterms:created xsi:type="dcterms:W3CDTF">2013-11-19T13:22:10Z</dcterms:created>
  <dcterms:modified xsi:type="dcterms:W3CDTF">2024-03-08T17:21:49Z</dcterms:modified>
</cp:coreProperties>
</file>