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Lablan\GHG\GC\2021Data\"/>
    </mc:Choice>
  </mc:AlternateContent>
  <xr:revisionPtr revIDLastSave="0" documentId="13_ncr:1_{B8D03F8B-12F3-4AC1-8356-3B3984440D67}" xr6:coauthVersionLast="47" xr6:coauthVersionMax="47" xr10:uidLastSave="{00000000-0000-0000-0000-000000000000}"/>
  <bookViews>
    <workbookView xWindow="7536" yWindow="0" windowWidth="38640" windowHeight="18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6" i="1" l="1"/>
  <c r="C145" i="1"/>
  <c r="C144" i="1"/>
  <c r="C134" i="1"/>
  <c r="C133" i="1"/>
  <c r="C132" i="1"/>
  <c r="C131" i="1"/>
  <c r="C130" i="1"/>
  <c r="C129" i="1"/>
  <c r="C128" i="1"/>
  <c r="C127" i="1"/>
  <c r="C126" i="1"/>
  <c r="C125" i="1"/>
  <c r="C122" i="1"/>
  <c r="C121" i="1"/>
  <c r="C120" i="1"/>
  <c r="C119" i="1"/>
  <c r="C118" i="1"/>
  <c r="C117" i="1"/>
  <c r="C116" i="1"/>
  <c r="C115" i="1"/>
  <c r="C114" i="1"/>
  <c r="C113" i="1"/>
  <c r="C110" i="1"/>
  <c r="C109" i="1"/>
  <c r="C108" i="1"/>
  <c r="C107" i="1"/>
  <c r="C106" i="1"/>
  <c r="C105" i="1"/>
  <c r="C104" i="1"/>
  <c r="C103" i="1"/>
  <c r="C102" i="1"/>
  <c r="C101" i="1"/>
  <c r="C98" i="1"/>
  <c r="C97" i="1"/>
  <c r="C96" i="1"/>
  <c r="C95" i="1"/>
  <c r="C94" i="1"/>
  <c r="C93" i="1"/>
  <c r="C92" i="1"/>
  <c r="C91" i="1"/>
  <c r="C90" i="1"/>
  <c r="C89" i="1"/>
  <c r="C78" i="1"/>
  <c r="C79" i="1"/>
  <c r="C80" i="1"/>
  <c r="C81" i="1"/>
  <c r="C82" i="1"/>
  <c r="C83" i="1"/>
  <c r="C84" i="1"/>
  <c r="C85" i="1"/>
  <c r="C86" i="1"/>
  <c r="C77" i="1"/>
  <c r="B146" i="1"/>
  <c r="B145" i="1"/>
  <c r="B144" i="1"/>
  <c r="B134" i="1"/>
  <c r="B133" i="1"/>
  <c r="B132" i="1"/>
  <c r="B131" i="1"/>
  <c r="B130" i="1"/>
  <c r="B129" i="1"/>
  <c r="B128" i="1"/>
  <c r="B127" i="1"/>
  <c r="B126" i="1"/>
  <c r="B125" i="1"/>
  <c r="B122" i="1"/>
  <c r="B121" i="1"/>
  <c r="B120" i="1"/>
  <c r="B119" i="1"/>
  <c r="B118" i="1"/>
  <c r="B117" i="1"/>
  <c r="B116" i="1"/>
  <c r="B115" i="1"/>
  <c r="B114" i="1"/>
  <c r="B113" i="1"/>
  <c r="B110" i="1"/>
  <c r="B109" i="1"/>
  <c r="B108" i="1"/>
  <c r="B107" i="1"/>
  <c r="B106" i="1"/>
  <c r="B105" i="1"/>
  <c r="B104" i="1"/>
  <c r="B103" i="1"/>
  <c r="B102" i="1"/>
  <c r="B101" i="1"/>
  <c r="B98" i="1"/>
  <c r="B97" i="1"/>
  <c r="B96" i="1"/>
  <c r="B95" i="1"/>
  <c r="B94" i="1"/>
  <c r="B93" i="1"/>
  <c r="B92" i="1"/>
  <c r="B91" i="1"/>
  <c r="B90" i="1"/>
  <c r="B89" i="1"/>
  <c r="B78" i="1"/>
  <c r="B79" i="1"/>
  <c r="B80" i="1"/>
  <c r="B81" i="1"/>
  <c r="B82" i="1"/>
  <c r="B83" i="1"/>
  <c r="B84" i="1"/>
  <c r="B85" i="1"/>
  <c r="B86" i="1"/>
  <c r="B77" i="1"/>
  <c r="J52" i="1" l="1"/>
  <c r="I52" i="1"/>
  <c r="H52" i="1"/>
  <c r="I49" i="1"/>
  <c r="J49" i="1"/>
  <c r="H49" i="1"/>
  <c r="B152" i="1"/>
  <c r="C152" i="1" s="1"/>
  <c r="B153" i="1"/>
  <c r="C153" i="1" s="1"/>
  <c r="B154" i="1"/>
  <c r="C154" i="1" s="1"/>
  <c r="B67" i="1"/>
  <c r="C67" i="1" s="1"/>
  <c r="B68" i="1"/>
  <c r="B69" i="1"/>
  <c r="C69" i="1" s="1"/>
  <c r="B70" i="1"/>
  <c r="C70" i="1" s="1"/>
  <c r="B71" i="1"/>
  <c r="C71" i="1" s="1"/>
  <c r="B72" i="1"/>
  <c r="B73" i="1"/>
  <c r="B74" i="1"/>
  <c r="C74" i="1" s="1"/>
  <c r="B75" i="1"/>
  <c r="C75" i="1" s="1"/>
  <c r="B76" i="1"/>
  <c r="C76" i="1" s="1"/>
  <c r="B87" i="1"/>
  <c r="C87" i="1" s="1"/>
  <c r="B88" i="1"/>
  <c r="B99" i="1"/>
  <c r="C99" i="1" s="1"/>
  <c r="B100" i="1"/>
  <c r="C100" i="1" s="1"/>
  <c r="B111" i="1"/>
  <c r="C111" i="1" s="1"/>
  <c r="B112" i="1"/>
  <c r="C112" i="1" s="1"/>
  <c r="B123" i="1"/>
  <c r="C123" i="1" s="1"/>
  <c r="B124" i="1"/>
  <c r="C12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7" i="1"/>
  <c r="C147" i="1" s="1"/>
  <c r="B148" i="1"/>
  <c r="C148" i="1" s="1"/>
  <c r="B149" i="1"/>
  <c r="C149" i="1" s="1"/>
  <c r="B150" i="1"/>
  <c r="C150" i="1" s="1"/>
  <c r="B151" i="1"/>
  <c r="C151" i="1" s="1"/>
  <c r="B66" i="1"/>
  <c r="C66" i="1" s="1"/>
  <c r="C68" i="1"/>
  <c r="C72" i="1"/>
  <c r="C73" i="1"/>
  <c r="C88" i="1"/>
  <c r="U148" i="1" l="1"/>
  <c r="T148" i="1"/>
  <c r="S148" i="1"/>
  <c r="U143" i="1"/>
  <c r="T143" i="1"/>
  <c r="S143" i="1"/>
  <c r="U124" i="1"/>
  <c r="T124" i="1"/>
  <c r="S124" i="1"/>
  <c r="U112" i="1"/>
  <c r="T112" i="1"/>
  <c r="S112" i="1"/>
  <c r="U100" i="1"/>
  <c r="T100" i="1"/>
  <c r="S100" i="1"/>
  <c r="U88" i="1"/>
  <c r="T88" i="1"/>
  <c r="S88" i="1"/>
  <c r="R67" i="1"/>
  <c r="R66" i="1"/>
  <c r="K28" i="1" l="1"/>
  <c r="G30" i="1"/>
  <c r="G28" i="1"/>
  <c r="C30" i="1"/>
  <c r="C28" i="1"/>
  <c r="S30" i="1"/>
  <c r="S28" i="1"/>
  <c r="Q30" i="1"/>
  <c r="Q28" i="1"/>
  <c r="O30" i="1"/>
  <c r="O28" i="1"/>
  <c r="J152" i="1" l="1"/>
  <c r="J153" i="1"/>
  <c r="J154" i="1"/>
  <c r="K152" i="1"/>
  <c r="K153" i="1"/>
  <c r="K154" i="1"/>
  <c r="N152" i="1"/>
  <c r="N154" i="1"/>
  <c r="N153" i="1"/>
  <c r="O153" i="1"/>
  <c r="O152" i="1"/>
  <c r="O154" i="1"/>
  <c r="M152" i="1"/>
  <c r="M154" i="1"/>
  <c r="M153" i="1"/>
  <c r="N148" i="1"/>
  <c r="N106" i="1"/>
  <c r="N108" i="1"/>
  <c r="N110" i="1"/>
  <c r="N112" i="1"/>
  <c r="N114" i="1"/>
  <c r="N116" i="1"/>
  <c r="N118" i="1"/>
  <c r="N120" i="1"/>
  <c r="N122" i="1"/>
  <c r="N124" i="1"/>
  <c r="N126" i="1"/>
  <c r="N128" i="1"/>
  <c r="N130" i="1"/>
  <c r="N132" i="1"/>
  <c r="N134" i="1"/>
  <c r="N136" i="1"/>
  <c r="N138" i="1"/>
  <c r="N140" i="1"/>
  <c r="N151" i="1"/>
  <c r="N142" i="1"/>
  <c r="N144" i="1"/>
  <c r="N146" i="1"/>
  <c r="N149" i="1"/>
  <c r="N147" i="1"/>
  <c r="N105" i="1"/>
  <c r="N107" i="1"/>
  <c r="N109" i="1"/>
  <c r="N111" i="1"/>
  <c r="N113" i="1"/>
  <c r="N115" i="1"/>
  <c r="N117" i="1"/>
  <c r="N119" i="1"/>
  <c r="N121" i="1"/>
  <c r="N123" i="1"/>
  <c r="N125" i="1"/>
  <c r="N127" i="1"/>
  <c r="N129" i="1"/>
  <c r="N131" i="1"/>
  <c r="N133" i="1"/>
  <c r="N135" i="1"/>
  <c r="N137" i="1"/>
  <c r="N139" i="1"/>
  <c r="N141" i="1"/>
  <c r="N145" i="1"/>
  <c r="N150" i="1"/>
  <c r="N143" i="1"/>
  <c r="J66" i="1"/>
  <c r="P66" i="1" s="1"/>
  <c r="J148" i="1"/>
  <c r="J112" i="1"/>
  <c r="J124" i="1"/>
  <c r="J151" i="1"/>
  <c r="J146" i="1"/>
  <c r="J149" i="1"/>
  <c r="J111" i="1"/>
  <c r="P111" i="1" s="1"/>
  <c r="J123" i="1"/>
  <c r="P123" i="1" s="1"/>
  <c r="J150" i="1"/>
  <c r="J143" i="1"/>
  <c r="M150" i="1"/>
  <c r="M143" i="1"/>
  <c r="M145" i="1"/>
  <c r="M105" i="1"/>
  <c r="M107" i="1"/>
  <c r="M113" i="1"/>
  <c r="M119" i="1"/>
  <c r="M121" i="1"/>
  <c r="M125" i="1"/>
  <c r="M127" i="1"/>
  <c r="M137" i="1"/>
  <c r="M139" i="1"/>
  <c r="M141" i="1"/>
  <c r="M148" i="1"/>
  <c r="M106" i="1"/>
  <c r="M108" i="1"/>
  <c r="M110" i="1"/>
  <c r="M112" i="1"/>
  <c r="M114" i="1"/>
  <c r="M116" i="1"/>
  <c r="M118" i="1"/>
  <c r="M120" i="1"/>
  <c r="M122" i="1"/>
  <c r="M124" i="1"/>
  <c r="M126" i="1"/>
  <c r="M128" i="1"/>
  <c r="M130" i="1"/>
  <c r="M132" i="1"/>
  <c r="M134" i="1"/>
  <c r="M136" i="1"/>
  <c r="M138" i="1"/>
  <c r="M140" i="1"/>
  <c r="M109" i="1"/>
  <c r="M111" i="1"/>
  <c r="M123" i="1"/>
  <c r="M129" i="1"/>
  <c r="M131" i="1"/>
  <c r="M151" i="1"/>
  <c r="M142" i="1"/>
  <c r="M144" i="1"/>
  <c r="M146" i="1"/>
  <c r="M149" i="1"/>
  <c r="M115" i="1"/>
  <c r="M117" i="1"/>
  <c r="M133" i="1"/>
  <c r="M135" i="1"/>
  <c r="M147" i="1"/>
  <c r="K151" i="1"/>
  <c r="K149" i="1"/>
  <c r="K110" i="1"/>
  <c r="K111" i="1"/>
  <c r="Q111" i="1" s="1"/>
  <c r="K123" i="1"/>
  <c r="Q123" i="1" s="1"/>
  <c r="K148" i="1"/>
  <c r="K150" i="1"/>
  <c r="K143" i="1"/>
  <c r="K112" i="1"/>
  <c r="K124" i="1"/>
  <c r="O151" i="1"/>
  <c r="O142" i="1"/>
  <c r="O144" i="1"/>
  <c r="O146" i="1"/>
  <c r="O149" i="1"/>
  <c r="O141" i="1"/>
  <c r="O106" i="1"/>
  <c r="O114" i="1"/>
  <c r="O126" i="1"/>
  <c r="O128" i="1"/>
  <c r="O147" i="1"/>
  <c r="O105" i="1"/>
  <c r="O107" i="1"/>
  <c r="O109" i="1"/>
  <c r="O111" i="1"/>
  <c r="O113" i="1"/>
  <c r="O115" i="1"/>
  <c r="O117" i="1"/>
  <c r="O119" i="1"/>
  <c r="O121" i="1"/>
  <c r="O123" i="1"/>
  <c r="O125" i="1"/>
  <c r="O127" i="1"/>
  <c r="O129" i="1"/>
  <c r="O131" i="1"/>
  <c r="O133" i="1"/>
  <c r="O135" i="1"/>
  <c r="O137" i="1"/>
  <c r="O139" i="1"/>
  <c r="O112" i="1"/>
  <c r="O116" i="1"/>
  <c r="O120" i="1"/>
  <c r="O124" i="1"/>
  <c r="O132" i="1"/>
  <c r="O134" i="1"/>
  <c r="O138" i="1"/>
  <c r="O140" i="1"/>
  <c r="O150" i="1"/>
  <c r="O143" i="1"/>
  <c r="O145" i="1"/>
  <c r="O108" i="1"/>
  <c r="O110" i="1"/>
  <c r="O118" i="1"/>
  <c r="O122" i="1"/>
  <c r="O130" i="1"/>
  <c r="O136" i="1"/>
  <c r="O148" i="1"/>
  <c r="E59" i="1"/>
  <c r="J80" i="1"/>
  <c r="J84" i="1"/>
  <c r="J88" i="1"/>
  <c r="J100" i="1"/>
  <c r="J83" i="1"/>
  <c r="J87" i="1"/>
  <c r="P87" i="1" s="1"/>
  <c r="J99" i="1"/>
  <c r="P99" i="1" s="1"/>
  <c r="J82" i="1"/>
  <c r="J86" i="1"/>
  <c r="J77" i="1"/>
  <c r="J81" i="1"/>
  <c r="J85" i="1"/>
  <c r="J89" i="1"/>
  <c r="J67" i="1"/>
  <c r="P67" i="1" s="1"/>
  <c r="K66" i="1"/>
  <c r="Q66" i="1" s="1"/>
  <c r="K88" i="1"/>
  <c r="K93" i="1"/>
  <c r="K95" i="1"/>
  <c r="K99" i="1"/>
  <c r="Q99" i="1" s="1"/>
  <c r="K94" i="1"/>
  <c r="K100" i="1"/>
  <c r="K67" i="1"/>
  <c r="Q67" i="1" s="1"/>
  <c r="K87" i="1"/>
  <c r="Q87" i="1" s="1"/>
  <c r="F59" i="1"/>
  <c r="I59" i="1" s="1"/>
  <c r="M76" i="1"/>
  <c r="M82" i="1"/>
  <c r="M84" i="1"/>
  <c r="M86" i="1"/>
  <c r="M88" i="1"/>
  <c r="M90" i="1"/>
  <c r="M92" i="1"/>
  <c r="M98" i="1"/>
  <c r="M100" i="1"/>
  <c r="M104" i="1"/>
  <c r="M67" i="1"/>
  <c r="M94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103" i="1"/>
  <c r="M66" i="1"/>
  <c r="M68" i="1"/>
  <c r="M70" i="1"/>
  <c r="M72" i="1"/>
  <c r="M74" i="1"/>
  <c r="M78" i="1"/>
  <c r="M80" i="1"/>
  <c r="M96" i="1"/>
  <c r="M102" i="1"/>
  <c r="O79" i="1"/>
  <c r="O95" i="1"/>
  <c r="O101" i="1"/>
  <c r="O68" i="1"/>
  <c r="O70" i="1"/>
  <c r="O72" i="1"/>
  <c r="O74" i="1"/>
  <c r="O76" i="1"/>
  <c r="O78" i="1"/>
  <c r="O80" i="1"/>
  <c r="O82" i="1"/>
  <c r="O84" i="1"/>
  <c r="O86" i="1"/>
  <c r="O88" i="1"/>
  <c r="O90" i="1"/>
  <c r="O92" i="1"/>
  <c r="O94" i="1"/>
  <c r="O96" i="1"/>
  <c r="O98" i="1"/>
  <c r="O100" i="1"/>
  <c r="O102" i="1"/>
  <c r="O104" i="1"/>
  <c r="O67" i="1"/>
  <c r="O69" i="1"/>
  <c r="O71" i="1"/>
  <c r="O73" i="1"/>
  <c r="O75" i="1"/>
  <c r="O77" i="1"/>
  <c r="O81" i="1"/>
  <c r="O83" i="1"/>
  <c r="O85" i="1"/>
  <c r="O87" i="1"/>
  <c r="O89" i="1"/>
  <c r="O91" i="1"/>
  <c r="O93" i="1"/>
  <c r="O97" i="1"/>
  <c r="O99" i="1"/>
  <c r="O103" i="1"/>
  <c r="O66" i="1"/>
  <c r="N68" i="1"/>
  <c r="N72" i="1"/>
  <c r="N74" i="1"/>
  <c r="N80" i="1"/>
  <c r="N86" i="1"/>
  <c r="N92" i="1"/>
  <c r="N98" i="1"/>
  <c r="N104" i="1"/>
  <c r="N66" i="1"/>
  <c r="N73" i="1"/>
  <c r="N77" i="1"/>
  <c r="N81" i="1"/>
  <c r="N85" i="1"/>
  <c r="N91" i="1"/>
  <c r="N95" i="1"/>
  <c r="N99" i="1"/>
  <c r="N69" i="1"/>
  <c r="N67" i="1"/>
  <c r="N70" i="1"/>
  <c r="N76" i="1"/>
  <c r="N78" i="1"/>
  <c r="N82" i="1"/>
  <c r="N84" i="1"/>
  <c r="N88" i="1"/>
  <c r="N90" i="1"/>
  <c r="N94" i="1"/>
  <c r="N96" i="1"/>
  <c r="N100" i="1"/>
  <c r="N102" i="1"/>
  <c r="N71" i="1"/>
  <c r="N75" i="1"/>
  <c r="N79" i="1"/>
  <c r="N83" i="1"/>
  <c r="N87" i="1"/>
  <c r="N89" i="1"/>
  <c r="N93" i="1"/>
  <c r="N97" i="1"/>
  <c r="N101" i="1"/>
  <c r="N103" i="1"/>
  <c r="M26" i="1"/>
  <c r="M30" i="1" l="1"/>
  <c r="M28" i="1"/>
  <c r="K30" i="1"/>
  <c r="K26" i="1"/>
  <c r="I30" i="1"/>
  <c r="I28" i="1"/>
  <c r="I26" i="1"/>
  <c r="G26" i="1"/>
  <c r="E30" i="1"/>
  <c r="E28" i="1"/>
  <c r="E26" i="1"/>
  <c r="C26" i="1"/>
  <c r="L153" i="1" l="1"/>
  <c r="L152" i="1"/>
  <c r="L154" i="1"/>
  <c r="K142" i="1"/>
  <c r="Q142" i="1" s="1"/>
  <c r="K144" i="1"/>
  <c r="K146" i="1"/>
  <c r="K108" i="1"/>
  <c r="K116" i="1"/>
  <c r="K122" i="1"/>
  <c r="K130" i="1"/>
  <c r="K134" i="1"/>
  <c r="K105" i="1"/>
  <c r="K107" i="1"/>
  <c r="K109" i="1"/>
  <c r="K113" i="1"/>
  <c r="K115" i="1"/>
  <c r="K117" i="1"/>
  <c r="K119" i="1"/>
  <c r="K121" i="1"/>
  <c r="K125" i="1"/>
  <c r="K127" i="1"/>
  <c r="K129" i="1"/>
  <c r="K131" i="1"/>
  <c r="K133" i="1"/>
  <c r="K135" i="1"/>
  <c r="Q135" i="1" s="1"/>
  <c r="K137" i="1"/>
  <c r="Q137" i="1" s="1"/>
  <c r="K139" i="1"/>
  <c r="Q139" i="1" s="1"/>
  <c r="K141" i="1"/>
  <c r="Q141" i="1" s="1"/>
  <c r="K106" i="1"/>
  <c r="K114" i="1"/>
  <c r="K118" i="1"/>
  <c r="K126" i="1"/>
  <c r="K136" i="1"/>
  <c r="Q136" i="1" s="1"/>
  <c r="K145" i="1"/>
  <c r="K147" i="1"/>
  <c r="Q147" i="1" s="1"/>
  <c r="K120" i="1"/>
  <c r="K128" i="1"/>
  <c r="K138" i="1"/>
  <c r="Q138" i="1" s="1"/>
  <c r="K140" i="1"/>
  <c r="Q140" i="1" s="1"/>
  <c r="K132" i="1"/>
  <c r="K80" i="1"/>
  <c r="K79" i="1"/>
  <c r="K103" i="1"/>
  <c r="K77" i="1"/>
  <c r="K78" i="1"/>
  <c r="K86" i="1"/>
  <c r="K102" i="1"/>
  <c r="K101" i="1"/>
  <c r="K104" i="1"/>
  <c r="K84" i="1"/>
  <c r="K96" i="1"/>
  <c r="K92" i="1"/>
  <c r="K91" i="1"/>
  <c r="K98" i="1"/>
  <c r="K85" i="1"/>
  <c r="K82" i="1"/>
  <c r="K90" i="1"/>
  <c r="K83" i="1"/>
  <c r="K89" i="1"/>
  <c r="K97" i="1"/>
  <c r="K81" i="1"/>
  <c r="L123" i="1"/>
  <c r="R123" i="1" s="1"/>
  <c r="L148" i="1"/>
  <c r="L128" i="1"/>
  <c r="L105" i="1"/>
  <c r="L113" i="1"/>
  <c r="L121" i="1"/>
  <c r="L129" i="1"/>
  <c r="L137" i="1"/>
  <c r="R137" i="1" s="1"/>
  <c r="L150" i="1"/>
  <c r="L149" i="1"/>
  <c r="L110" i="1"/>
  <c r="L118" i="1"/>
  <c r="L126" i="1"/>
  <c r="L134" i="1"/>
  <c r="L151" i="1"/>
  <c r="L111" i="1"/>
  <c r="R111" i="1" s="1"/>
  <c r="L119" i="1"/>
  <c r="L127" i="1"/>
  <c r="L135" i="1"/>
  <c r="R135" i="1" s="1"/>
  <c r="L146" i="1"/>
  <c r="L147" i="1"/>
  <c r="R147" i="1" s="1"/>
  <c r="L108" i="1"/>
  <c r="L116" i="1"/>
  <c r="L124" i="1"/>
  <c r="L132" i="1"/>
  <c r="L140" i="1"/>
  <c r="R140" i="1" s="1"/>
  <c r="L109" i="1"/>
  <c r="L117" i="1"/>
  <c r="L125" i="1"/>
  <c r="L133" i="1"/>
  <c r="L141" i="1"/>
  <c r="R141" i="1" s="1"/>
  <c r="L145" i="1"/>
  <c r="L106" i="1"/>
  <c r="L114" i="1"/>
  <c r="L122" i="1"/>
  <c r="L130" i="1"/>
  <c r="L138" i="1"/>
  <c r="R138" i="1" s="1"/>
  <c r="L144" i="1"/>
  <c r="L107" i="1"/>
  <c r="L115" i="1"/>
  <c r="L131" i="1"/>
  <c r="L139" i="1"/>
  <c r="R139" i="1" s="1"/>
  <c r="L143" i="1"/>
  <c r="L112" i="1"/>
  <c r="L120" i="1"/>
  <c r="L136" i="1"/>
  <c r="R136" i="1" s="1"/>
  <c r="L142" i="1"/>
  <c r="R142" i="1" s="1"/>
  <c r="J106" i="1"/>
  <c r="J108" i="1"/>
  <c r="J110" i="1"/>
  <c r="J114" i="1"/>
  <c r="J116" i="1"/>
  <c r="J118" i="1"/>
  <c r="J120" i="1"/>
  <c r="J122" i="1"/>
  <c r="J126" i="1"/>
  <c r="J128" i="1"/>
  <c r="J130" i="1"/>
  <c r="J132" i="1"/>
  <c r="J134" i="1"/>
  <c r="J136" i="1"/>
  <c r="P136" i="1" s="1"/>
  <c r="J138" i="1"/>
  <c r="P138" i="1" s="1"/>
  <c r="J140" i="1"/>
  <c r="P140" i="1" s="1"/>
  <c r="J142" i="1"/>
  <c r="P142" i="1" s="1"/>
  <c r="J144" i="1"/>
  <c r="J147" i="1"/>
  <c r="P147" i="1" s="1"/>
  <c r="J105" i="1"/>
  <c r="J107" i="1"/>
  <c r="J109" i="1"/>
  <c r="J113" i="1"/>
  <c r="J115" i="1"/>
  <c r="J117" i="1"/>
  <c r="J119" i="1"/>
  <c r="J121" i="1"/>
  <c r="J125" i="1"/>
  <c r="J127" i="1"/>
  <c r="J129" i="1"/>
  <c r="J131" i="1"/>
  <c r="J133" i="1"/>
  <c r="J135" i="1"/>
  <c r="P135" i="1" s="1"/>
  <c r="J137" i="1"/>
  <c r="P137" i="1" s="1"/>
  <c r="J139" i="1"/>
  <c r="P139" i="1" s="1"/>
  <c r="J141" i="1"/>
  <c r="P141" i="1" s="1"/>
  <c r="J145" i="1"/>
  <c r="J103" i="1"/>
  <c r="J96" i="1"/>
  <c r="J102" i="1"/>
  <c r="J101" i="1"/>
  <c r="J92" i="1"/>
  <c r="J79" i="1"/>
  <c r="J95" i="1"/>
  <c r="J98" i="1"/>
  <c r="J97" i="1"/>
  <c r="J104" i="1"/>
  <c r="J91" i="1"/>
  <c r="J78" i="1"/>
  <c r="J94" i="1"/>
  <c r="J93" i="1"/>
  <c r="J90" i="1"/>
  <c r="J76" i="1"/>
  <c r="P76" i="1" s="1"/>
  <c r="J71" i="1"/>
  <c r="P71" i="1" s="1"/>
  <c r="J73" i="1"/>
  <c r="P73" i="1" s="1"/>
  <c r="J72" i="1"/>
  <c r="P72" i="1" s="1"/>
  <c r="J69" i="1"/>
  <c r="P69" i="1" s="1"/>
  <c r="J68" i="1"/>
  <c r="P68" i="1" s="1"/>
  <c r="J74" i="1"/>
  <c r="P74" i="1" s="1"/>
  <c r="J75" i="1"/>
  <c r="P75" i="1" s="1"/>
  <c r="J70" i="1"/>
  <c r="P70" i="1" s="1"/>
  <c r="K74" i="1"/>
  <c r="Q74" i="1" s="1"/>
  <c r="K69" i="1"/>
  <c r="Q69" i="1" s="1"/>
  <c r="K72" i="1"/>
  <c r="Q72" i="1" s="1"/>
  <c r="K73" i="1"/>
  <c r="Q73" i="1" s="1"/>
  <c r="K70" i="1"/>
  <c r="Q70" i="1" s="1"/>
  <c r="K68" i="1"/>
  <c r="Q68" i="1" s="1"/>
  <c r="K76" i="1"/>
  <c r="Q76" i="1" s="1"/>
  <c r="K71" i="1"/>
  <c r="Q71" i="1" s="1"/>
  <c r="K75" i="1"/>
  <c r="Q75" i="1" s="1"/>
  <c r="L98" i="1"/>
  <c r="L69" i="1"/>
  <c r="R69" i="1" s="1"/>
  <c r="L85" i="1"/>
  <c r="L100" i="1"/>
  <c r="L78" i="1"/>
  <c r="L93" i="1"/>
  <c r="L79" i="1"/>
  <c r="L94" i="1"/>
  <c r="L80" i="1"/>
  <c r="L103" i="1"/>
  <c r="L68" i="1"/>
  <c r="R68" i="1" s="1"/>
  <c r="L81" i="1"/>
  <c r="L96" i="1"/>
  <c r="L74" i="1"/>
  <c r="R74" i="1" s="1"/>
  <c r="L89" i="1"/>
  <c r="L75" i="1"/>
  <c r="R75" i="1" s="1"/>
  <c r="L90" i="1"/>
  <c r="L76" i="1"/>
  <c r="R76" i="1" s="1"/>
  <c r="L99" i="1"/>
  <c r="R99" i="1" s="1"/>
  <c r="L71" i="1"/>
  <c r="R71" i="1" s="1"/>
  <c r="L77" i="1"/>
  <c r="L92" i="1"/>
  <c r="L70" i="1"/>
  <c r="R70" i="1" s="1"/>
  <c r="L86" i="1"/>
  <c r="L101" i="1"/>
  <c r="L87" i="1"/>
  <c r="R87" i="1" s="1"/>
  <c r="L72" i="1"/>
  <c r="R72" i="1" s="1"/>
  <c r="L91" i="1"/>
  <c r="L95" i="1"/>
  <c r="L73" i="1"/>
  <c r="R73" i="1" s="1"/>
  <c r="L88" i="1"/>
  <c r="L104" i="1"/>
  <c r="L82" i="1"/>
  <c r="L97" i="1"/>
  <c r="L83" i="1"/>
  <c r="L102" i="1"/>
  <c r="L84" i="1"/>
  <c r="F60" i="1"/>
  <c r="I60" i="1" s="1"/>
  <c r="F61" i="1"/>
  <c r="I61" i="1" s="1"/>
  <c r="G59" i="1"/>
  <c r="J59" i="1" s="1"/>
  <c r="E61" i="1"/>
  <c r="H61" i="1" s="1"/>
  <c r="H59" i="1"/>
  <c r="E60" i="1"/>
  <c r="H60" i="1" s="1"/>
  <c r="G60" i="1"/>
  <c r="J60" i="1" s="1"/>
  <c r="G61" i="1"/>
  <c r="J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Desktop</author>
  </authors>
  <commentList>
    <comment ref="B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kw01/07/2022
area count removed =r2 value 1.000</t>
        </r>
      </text>
    </comment>
    <comment ref="C3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kw01/07/2022
area count removed =r2 value 1.000</t>
        </r>
      </text>
    </comment>
    <comment ref="E5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JB 1/11/2022:
</t>
        </r>
        <r>
          <rPr>
            <sz val="9"/>
            <color indexed="81"/>
            <rFont val="Tahoma"/>
            <family val="2"/>
          </rPr>
          <t xml:space="preserve">Original counts too high.  Karen flushed He port, evacuated three vials, then reran.  Much better results.
</t>
        </r>
      </text>
    </comment>
    <comment ref="F5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JB 1/11/2022:
</t>
        </r>
        <r>
          <rPr>
            <sz val="9"/>
            <color indexed="81"/>
            <rFont val="Tahoma"/>
            <family val="2"/>
          </rPr>
          <t xml:space="preserve">Original counts too high.  Karen flushed He port, evacuated three vials, then reran.  Much better results.
</t>
        </r>
      </text>
    </comment>
    <comment ref="G5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JB 1/11/2022:
</t>
        </r>
        <r>
          <rPr>
            <sz val="9"/>
            <color indexed="81"/>
            <rFont val="Tahoma"/>
            <family val="2"/>
          </rPr>
          <t xml:space="preserve">Original counts too high.  Karen flushed He port, evacuated three vials, then reran.  Much better results.
</t>
        </r>
      </text>
    </comment>
    <comment ref="E5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JB 1/11/2022:
</t>
        </r>
        <r>
          <rPr>
            <sz val="9"/>
            <color indexed="81"/>
            <rFont val="Tahoma"/>
            <family val="2"/>
          </rPr>
          <t xml:space="preserve">Original counts too high.  Karen flushed He port, evacuated three vials, then reran.  Much better results.
</t>
        </r>
      </text>
    </comment>
    <comment ref="F5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JB 1/11/2022:
</t>
        </r>
        <r>
          <rPr>
            <sz val="9"/>
            <color indexed="81"/>
            <rFont val="Tahoma"/>
            <family val="2"/>
          </rPr>
          <t xml:space="preserve">Original counts too high.  Karen flushed He port, evacuated three vials, then reran.  Much better results.
</t>
        </r>
      </text>
    </comment>
    <comment ref="G5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JB 1/11/2022:
</t>
        </r>
        <r>
          <rPr>
            <sz val="9"/>
            <color indexed="81"/>
            <rFont val="Tahoma"/>
            <family val="2"/>
          </rPr>
          <t xml:space="preserve">Original counts too high.  Karen flushed He port, evacuated three vials, then reran.  Much better results.
</t>
        </r>
      </text>
    </comment>
    <comment ref="E5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JB 1/11/2022:
</t>
        </r>
        <r>
          <rPr>
            <sz val="9"/>
            <color indexed="81"/>
            <rFont val="Tahoma"/>
            <family val="2"/>
          </rPr>
          <t xml:space="preserve">Original counts too high.  Karen flushed He port, evacuated three vials, then reran.  Much better results.
</t>
        </r>
      </text>
    </comment>
    <comment ref="F5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JB 1/11/2022:
</t>
        </r>
        <r>
          <rPr>
            <sz val="9"/>
            <color indexed="81"/>
            <rFont val="Tahoma"/>
            <family val="2"/>
          </rPr>
          <t xml:space="preserve">Original counts too high.  Karen flushed He port, evacuated three vials, then reran.  Much better results.
</t>
        </r>
      </text>
    </comment>
    <comment ref="G5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 xml:space="preserve">JB 1/11/2022:
</t>
        </r>
        <r>
          <rPr>
            <sz val="9"/>
            <color indexed="81"/>
            <rFont val="Tahoma"/>
            <family val="2"/>
          </rPr>
          <t xml:space="preserve">Original counts too high.  Karen flushed He port, evacuated three vials, then reran.  Much better results.
</t>
        </r>
      </text>
    </comment>
    <comment ref="A6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6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6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6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7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7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7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7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7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7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7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D77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Manually integrated by Beaulieu.  Very small peak.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2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Desktop:kw 01/10/22
data is manually imput, must be confirmed while in the lab.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Desktop:kw 01/10/22
data is manually imput, must be confirmed while in the lab.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Desktop:kw 01/10/22
data is manually imput, must be confirmed while in the lab.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Desktop:kw 01/10/22
data is manually imput, must be confirmed while in the lab.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136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137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138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139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140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  <comment ref="A14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JB 1/10/2021:</t>
        </r>
        <r>
          <rPr>
            <sz val="9"/>
            <color indexed="81"/>
            <rFont val="Tahoma"/>
            <family val="2"/>
          </rPr>
          <t xml:space="preserve">
This is a freshly prepared low 1 standard.  Full 20mL recipe.  This is the first injection.  These data are not used for anything; the sample simply need to have 5mL of gas removed before they can be used as std checks in this 'reinjection' run.</t>
        </r>
      </text>
    </comment>
  </commentList>
</comments>
</file>

<file path=xl/sharedStrings.xml><?xml version="1.0" encoding="utf-8"?>
<sst xmlns="http://schemas.openxmlformats.org/spreadsheetml/2006/main" count="218" uniqueCount="167">
  <si>
    <t>Area/CO2</t>
  </si>
  <si>
    <t>Area/Methane</t>
  </si>
  <si>
    <t>CO2</t>
  </si>
  <si>
    <t>Area/N2O</t>
  </si>
  <si>
    <t>CH4</t>
  </si>
  <si>
    <t>r2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</si>
  <si>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</si>
  <si>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</si>
  <si>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</si>
  <si>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</si>
  <si>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</si>
  <si>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</si>
  <si>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</si>
  <si>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</si>
  <si>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</si>
  <si>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</si>
  <si>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Sample.code</t>
  </si>
  <si>
    <t>3rd party std</t>
  </si>
  <si>
    <t>Source</t>
  </si>
  <si>
    <t>air 1</t>
  </si>
  <si>
    <t>air 2</t>
  </si>
  <si>
    <t>air 3</t>
  </si>
  <si>
    <t>He 1</t>
  </si>
  <si>
    <t>He 2</t>
  </si>
  <si>
    <t>He 3</t>
  </si>
  <si>
    <t>TCD</t>
  </si>
  <si>
    <t>ECD</t>
  </si>
  <si>
    <t>FID</t>
  </si>
  <si>
    <t>N2.chk</t>
  </si>
  <si>
    <t>std conc.</t>
  </si>
  <si>
    <t>N2</t>
  </si>
  <si>
    <t>high.trap.1</t>
  </si>
  <si>
    <t>high.trap.2</t>
  </si>
  <si>
    <t>high.trap.3</t>
  </si>
  <si>
    <t>high.trap.4</t>
  </si>
  <si>
    <t>high.trap.5</t>
  </si>
  <si>
    <t>high.trap.6</t>
  </si>
  <si>
    <t>low.trap.1</t>
  </si>
  <si>
    <t>low.trap.2</t>
  </si>
  <si>
    <t>low.trap.3</t>
  </si>
  <si>
    <t>low.trap.4</t>
  </si>
  <si>
    <t>low.trap.5</t>
  </si>
  <si>
    <t>low.trap.6</t>
  </si>
  <si>
    <t>low.trap.7</t>
  </si>
  <si>
    <t>low.trap</t>
  </si>
  <si>
    <t>high.trap</t>
  </si>
  <si>
    <t>N2O.low</t>
  </si>
  <si>
    <t>N2O.high</t>
  </si>
  <si>
    <t>Area CH4</t>
  </si>
  <si>
    <t>Area CO2</t>
  </si>
  <si>
    <t>Area N2O</t>
  </si>
  <si>
    <t>Area O2</t>
  </si>
  <si>
    <t>Area Ar</t>
  </si>
  <si>
    <t>Area N2</t>
  </si>
  <si>
    <t>O2 (%)</t>
  </si>
  <si>
    <t>Ar (%)</t>
  </si>
  <si>
    <t>N2 (%)</t>
  </si>
  <si>
    <t>O2</t>
  </si>
  <si>
    <t>Ar</t>
  </si>
  <si>
    <t>O2.chk</t>
  </si>
  <si>
    <t>Ar.chk</t>
  </si>
  <si>
    <t>High dissolved gas</t>
  </si>
  <si>
    <t>CH4.flag</t>
  </si>
  <si>
    <t>CO2.flag</t>
  </si>
  <si>
    <t>O2.flag</t>
  </si>
  <si>
    <t>Ar.flag</t>
  </si>
  <si>
    <t>N2.flag</t>
  </si>
  <si>
    <t>N2O.flag</t>
  </si>
  <si>
    <t>2021\T_reinj_22_01_05\t low 1 std 1st inj1.DATA</t>
  </si>
  <si>
    <t>2021\T_reinj_22_01_05\t low 1 std 1st inj2.DATA</t>
  </si>
  <si>
    <t>2021\T_reinj_22_01_05\t low 1 std 1st inj3.DATA</t>
  </si>
  <si>
    <t>2021\T_reinj_22_01_05\t low 1 std 1st inj4.DATA</t>
  </si>
  <si>
    <t>2021\T_reinj_22_01_05\t low 1 std 1st inj5.DATA</t>
  </si>
  <si>
    <t>2021\T_reinj_22_01_05\t low 1 std 1st inj6.DATA</t>
  </si>
  <si>
    <t>2021\T_reinj_22_01_05\t low 1 std 1st inj7.DATA</t>
  </si>
  <si>
    <t>2021\T_reinj_22_01_05\t low 1 std 1st inj8.DATA</t>
  </si>
  <si>
    <t>2021\T_reinj_22_01_05\t low 1 std 1st inj9.DATA</t>
  </si>
  <si>
    <t>2021\T_reinj_22_01_05\t low 1 std 1st inj10.DATA</t>
  </si>
  <si>
    <t>2021\T_reinj_22_01_05\t low 1 std 1st inj11.DATA</t>
  </si>
  <si>
    <t>co2</t>
  </si>
  <si>
    <t>ch4</t>
  </si>
  <si>
    <t>ar</t>
  </si>
  <si>
    <t>o2</t>
  </si>
  <si>
    <t>n2</t>
  </si>
  <si>
    <t>2021\T_reinj_22_01_05\SG21.r1292.DATA</t>
  </si>
  <si>
    <t>2021\T_reinj_22_01_05\SG21.r1291.DATA</t>
  </si>
  <si>
    <t>2021\T_reinj_22_01_05\SG21.r1290.DATA</t>
  </si>
  <si>
    <t>2021\T_reinj_22_01_05\SG21.r1159.DATA</t>
  </si>
  <si>
    <t>2021\T_reinj_22_01_05\SG21.r1158.DATA</t>
  </si>
  <si>
    <t>2021\T_reinj_22_01_05\SG21.r1157.DATA</t>
  </si>
  <si>
    <t>2021\T_reinj_22_01_05\SG21.r1156.DATA</t>
  </si>
  <si>
    <t>2021\T_reinj_22_01_05\SG21.r1155.DATA</t>
  </si>
  <si>
    <t>2021\T_reinj_22_01_05\SG21.r1154.DATA</t>
  </si>
  <si>
    <t>2021\T_reinj_22_01_05\SG21.r1153.DATA</t>
  </si>
  <si>
    <t>2021\T_reinj_22_01_05\LOW1 STD CHK1.DATA</t>
  </si>
  <si>
    <t>2021\T_reinj_22_01_05\AIR STD CHK1.DATA</t>
  </si>
  <si>
    <t>2021\T_reinj_22_01_05\SG21.r1161.DATA</t>
  </si>
  <si>
    <t>2021\T_reinj_22_01_05\SG21.r0105.DATA</t>
  </si>
  <si>
    <t>2021\T_reinj_22_01_05\SG21.r0104.DATA</t>
  </si>
  <si>
    <t>2021\T_reinj_22_01_05\SG21.r0103.DATA</t>
  </si>
  <si>
    <t>2021\T_reinj_22_01_05\SG21.r0102.DATA</t>
  </si>
  <si>
    <t>2021\T_reinj_22_01_05\SG21.r0101.DATA</t>
  </si>
  <si>
    <t>2021\T_reinj_22_01_05\SG21.r0100.DATA</t>
  </si>
  <si>
    <t>2021\T_reinj_22_01_05\SG21.r0099.DATA</t>
  </si>
  <si>
    <t>2021\T_reinj_22_01_05\SG21.r0098.DATA</t>
  </si>
  <si>
    <t>2021\T_reinj_22_01_05\SG21.r0097.DATA</t>
  </si>
  <si>
    <t>2021\T_reinj_22_01_05\LOW1 STD CHK2.DATA</t>
  </si>
  <si>
    <t>2021\T_reinj_22_01_05\AIR STD CHK2.DATA</t>
  </si>
  <si>
    <t>2021\T_reinj_22_01_05\SG21.r0096.DATA</t>
  </si>
  <si>
    <t>2021\T_reinj_22_01_05\SG21.r0095.DATA</t>
  </si>
  <si>
    <t>2021\T_reinj_22_01_05\SG21.r0094.DATA</t>
  </si>
  <si>
    <t>2021\T_reinj_22_01_05\SG21.r0093.DATA</t>
  </si>
  <si>
    <t>2021\T_reinj_22_01_05\SG21.r0092.DATA</t>
  </si>
  <si>
    <t>2021\T_reinj_22_01_05\SG21.r0091.DATA</t>
  </si>
  <si>
    <t>2021\T_reinj_22_01_05\SG21.r0090.DATA</t>
  </si>
  <si>
    <t>2021\T_reinj_22_01_05\SG21.r0089.DATA</t>
  </si>
  <si>
    <t>2021\T_reinj_22_01_05\SG21.r0088.DATA</t>
  </si>
  <si>
    <t>2021\T_reinj_22_01_05\SG21.r0087.DATA</t>
  </si>
  <si>
    <t>2021\T_reinj_22_01_05\LOW1 STD CHK3.DATA</t>
  </si>
  <si>
    <t>2021\T_reinj_22_01_05\AIR STD CHK3.DATA</t>
  </si>
  <si>
    <t>2021\T_reinj_22_01_05\SG21.r1393.DATA</t>
  </si>
  <si>
    <t>2021\T_reinj_22_01_05\SG21.r1394.DATA</t>
  </si>
  <si>
    <t>2021\T_reinj_22_01_05\SG21.r1395.DATA</t>
  </si>
  <si>
    <t>2021\T_reinj_22_01_05\SG21.r1396.DATA</t>
  </si>
  <si>
    <t>2021\T_reinj_22_01_05\SG21.r1397.DATA</t>
  </si>
  <si>
    <t>2021\T_reinj_22_01_05\SG21.r1398.DATA</t>
  </si>
  <si>
    <t>2021\T_reinj_22_01_05\SG21.r1399.DATA</t>
  </si>
  <si>
    <t>2021\T_reinj_22_01_05\SG21.r1400.DATA</t>
  </si>
  <si>
    <t>2021\T_reinj_22_01_05\SG21.r1401.DATA</t>
  </si>
  <si>
    <t>2021\T_reinj_22_01_05\SG21.r1402.DATA</t>
  </si>
  <si>
    <t>2021\T_reinj_22_01_05\LOW1 STD CHK4.DATA</t>
  </si>
  <si>
    <t>2021\T_reinj_22_01_05\AIR STD CHK4.DATA</t>
  </si>
  <si>
    <t>2021\T_reinj_22_01_05\SG21.r1403.DATA</t>
  </si>
  <si>
    <t>2021\T_reinj_22_01_05\SG21.r1404.DATA</t>
  </si>
  <si>
    <t>2021\T_reinj_22_01_05\SG21.r1405.DATA</t>
  </si>
  <si>
    <t>2021\T_reinj_22_01_05\SG21.r1406.DATA</t>
  </si>
  <si>
    <t>2021\T_reinj_22_01_05\SG21.r1407.DATA</t>
  </si>
  <si>
    <t>2021\T_reinj_22_01_05\SG21.r1408.DATA</t>
  </si>
  <si>
    <t>2021\T_reinj_22_01_05\SG21.r1409.DATA</t>
  </si>
  <si>
    <t>2021\T_reinj_22_01_05\SG21.r1410.DATA</t>
  </si>
  <si>
    <t>2021\T_reinj_22_01_05\SG21.r1411.DATA</t>
  </si>
  <si>
    <t>2021\T_reinj_22_01_05\SG21.r1412.DATA</t>
  </si>
  <si>
    <t>2021\T_reinj_22_01_05\t low 1 std 1st inj12.DATA</t>
  </si>
  <si>
    <t>2021\T_reinj_22_01_05\t low 1 std 1st inject13.DATA</t>
  </si>
  <si>
    <t>2021\T_reinj_22_01_05\t low 1std 1st inj14.DATA</t>
  </si>
  <si>
    <t>2021\T_reinj_22_01_05\t low 1 std 1st inj15.DATA</t>
  </si>
  <si>
    <t>2021\T_reinj_22_01_05\t low 1 std 1st inj16.DATA</t>
  </si>
  <si>
    <t>2021\T_reinj_22_01_05\t low 1 std 1st inj17.DATA</t>
  </si>
  <si>
    <t>2021\T_reinj_22_01_05\t low 1 std 1st inj18.DATA</t>
  </si>
  <si>
    <t>2021\T_reinj_22_01_05\LOW1 STD CHK7.DATA</t>
  </si>
  <si>
    <t>2021\T_reinj_22_01_05\AIR STD CHK7.DATA</t>
  </si>
  <si>
    <t>2021\T_reinj_22_01_05\SG21.r1413.DATA</t>
  </si>
  <si>
    <t>2021\T_reinj_22_01_05\SG21.r1414.DATA</t>
  </si>
  <si>
    <t>2021\T_reinj_22_01_05\SG21.r1256.DATA</t>
  </si>
  <si>
    <t>2021\T_reinj_22_01_05\LOW1 STD CHK6.DATA</t>
  </si>
  <si>
    <t>2021\T_reinj_22_01_05\AIR STD CHK6.DATA</t>
  </si>
  <si>
    <t>2021\T_reinj_22_01_05\helium from port1.DATA</t>
  </si>
  <si>
    <t>2021\T_reinj_22_01_05\Heliumfrom port.2.DATA</t>
  </si>
  <si>
    <t>2021\T_reinj_22_01_05\Heliumfrm port.3.DATA</t>
  </si>
  <si>
    <t>n2o</t>
  </si>
  <si>
    <t>helium directly from port</t>
  </si>
  <si>
    <t>T_2021_reinj_22_01_05_FID_ECD_TCD_STD_UNK                                              kwhite 02/10/2022</t>
  </si>
  <si>
    <t>2021\T_reinj_22_01_05\Helium7.DATA</t>
  </si>
  <si>
    <t>2021\T_reinj_22_01_05\Helium8.DATA</t>
  </si>
  <si>
    <t>2021\T_reinj_22_01_05\Helium9.DATA</t>
  </si>
  <si>
    <t>Helium from exetainers after septum in Helium port was changed</t>
  </si>
  <si>
    <t>Relative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</si>
</sst>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#,##0.000"/>
    <numFmt numFmtId="167" formatCode="0.0"/>
  </numFmts>
  <fonts count="12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2" fillId="0" borderId="4" xfId="0" applyFon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7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2" fillId="0" borderId="0" xfId="0" applyFont="1" applyFill="1" applyBorder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/>
    <xf numFmtId="2" fontId="0" fillId="0" borderId="0" xfId="0" applyNumberFormat="1" applyBorder="1"/>
    <xf numFmtId="0" fontId="0" fillId="0" borderId="1" xfId="0" applyBorder="1" applyAlignment="1"/>
    <xf numFmtId="0" fontId="0" fillId="0" borderId="6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3" fontId="0" fillId="0" borderId="0" xfId="0" applyNumberFormat="1"/>
    <xf numFmtId="0" fontId="3" fillId="0" borderId="1" xfId="0" applyFont="1" applyBorder="1" applyAlignment="1"/>
    <xf numFmtId="0" fontId="3" fillId="0" borderId="2" xfId="0" applyFont="1" applyBorder="1" applyAlignment="1"/>
    <xf numFmtId="0" fontId="2" fillId="0" borderId="7" xfId="0" applyFont="1" applyBorder="1" applyAlignment="1">
      <alignment horizontal="left"/>
    </xf>
    <xf numFmtId="0" fontId="0" fillId="0" borderId="0" xfId="0"/>
    <xf numFmtId="3" fontId="0" fillId="0" borderId="0" xfId="0" applyNumberFormat="1" applyBorder="1"/>
    <xf numFmtId="3" fontId="0" fillId="0" borderId="7" xfId="0" applyNumberFormat="1" applyBorder="1"/>
    <xf numFmtId="0" fontId="2" fillId="0" borderId="9" xfId="0" applyFont="1" applyFill="1" applyBorder="1" applyAlignment="1">
      <alignment horizontal="left"/>
    </xf>
    <xf numFmtId="3" fontId="0" fillId="0" borderId="10" xfId="0" applyNumberFormat="1" applyFont="1" applyBorder="1" applyAlignment="1"/>
    <xf numFmtId="0" fontId="0" fillId="0" borderId="2" xfId="0" applyBorder="1" applyAlignment="1"/>
    <xf numFmtId="165" fontId="0" fillId="0" borderId="0" xfId="0" applyNumberFormat="1" applyFill="1" applyBorder="1"/>
    <xf numFmtId="3" fontId="2" fillId="0" borderId="0" xfId="0" applyNumberFormat="1" applyFont="1" applyBorder="1"/>
    <xf numFmtId="3" fontId="0" fillId="0" borderId="4" xfId="0" applyNumberFormat="1" applyBorder="1"/>
    <xf numFmtId="3" fontId="0" fillId="2" borderId="0" xfId="0" applyNumberFormat="1" applyFill="1"/>
    <xf numFmtId="0" fontId="0" fillId="0" borderId="0" xfId="0"/>
    <xf numFmtId="167" fontId="0" fillId="0" borderId="0" xfId="0" applyNumberFormat="1" applyBorder="1"/>
    <xf numFmtId="167" fontId="0" fillId="0" borderId="7" xfId="0" applyNumberFormat="1" applyBorder="1"/>
    <xf numFmtId="2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3" fontId="0" fillId="0" borderId="5" xfId="0" applyNumberFormat="1" applyBorder="1"/>
    <xf numFmtId="3" fontId="0" fillId="0" borderId="0" xfId="0" applyNumberFormat="1" applyFont="1" applyBorder="1" applyAlignment="1">
      <alignment horizontal="right"/>
    </xf>
    <xf numFmtId="0" fontId="0" fillId="0" borderId="12" xfId="0" applyFont="1" applyBorder="1" applyAlignment="1">
      <alignment horizontal="left"/>
    </xf>
    <xf numFmtId="0" fontId="0" fillId="2" borderId="0" xfId="0" applyFill="1"/>
    <xf numFmtId="1" fontId="0" fillId="2" borderId="0" xfId="0" applyNumberFormat="1" applyFont="1" applyFill="1" applyAlignment="1">
      <alignment horizontal="right"/>
    </xf>
    <xf numFmtId="0" fontId="2" fillId="0" borderId="1" xfId="0" applyFont="1" applyBorder="1"/>
    <xf numFmtId="0" fontId="0" fillId="0" borderId="3" xfId="0" applyBorder="1"/>
    <xf numFmtId="0" fontId="0" fillId="0" borderId="5" xfId="0" applyBorder="1"/>
    <xf numFmtId="167" fontId="2" fillId="0" borderId="0" xfId="7" applyNumberFormat="1"/>
    <xf numFmtId="167" fontId="0" fillId="0" borderId="0" xfId="0" applyNumberFormat="1"/>
    <xf numFmtId="0" fontId="0" fillId="0" borderId="0" xfId="0"/>
    <xf numFmtId="0" fontId="3" fillId="0" borderId="7" xfId="0" applyFont="1" applyBorder="1" applyAlignment="1">
      <alignment horizontal="center"/>
    </xf>
    <xf numFmtId="0" fontId="0" fillId="0" borderId="0" xfId="0"/>
    <xf numFmtId="167" fontId="2" fillId="0" borderId="0" xfId="0" applyNumberFormat="1" applyFont="1" applyBorder="1"/>
    <xf numFmtId="0" fontId="0" fillId="2" borderId="0" xfId="0" applyFont="1" applyFill="1" applyAlignment="1">
      <alignment horizontal="right"/>
    </xf>
    <xf numFmtId="3" fontId="0" fillId="0" borderId="8" xfId="0" applyNumberFormat="1" applyBorder="1"/>
    <xf numFmtId="0" fontId="0" fillId="0" borderId="3" xfId="0" applyFont="1" applyBorder="1" applyAlignment="1">
      <alignment horizontal="left"/>
    </xf>
    <xf numFmtId="164" fontId="0" fillId="0" borderId="4" xfId="0" applyNumberFormat="1" applyBorder="1"/>
    <xf numFmtId="164" fontId="0" fillId="0" borderId="7" xfId="0" applyNumberFormat="1" applyBorder="1"/>
    <xf numFmtId="0" fontId="2" fillId="0" borderId="0" xfId="0" applyFont="1" applyFill="1" applyBorder="1" applyAlignment="1">
      <alignment horizontal="left"/>
    </xf>
    <xf numFmtId="3" fontId="1" fillId="0" borderId="7" xfId="14" applyNumberFormat="1" applyBorder="1"/>
    <xf numFmtId="166" fontId="0" fillId="0" borderId="7" xfId="0" applyNumberFormat="1" applyFont="1" applyBorder="1" applyAlignment="1"/>
    <xf numFmtId="3" fontId="0" fillId="0" borderId="7" xfId="0" applyNumberFormat="1" applyFont="1" applyBorder="1" applyAlignment="1"/>
    <xf numFmtId="3" fontId="0" fillId="0" borderId="7" xfId="0" applyNumberFormat="1" applyFont="1" applyFill="1" applyBorder="1" applyAlignment="1"/>
    <xf numFmtId="3" fontId="0" fillId="0" borderId="0" xfId="0" applyNumberFormat="1" applyFont="1" applyFill="1" applyBorder="1" applyAlignment="1"/>
    <xf numFmtId="3" fontId="5" fillId="0" borderId="7" xfId="0" applyNumberFormat="1" applyFont="1" applyFill="1" applyBorder="1" applyAlignment="1"/>
    <xf numFmtId="3" fontId="5" fillId="0" borderId="0" xfId="0" applyNumberFormat="1" applyFont="1" applyFill="1" applyBorder="1" applyAlignment="1"/>
    <xf numFmtId="3" fontId="0" fillId="0" borderId="0" xfId="0" applyNumberFormat="1" applyFont="1" applyAlignment="1">
      <alignment horizontal="right"/>
    </xf>
    <xf numFmtId="3" fontId="0" fillId="0" borderId="0" xfId="0" applyNumberFormat="1" applyFill="1" applyBorder="1"/>
    <xf numFmtId="3" fontId="0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right"/>
    </xf>
    <xf numFmtId="0" fontId="0" fillId="0" borderId="0" xfId="0"/>
    <xf numFmtId="3" fontId="0" fillId="0" borderId="6" xfId="0" applyNumberFormat="1" applyBorder="1"/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/>
    <xf numFmtId="167" fontId="6" fillId="0" borderId="0" xfId="0" applyNumberFormat="1" applyFont="1" applyFill="1"/>
    <xf numFmtId="0" fontId="6" fillId="0" borderId="0" xfId="0" applyFont="1"/>
    <xf numFmtId="0" fontId="6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/>
    <xf numFmtId="3" fontId="6" fillId="0" borderId="0" xfId="0" applyNumberFormat="1" applyFont="1" applyFill="1" applyBorder="1"/>
    <xf numFmtId="2" fontId="6" fillId="0" borderId="0" xfId="0" applyNumberFormat="1" applyFont="1" applyFill="1" applyBorder="1"/>
    <xf numFmtId="3" fontId="2" fillId="0" borderId="0" xfId="0" applyNumberFormat="1" applyFont="1" applyAlignment="1">
      <alignment horizontal="right"/>
    </xf>
    <xf numFmtId="164" fontId="9" fillId="0" borderId="0" xfId="0" applyNumberFormat="1" applyFont="1" applyBorder="1"/>
    <xf numFmtId="0" fontId="0" fillId="0" borderId="0" xfId="0" applyFont="1" applyFill="1" applyBorder="1" applyAlignment="1">
      <alignment horizontal="left"/>
    </xf>
    <xf numFmtId="164" fontId="8" fillId="0" borderId="0" xfId="0" applyNumberFormat="1" applyFont="1" applyBorder="1"/>
    <xf numFmtId="164" fontId="8" fillId="0" borderId="0" xfId="0" applyNumberFormat="1" applyFont="1" applyFill="1" applyBorder="1"/>
    <xf numFmtId="164" fontId="8" fillId="0" borderId="5" xfId="0" applyNumberFormat="1" applyFont="1" applyBorder="1"/>
    <xf numFmtId="167" fontId="6" fillId="3" borderId="0" xfId="0" applyNumberFormat="1" applyFont="1" applyFill="1"/>
    <xf numFmtId="1" fontId="8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7" fontId="0" fillId="0" borderId="0" xfId="0" applyNumberFormat="1" applyFont="1" applyAlignment="1">
      <alignment horizontal="right"/>
    </xf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Alignment="1">
      <alignment horizontal="center"/>
    </xf>
  </cellXfs>
  <cellStyles count="18">
    <cellStyle name="Normal" xfId="0" builtinId="0"/>
    <cellStyle name="Normal 10" xfId="15" xr:uid="{00000000-0005-0000-0000-000001000000}"/>
    <cellStyle name="Normal 11" xfId="16" xr:uid="{00000000-0005-0000-0000-000002000000}"/>
    <cellStyle name="Normal 12" xfId="17" xr:uid="{00000000-0005-0000-0000-000003000000}"/>
    <cellStyle name="Normal 2" xfId="1" xr:uid="{00000000-0005-0000-0000-000004000000}"/>
    <cellStyle name="Normal 2 2" xfId="4" xr:uid="{00000000-0005-0000-0000-000005000000}"/>
    <cellStyle name="Normal 2 3" xfId="8" xr:uid="{00000000-0005-0000-0000-000006000000}"/>
    <cellStyle name="Normal 3" xfId="2" xr:uid="{00000000-0005-0000-0000-000007000000}"/>
    <cellStyle name="Normal 3 2" xfId="5" xr:uid="{00000000-0005-0000-0000-000008000000}"/>
    <cellStyle name="Normal 3 3" xfId="9" xr:uid="{00000000-0005-0000-0000-000009000000}"/>
    <cellStyle name="Normal 4" xfId="3" xr:uid="{00000000-0005-0000-0000-00000A000000}"/>
    <cellStyle name="Normal 4 2" xfId="6" xr:uid="{00000000-0005-0000-0000-00000B000000}"/>
    <cellStyle name="Normal 4 3" xfId="10" xr:uid="{00000000-0005-0000-0000-00000C000000}"/>
    <cellStyle name="Normal 5" xfId="13" xr:uid="{00000000-0005-0000-0000-00000D000000}"/>
    <cellStyle name="Normal 6" xfId="7" xr:uid="{00000000-0005-0000-0000-00000E000000}"/>
    <cellStyle name="Normal 7" xfId="11" xr:uid="{00000000-0005-0000-0000-00000F000000}"/>
    <cellStyle name="Normal 8" xfId="12" xr:uid="{00000000-0005-0000-0000-000010000000}"/>
    <cellStyle name="Normal 9" xfId="14" xr:uid="{00000000-0005-0000-0000-0000110000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303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355.8</c:v>
                </c:pt>
                <c:pt idx="1">
                  <c:v>246.7</c:v>
                </c:pt>
                <c:pt idx="2">
                  <c:v>193.6</c:v>
                </c:pt>
                <c:pt idx="3">
                  <c:v>116</c:v>
                </c:pt>
                <c:pt idx="4">
                  <c:v>49.3</c:v>
                </c:pt>
                <c:pt idx="5">
                  <c:v>38.5</c:v>
                </c:pt>
                <c:pt idx="6">
                  <c:v>34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0.75</c:v>
                </c:pt>
                <c:pt idx="1">
                  <c:v>0.5625</c:v>
                </c:pt>
                <c:pt idx="2">
                  <c:v>0.375</c:v>
                </c:pt>
                <c:pt idx="3">
                  <c:v>0.1875</c:v>
                </c:pt>
                <c:pt idx="4">
                  <c:v>3.7499999999999999E-2</c:v>
                </c:pt>
                <c:pt idx="5">
                  <c:v>1.8749999999999999E-2</c:v>
                </c:pt>
                <c:pt idx="6">
                  <c:v>3.7499999999999999E-3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408A-85DB-BD85F44488B2}"/>
            </c:ext>
          </c:extLst>
        </c:ser>
        <c:ser>
          <c:idx val="1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Sheet1!$D$43:$D$48</c:f>
              <c:numCache>
                <c:formatCode>#,##0</c:formatCode>
                <c:ptCount val="6"/>
                <c:pt idx="0">
                  <c:v>8867.1</c:v>
                </c:pt>
                <c:pt idx="1">
                  <c:v>6335.6</c:v>
                </c:pt>
                <c:pt idx="2">
                  <c:v>4276.7</c:v>
                </c:pt>
                <c:pt idx="3">
                  <c:v>2334.4</c:v>
                </c:pt>
                <c:pt idx="4">
                  <c:v>514.29999999999995</c:v>
                </c:pt>
                <c:pt idx="5">
                  <c:v>286.89999999999998</c:v>
                </c:pt>
              </c:numCache>
            </c:numRef>
          </c:xVal>
          <c:yVal>
            <c:numRef>
              <c:f>Sheet1!$L$26:$L$31</c:f>
              <c:numCache>
                <c:formatCode>0.0</c:formatCode>
                <c:ptCount val="6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 formatCode="0.00">
                  <c:v>1.4000000000000001</c:v>
                </c:pt>
                <c:pt idx="5" formatCode="0.00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D-4CAF-9A04-DD84E82D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2608"/>
        <c:axId val="57615104"/>
      </c:scatterChart>
      <c:valAx>
        <c:axId val="5485260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615104"/>
        <c:crosses val="autoZero"/>
        <c:crossBetween val="midCat"/>
      </c:valAx>
      <c:valAx>
        <c:axId val="576151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48526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5"/>
          <c:w val="0.46414484175451531"/>
          <c:h val="8.61911982165241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4928650971881"/>
          <c:y val="0.23225873939670591"/>
          <c:w val="0.73905143613659363"/>
          <c:h val="0.64671877971775249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General</c:formatCode>
                <c:ptCount val="7"/>
                <c:pt idx="0" formatCode="#,##0">
                  <c:v>20349.599999999999</c:v>
                </c:pt>
                <c:pt idx="2" formatCode="#,##0">
                  <c:v>10411.4</c:v>
                </c:pt>
                <c:pt idx="3" formatCode="#,##0">
                  <c:v>5602.6</c:v>
                </c:pt>
                <c:pt idx="4" formatCode="#,##0">
                  <c:v>1843.4</c:v>
                </c:pt>
                <c:pt idx="5" formatCode="#,##0">
                  <c:v>1366.8</c:v>
                </c:pt>
                <c:pt idx="6" formatCode="#,##0">
                  <c:v>943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2-4939-9215-083F95AC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4160"/>
        <c:axId val="57645696"/>
      </c:scatterChart>
      <c:valAx>
        <c:axId val="5764416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645696"/>
        <c:crosses val="autoZero"/>
        <c:crossBetween val="midCat"/>
      </c:valAx>
      <c:valAx>
        <c:axId val="576456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76441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62"/>
          <c:w val="0.28146193521418938"/>
          <c:h val="8.7357069496747708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high.trap</c:v>
          </c:tx>
          <c:spPr>
            <a:ln w="28575">
              <a:noFill/>
            </a:ln>
          </c:spPr>
          <c:xVal>
            <c:numRef>
              <c:f>Sheet1!$B$43:$B$48</c:f>
              <c:numCache>
                <c:formatCode>#,##0</c:formatCode>
                <c:ptCount val="6"/>
                <c:pt idx="0">
                  <c:v>7587579</c:v>
                </c:pt>
                <c:pt idx="1">
                  <c:v>5727010.9000000004</c:v>
                </c:pt>
                <c:pt idx="2">
                  <c:v>3772701</c:v>
                </c:pt>
                <c:pt idx="3">
                  <c:v>1936045.4</c:v>
                </c:pt>
                <c:pt idx="4">
                  <c:v>366455.2</c:v>
                </c:pt>
                <c:pt idx="5">
                  <c:v>188716.2</c:v>
                </c:pt>
              </c:numCache>
            </c:numRef>
          </c:xVal>
          <c:yVal>
            <c:numRef>
              <c:f>Sheet1!$D$26:$D$31</c:f>
              <c:numCache>
                <c:formatCode>#,##0</c:formatCode>
                <c:ptCount val="6"/>
                <c:pt idx="0">
                  <c:v>900000</c:v>
                </c:pt>
                <c:pt idx="1">
                  <c:v>675000</c:v>
                </c:pt>
                <c:pt idx="2">
                  <c:v>450000</c:v>
                </c:pt>
                <c:pt idx="3">
                  <c:v>225000</c:v>
                </c:pt>
                <c:pt idx="4">
                  <c:v>45000</c:v>
                </c:pt>
                <c:pt idx="5">
                  <c:v>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General</c:formatCode>
                <c:ptCount val="7"/>
                <c:pt idx="0" formatCode="#,##0">
                  <c:v>195649.7</c:v>
                </c:pt>
                <c:pt idx="2" formatCode="#,##0">
                  <c:v>97007.9</c:v>
                </c:pt>
                <c:pt idx="3" formatCode="#,##0">
                  <c:v>47928</c:v>
                </c:pt>
                <c:pt idx="4" formatCode="#,##0">
                  <c:v>9087.5</c:v>
                </c:pt>
                <c:pt idx="5" formatCode="#,##0">
                  <c:v>4568.3999999999996</c:v>
                </c:pt>
                <c:pt idx="6" formatCode="#,##0">
                  <c:v>893</c:v>
                </c:pt>
              </c:numCache>
            </c:numRef>
          </c:xVal>
          <c:yVal>
            <c:numRef>
              <c:f>Sheet1!$B$26:$B$32</c:f>
              <c:numCache>
                <c:formatCode>#,##0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3984"/>
        <c:axId val="58795520"/>
      </c:scatterChart>
      <c:valAx>
        <c:axId val="5879398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795520"/>
        <c:crosses val="autoZero"/>
        <c:crossBetween val="midCat"/>
      </c:valAx>
      <c:valAx>
        <c:axId val="587955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793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low.CH4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General</c:formatCode>
                <c:ptCount val="7"/>
                <c:pt idx="0" formatCode="#,##0">
                  <c:v>195649.7</c:v>
                </c:pt>
                <c:pt idx="2" formatCode="#,##0">
                  <c:v>97007.9</c:v>
                </c:pt>
                <c:pt idx="3" formatCode="#,##0">
                  <c:v>47928</c:v>
                </c:pt>
                <c:pt idx="4" formatCode="#,##0">
                  <c:v>9087.5</c:v>
                </c:pt>
                <c:pt idx="5" formatCode="#,##0">
                  <c:v>4568.3999999999996</c:v>
                </c:pt>
                <c:pt idx="6" formatCode="#,##0">
                  <c:v>893</c:v>
                </c:pt>
              </c:numCache>
            </c:numRef>
          </c:xVal>
          <c:yVal>
            <c:numRef>
              <c:f>Sheet1!$B$26:$B$32</c:f>
              <c:numCache>
                <c:formatCode>#,##0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6480"/>
        <c:axId val="58838016"/>
      </c:scatterChart>
      <c:valAx>
        <c:axId val="5883648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838016"/>
        <c:crosses val="autoZero"/>
        <c:crossBetween val="midCat"/>
      </c:valAx>
      <c:valAx>
        <c:axId val="588380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836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General</c:formatCode>
                <c:ptCount val="7"/>
                <c:pt idx="0" formatCode="#,##0">
                  <c:v>20349.599999999999</c:v>
                </c:pt>
                <c:pt idx="2" formatCode="#,##0">
                  <c:v>10411.4</c:v>
                </c:pt>
                <c:pt idx="3" formatCode="#,##0">
                  <c:v>5602.6</c:v>
                </c:pt>
                <c:pt idx="4" formatCode="#,##0">
                  <c:v>1843.4</c:v>
                </c:pt>
                <c:pt idx="5" formatCode="#,##0">
                  <c:v>1366.8</c:v>
                </c:pt>
                <c:pt idx="6" formatCode="#,##0">
                  <c:v>943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D-419B-84E9-BA82235C525A}"/>
            </c:ext>
          </c:extLst>
        </c:ser>
        <c:ser>
          <c:idx val="0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Sheet1!$C$43:$C$48</c:f>
              <c:numCache>
                <c:formatCode>#,##0</c:formatCode>
                <c:ptCount val="6"/>
                <c:pt idx="0">
                  <c:v>902704.9</c:v>
                </c:pt>
                <c:pt idx="1">
                  <c:v>631353.69999999995</c:v>
                </c:pt>
                <c:pt idx="2">
                  <c:v>411106.1</c:v>
                </c:pt>
                <c:pt idx="3">
                  <c:v>211074.9</c:v>
                </c:pt>
                <c:pt idx="4">
                  <c:v>39973</c:v>
                </c:pt>
                <c:pt idx="5">
                  <c:v>20643.099999999999</c:v>
                </c:pt>
              </c:numCache>
            </c:numRef>
          </c:xVal>
          <c:yVal>
            <c:numRef>
              <c:f>Sheet1!$H$26:$H$31</c:f>
              <c:numCache>
                <c:formatCode>#,##0</c:formatCode>
                <c:ptCount val="6"/>
                <c:pt idx="0">
                  <c:v>100000</c:v>
                </c:pt>
                <c:pt idx="1">
                  <c:v>75000</c:v>
                </c:pt>
                <c:pt idx="2">
                  <c:v>50000</c:v>
                </c:pt>
                <c:pt idx="3">
                  <c:v>25000</c:v>
                </c:pt>
                <c:pt idx="4">
                  <c:v>5000</c:v>
                </c:pt>
                <c:pt idx="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3-4C29-8F6E-AEA5174C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4352"/>
        <c:axId val="58725888"/>
      </c:scatterChart>
      <c:valAx>
        <c:axId val="5872435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725888"/>
        <c:crosses val="autoZero"/>
        <c:crossBetween val="midCat"/>
      </c:valAx>
      <c:valAx>
        <c:axId val="587258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7243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303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355.8</c:v>
                </c:pt>
                <c:pt idx="1">
                  <c:v>246.7</c:v>
                </c:pt>
                <c:pt idx="2">
                  <c:v>193.6</c:v>
                </c:pt>
                <c:pt idx="3">
                  <c:v>116</c:v>
                </c:pt>
                <c:pt idx="4">
                  <c:v>49.3</c:v>
                </c:pt>
                <c:pt idx="5">
                  <c:v>38.5</c:v>
                </c:pt>
                <c:pt idx="6">
                  <c:v>34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0.75</c:v>
                </c:pt>
                <c:pt idx="1">
                  <c:v>0.5625</c:v>
                </c:pt>
                <c:pt idx="2">
                  <c:v>0.375</c:v>
                </c:pt>
                <c:pt idx="3">
                  <c:v>0.1875</c:v>
                </c:pt>
                <c:pt idx="4">
                  <c:v>3.7499999999999999E-2</c:v>
                </c:pt>
                <c:pt idx="5">
                  <c:v>1.8749999999999999E-2</c:v>
                </c:pt>
                <c:pt idx="6">
                  <c:v>3.7499999999999999E-3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D-4D32-B27E-B8169A16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3232"/>
        <c:axId val="58784768"/>
      </c:scatterChart>
      <c:valAx>
        <c:axId val="5878323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784768"/>
        <c:crosses val="autoZero"/>
        <c:crossBetween val="midCat"/>
      </c:valAx>
      <c:valAx>
        <c:axId val="587847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878323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5"/>
          <c:w val="0.46414484175451531"/>
          <c:h val="8.61911982165241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512657</xdr:colOff>
      <xdr:row>6</xdr:row>
      <xdr:rowOff>9314</xdr:rowOff>
    </xdr:from>
    <xdr:to>
      <xdr:col>22</xdr:col>
      <xdr:colOff>317500</xdr:colOff>
      <xdr:row>21</xdr:row>
      <xdr:rowOff>131869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240242</xdr:colOff>
      <xdr:row>5</xdr:row>
      <xdr:rowOff>106891</xdr:rowOff>
    </xdr:from>
    <xdr:to>
      <xdr:col>17</xdr:col>
      <xdr:colOff>273051</xdr:colOff>
      <xdr:row>21</xdr:row>
      <xdr:rowOff>68791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7144</xdr:colOff>
      <xdr:row>5</xdr:row>
      <xdr:rowOff>71438</xdr:rowOff>
    </xdr:from>
    <xdr:to>
      <xdr:col>3</xdr:col>
      <xdr:colOff>788195</xdr:colOff>
      <xdr:row>21</xdr:row>
      <xdr:rowOff>38101</xdr:rowOff>
    </xdr:to>
    <xdr:graphicFrame macro="">
      <xdr:nvGraphicFramePr>
        <xdr:cNvPr id="1030" name="Chart 3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742951</xdr:colOff>
      <xdr:row>21</xdr:row>
      <xdr:rowOff>52388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825500</xdr:colOff>
      <xdr:row>5</xdr:row>
      <xdr:rowOff>74083</xdr:rowOff>
    </xdr:from>
    <xdr:to>
      <xdr:col>11</xdr:col>
      <xdr:colOff>65617</xdr:colOff>
      <xdr:row>21</xdr:row>
      <xdr:rowOff>40746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423334</xdr:colOff>
      <xdr:row>6</xdr:row>
      <xdr:rowOff>52917</xdr:rowOff>
    </xdr:from>
    <xdr:to>
      <xdr:col>27</xdr:col>
      <xdr:colOff>406188</xdr:colOff>
      <xdr:row>22</xdr:row>
      <xdr:rowOff>9949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403413</xdr:colOff>
      <xdr:row>37</xdr:row>
      <xdr:rowOff>134468</xdr:rowOff>
    </xdr:from>
    <xdr:ext cx="3899646" cy="173691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4578854" y="5939115"/>
          <a:ext cx="3899646" cy="17369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kw 01/06/2021</a:t>
          </a:r>
        </a:p>
        <a:p>
          <a:endParaRPr lang="en-US" sz="1100"/>
        </a:p>
        <a:p>
          <a:r>
            <a:rPr lang="en-US" sz="1100"/>
            <a:t>This is the reinjection of the standards (prepared and injected on 11/01/21) Now reinjected for unknown reinjections of samples flagged  in  sequences T_21_11_01 and T_21_12_17.</a:t>
          </a:r>
        </a:p>
        <a:p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2021\T_reinj_22_01_05\t low 1 std 1st inj1.DATA</a:t>
          </a:r>
          <a:r>
            <a:rPr lang="en-US"/>
            <a:t> </a:t>
          </a:r>
          <a:br>
            <a:rPr lang="en-US"/>
          </a:br>
          <a:r>
            <a:rPr lang="en-US"/>
            <a:t>JB 01/10/2022</a:t>
          </a:r>
          <a:br>
            <a:rPr lang="en-US"/>
          </a:br>
          <a:r>
            <a:rPr lang="en-US"/>
            <a:t>Need to rerun He samples in Exetainers</a:t>
          </a:r>
          <a:r>
            <a:rPr lang="en-US" baseline="0"/>
            <a:t> after flushing He port for &gt;= 1 minute.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4"/>
  <sheetViews>
    <sheetView tabSelected="1" topLeftCell="A98" zoomScale="85" zoomScaleNormal="85" workbookViewId="0">
      <selection activeCell="C154" sqref="C154"/>
    </sheetView>
  </sheetViews>
  <sheetFormatPr defaultRowHeight="13.2" x14ac:dyDescent="0.25"/>
  <cols>
    <col min="1" max="1" width="38" style="1" customWidth="1"/>
    <col min="2" max="2" width="33.88671875" style="1" customWidth="1"/>
    <col min="3" max="3" width="37.109375" style="1" customWidth="1"/>
    <col min="4" max="4" width="16.6640625" customWidth="1"/>
    <col min="5" max="5" width="13" customWidth="1"/>
    <col min="6" max="6" width="13.5546875" style="2" customWidth="1"/>
    <col min="7" max="7" width="13.6640625" style="2" customWidth="1"/>
    <col min="8" max="8" width="11.44140625" customWidth="1"/>
    <col min="9" max="9" width="11.6640625" customWidth="1"/>
    <col min="10" max="10" width="11.6640625" bestFit="1" customWidth="1"/>
    <col min="11" max="11" width="11.6640625" customWidth="1"/>
    <col min="12" max="12" width="11.5546875" customWidth="1"/>
    <col min="13" max="13" width="12.109375" customWidth="1"/>
    <col min="15" max="15" width="8.88671875" style="64"/>
    <col min="18" max="18" width="11.5546875" customWidth="1"/>
    <col min="21" max="21" width="9.33203125" bestFit="1" customWidth="1"/>
  </cols>
  <sheetData>
    <row r="1" spans="1:9" x14ac:dyDescent="0.25">
      <c r="A1" s="111" t="s">
        <v>161</v>
      </c>
      <c r="B1" s="112"/>
      <c r="C1" s="112"/>
      <c r="D1" s="112"/>
      <c r="E1" s="112"/>
      <c r="F1" s="112"/>
      <c r="G1" s="112"/>
    </row>
    <row r="3" spans="1:9" x14ac:dyDescent="0.25">
      <c r="A3"/>
      <c r="B3"/>
      <c r="C3"/>
    </row>
    <row r="4" spans="1:9" x14ac:dyDescent="0.25">
      <c r="A4"/>
      <c r="B4"/>
      <c r="C4"/>
    </row>
    <row r="5" spans="1:9" x14ac:dyDescent="0.25">
      <c r="A5"/>
      <c r="B5"/>
      <c r="C5"/>
      <c r="G5"/>
    </row>
    <row r="6" spans="1:9" x14ac:dyDescent="0.25">
      <c r="A6"/>
      <c r="B6"/>
      <c r="C6"/>
      <c r="F6"/>
      <c r="G6"/>
      <c r="I6" s="2"/>
    </row>
    <row r="7" spans="1:9" x14ac:dyDescent="0.25">
      <c r="A7"/>
      <c r="B7"/>
      <c r="C7"/>
      <c r="F7"/>
      <c r="G7"/>
      <c r="H7" s="2"/>
      <c r="I7" s="2"/>
    </row>
    <row r="8" spans="1:9" x14ac:dyDescent="0.25">
      <c r="A8"/>
      <c r="B8"/>
      <c r="C8"/>
      <c r="F8"/>
      <c r="G8"/>
      <c r="H8" s="2"/>
    </row>
    <row r="9" spans="1:9" x14ac:dyDescent="0.25">
      <c r="A9"/>
      <c r="B9"/>
      <c r="C9"/>
      <c r="F9"/>
      <c r="G9"/>
      <c r="H9" s="2"/>
    </row>
    <row r="10" spans="1:9" x14ac:dyDescent="0.25">
      <c r="A10"/>
      <c r="B10"/>
      <c r="C10"/>
      <c r="F10"/>
      <c r="G10"/>
      <c r="H10" s="2"/>
    </row>
    <row r="11" spans="1:9" x14ac:dyDescent="0.25">
      <c r="A11"/>
      <c r="B11"/>
      <c r="C11"/>
      <c r="F11"/>
      <c r="G11"/>
      <c r="H11" s="2"/>
    </row>
    <row r="12" spans="1:9" x14ac:dyDescent="0.25">
      <c r="A12"/>
      <c r="B12"/>
      <c r="C12"/>
      <c r="F12"/>
      <c r="G12"/>
      <c r="H12" s="2"/>
    </row>
    <row r="13" spans="1:9" x14ac:dyDescent="0.25">
      <c r="A13"/>
      <c r="B13"/>
      <c r="C13"/>
      <c r="F13"/>
      <c r="G13"/>
      <c r="H13" s="2"/>
    </row>
    <row r="14" spans="1:9" x14ac:dyDescent="0.25">
      <c r="A14"/>
      <c r="B14"/>
      <c r="C14"/>
      <c r="F14"/>
      <c r="G14"/>
      <c r="H14" s="2"/>
    </row>
    <row r="15" spans="1:9" x14ac:dyDescent="0.25">
      <c r="A15"/>
      <c r="B15"/>
      <c r="C15"/>
      <c r="F15"/>
      <c r="G15"/>
      <c r="H15" s="2"/>
    </row>
    <row r="16" spans="1:9" x14ac:dyDescent="0.25">
      <c r="A16"/>
      <c r="B16"/>
      <c r="C16"/>
      <c r="F16"/>
      <c r="G16"/>
      <c r="H16" s="2"/>
    </row>
    <row r="17" spans="1:28" x14ac:dyDescent="0.25">
      <c r="A17"/>
      <c r="B17"/>
      <c r="C17"/>
      <c r="F17"/>
      <c r="G17"/>
      <c r="H17" s="2"/>
    </row>
    <row r="18" spans="1:28" x14ac:dyDescent="0.25">
      <c r="A18"/>
      <c r="B18"/>
      <c r="C18"/>
      <c r="F18"/>
      <c r="G18"/>
      <c r="H18" s="2"/>
    </row>
    <row r="19" spans="1:28" x14ac:dyDescent="0.25">
      <c r="A19"/>
      <c r="B19"/>
      <c r="C19"/>
      <c r="F19"/>
      <c r="G19"/>
      <c r="H19" s="2"/>
    </row>
    <row r="20" spans="1:28" x14ac:dyDescent="0.25">
      <c r="A20"/>
      <c r="B20"/>
      <c r="C20"/>
      <c r="F20"/>
      <c r="G20"/>
      <c r="H20" s="2"/>
    </row>
    <row r="21" spans="1:28" x14ac:dyDescent="0.25">
      <c r="A21"/>
      <c r="B21"/>
      <c r="C21"/>
      <c r="F21"/>
      <c r="G21"/>
      <c r="H21" s="2"/>
    </row>
    <row r="22" spans="1:28" x14ac:dyDescent="0.25">
      <c r="A22"/>
      <c r="B22"/>
      <c r="C22"/>
      <c r="F22"/>
      <c r="G22"/>
      <c r="H22" s="2"/>
      <c r="U22" s="5"/>
      <c r="V22" s="5"/>
    </row>
    <row r="23" spans="1:28" x14ac:dyDescent="0.25">
      <c r="A23"/>
      <c r="R23" s="13"/>
      <c r="S23" s="5"/>
      <c r="T23" s="27"/>
    </row>
    <row r="24" spans="1:28" s="37" customFormat="1" x14ac:dyDescent="0.25">
      <c r="B24" s="28" t="s">
        <v>4</v>
      </c>
      <c r="C24" s="42"/>
      <c r="D24" s="42"/>
      <c r="E24" s="42"/>
      <c r="F24" s="25" t="s">
        <v>2</v>
      </c>
      <c r="G24" s="26"/>
      <c r="H24" s="26"/>
      <c r="I24" s="26"/>
      <c r="J24" s="28" t="s">
        <v>46</v>
      </c>
      <c r="K24" s="42"/>
      <c r="L24" s="42" t="s">
        <v>47</v>
      </c>
      <c r="M24" s="42"/>
      <c r="N24" s="25" t="s">
        <v>57</v>
      </c>
      <c r="O24" s="26"/>
      <c r="P24" s="42" t="s">
        <v>58</v>
      </c>
      <c r="Q24" s="42"/>
      <c r="R24" s="59" t="s">
        <v>30</v>
      </c>
      <c r="S24" s="60"/>
    </row>
    <row r="25" spans="1:28" s="37" customFormat="1" x14ac:dyDescent="0.25">
      <c r="B25" s="7" t="s">
        <v>44</v>
      </c>
      <c r="C25" s="4" t="s">
        <v>5</v>
      </c>
      <c r="D25" s="4" t="s">
        <v>45</v>
      </c>
      <c r="E25" s="19" t="s">
        <v>5</v>
      </c>
      <c r="F25" s="7" t="s">
        <v>44</v>
      </c>
      <c r="G25" s="4" t="s">
        <v>5</v>
      </c>
      <c r="H25" s="4" t="s">
        <v>45</v>
      </c>
      <c r="I25" s="19" t="s">
        <v>5</v>
      </c>
      <c r="J25" s="7"/>
      <c r="K25" s="4" t="s">
        <v>5</v>
      </c>
      <c r="L25" s="4"/>
      <c r="M25" s="6" t="s">
        <v>5</v>
      </c>
      <c r="N25" s="7" t="s">
        <v>29</v>
      </c>
      <c r="O25" s="4"/>
      <c r="P25" s="7" t="s">
        <v>29</v>
      </c>
      <c r="Q25" s="4"/>
      <c r="R25" s="7" t="s">
        <v>29</v>
      </c>
      <c r="S25" s="61"/>
    </row>
    <row r="26" spans="1:28" s="37" customFormat="1" x14ac:dyDescent="0.25">
      <c r="B26" s="45">
        <v>22500</v>
      </c>
      <c r="C26" s="98">
        <f>RSQ(B36:B42,B26:B32)</f>
        <v>0.99997322543684164</v>
      </c>
      <c r="D26" s="38">
        <v>900000</v>
      </c>
      <c r="E26" s="101">
        <f>RSQ(B43:B48,D26:D31)</f>
        <v>0.99993055521038599</v>
      </c>
      <c r="F26" s="45">
        <v>2500</v>
      </c>
      <c r="G26" s="100">
        <f>RSQ(C36:C42,F26:F32)</f>
        <v>0.99986920258410894</v>
      </c>
      <c r="H26" s="38">
        <v>100000</v>
      </c>
      <c r="I26" s="100">
        <f>RSQ(C43:C48,H26:H31)</f>
        <v>0.99700246404898951</v>
      </c>
      <c r="J26" s="71">
        <v>0.75</v>
      </c>
      <c r="K26" s="100">
        <f>RSQ(J26:J32,D36:D42)</f>
        <v>0.99360511896833892</v>
      </c>
      <c r="L26" s="48">
        <v>28</v>
      </c>
      <c r="M26" s="102">
        <f>RSQ(L26:L31,D43:D48)</f>
        <v>0.99836986711378994</v>
      </c>
      <c r="N26" s="3">
        <v>20.95</v>
      </c>
      <c r="O26" s="5"/>
      <c r="P26" s="3">
        <v>0.93</v>
      </c>
      <c r="Q26" s="5"/>
      <c r="R26" s="3">
        <v>78.084000000000003</v>
      </c>
      <c r="S26" s="61"/>
    </row>
    <row r="27" spans="1:28" s="37" customFormat="1" x14ac:dyDescent="0.25">
      <c r="B27" s="45">
        <v>16875</v>
      </c>
      <c r="C27" s="4" t="s">
        <v>6</v>
      </c>
      <c r="D27" s="38">
        <v>675000</v>
      </c>
      <c r="E27" s="19" t="s">
        <v>6</v>
      </c>
      <c r="F27" s="45">
        <v>1875</v>
      </c>
      <c r="G27" s="4" t="s">
        <v>6</v>
      </c>
      <c r="H27" s="44">
        <v>75000</v>
      </c>
      <c r="I27" s="4" t="s">
        <v>6</v>
      </c>
      <c r="J27" s="71">
        <v>0.5625</v>
      </c>
      <c r="K27" s="4" t="s">
        <v>6</v>
      </c>
      <c r="L27" s="67">
        <v>21</v>
      </c>
      <c r="M27" s="6" t="s">
        <v>6</v>
      </c>
      <c r="N27" s="3">
        <v>20.95</v>
      </c>
      <c r="O27" s="6" t="s">
        <v>6</v>
      </c>
      <c r="P27" s="3">
        <v>0.93</v>
      </c>
      <c r="Q27" s="6" t="s">
        <v>6</v>
      </c>
      <c r="R27" s="3">
        <v>78.084000000000003</v>
      </c>
      <c r="S27" s="6" t="s">
        <v>6</v>
      </c>
    </row>
    <row r="28" spans="1:28" x14ac:dyDescent="0.25">
      <c r="A28"/>
      <c r="B28" s="45">
        <v>11250</v>
      </c>
      <c r="C28" s="9">
        <f>SLOPE(B26:B32,B36:B42)</f>
        <v>0.11485265949891074</v>
      </c>
      <c r="D28" s="38">
        <v>450000</v>
      </c>
      <c r="E28" s="43">
        <f>SLOPE(D26:D31,B43:B48)</f>
        <v>0.11843624480013228</v>
      </c>
      <c r="F28" s="45">
        <v>1250</v>
      </c>
      <c r="G28" s="9">
        <f>SLOPE(F26:F32,C36:C42)</f>
        <v>0.1285527411093281</v>
      </c>
      <c r="H28" s="38">
        <v>50000</v>
      </c>
      <c r="I28" s="9">
        <f>SLOPE(H26:H31,C43:C48)</f>
        <v>0.11240382293241435</v>
      </c>
      <c r="J28" s="71">
        <v>0.375</v>
      </c>
      <c r="K28" s="9">
        <f>SLOPE(J26:J32,D36:D42)</f>
        <v>2.3896388777475612E-3</v>
      </c>
      <c r="L28" s="48">
        <v>14</v>
      </c>
      <c r="M28" s="10">
        <f>SLOPE(L26:L31,D43:D48)</f>
        <v>3.24073061815828E-3</v>
      </c>
      <c r="N28" s="3">
        <v>20.95</v>
      </c>
      <c r="O28" s="10">
        <f>SLOPE(N26:N31,E49:E54)</f>
        <v>1.3540092080532921E-4</v>
      </c>
      <c r="P28" s="3">
        <v>0.93</v>
      </c>
      <c r="Q28" s="10">
        <f>SLOPE(P26:P31,F49:F54)</f>
        <v>1.2692370898584416E-4</v>
      </c>
      <c r="R28" s="3">
        <v>78.084000000000003</v>
      </c>
      <c r="S28" s="10">
        <f>SLOPE(R26:R31,G49:G54)</f>
        <v>7.5435976548811703E-5</v>
      </c>
    </row>
    <row r="29" spans="1:28" x14ac:dyDescent="0.25">
      <c r="B29" s="45">
        <v>5625</v>
      </c>
      <c r="C29" s="4" t="s">
        <v>7</v>
      </c>
      <c r="D29" s="38">
        <v>225000</v>
      </c>
      <c r="E29" s="19" t="s">
        <v>7</v>
      </c>
      <c r="F29" s="45">
        <v>625</v>
      </c>
      <c r="G29" s="4" t="s">
        <v>7</v>
      </c>
      <c r="H29" s="44">
        <v>25000</v>
      </c>
      <c r="I29" s="4" t="s">
        <v>7</v>
      </c>
      <c r="J29" s="71">
        <v>0.1875</v>
      </c>
      <c r="K29" s="4" t="s">
        <v>7</v>
      </c>
      <c r="L29" s="67">
        <v>7</v>
      </c>
      <c r="M29" s="6" t="s">
        <v>7</v>
      </c>
      <c r="N29" s="3">
        <v>0</v>
      </c>
      <c r="O29" s="6" t="s">
        <v>7</v>
      </c>
      <c r="P29" s="3">
        <v>0</v>
      </c>
      <c r="Q29" s="6" t="s">
        <v>7</v>
      </c>
      <c r="R29" s="3">
        <v>0</v>
      </c>
      <c r="S29" s="6" t="s">
        <v>7</v>
      </c>
    </row>
    <row r="30" spans="1:28" x14ac:dyDescent="0.25">
      <c r="B30" s="45">
        <v>1125</v>
      </c>
      <c r="C30" s="27">
        <f>INTERCEPT(B26:B32,B36:B42)</f>
        <v>64.476365864013133</v>
      </c>
      <c r="D30" s="38">
        <v>45000</v>
      </c>
      <c r="E30" s="50">
        <f>INTERCEPT(D26:D31,B43:B48)</f>
        <v>-217.48846307903295</v>
      </c>
      <c r="F30" s="45">
        <v>125</v>
      </c>
      <c r="G30" s="27">
        <f>INTERCEPT(F26:F32,C36:C42)</f>
        <v>-105.59095016307083</v>
      </c>
      <c r="H30" s="38">
        <v>5000</v>
      </c>
      <c r="I30" s="50">
        <f>INTERCEPT(H26:H31,C43:C48)</f>
        <v>1386.1574050810814</v>
      </c>
      <c r="J30" s="71">
        <v>3.7499999999999999E-2</v>
      </c>
      <c r="K30" s="27">
        <f>INTERCEPT(J26:J32,D36:D42)</f>
        <v>-7.6521090814743398E-2</v>
      </c>
      <c r="L30" s="27">
        <v>1.4000000000000001</v>
      </c>
      <c r="M30" s="50">
        <f>INTERCEPT(L26:L31,D43:D48)</f>
        <v>-0.19818715494158567</v>
      </c>
      <c r="N30" s="3">
        <v>0</v>
      </c>
      <c r="O30" s="50">
        <f>INTERCEPT(N26:N31,E49:E54)</f>
        <v>-0.13534562987955745</v>
      </c>
      <c r="P30" s="3">
        <v>0</v>
      </c>
      <c r="Q30" s="50">
        <f>INTERCEPT(P26:P31,F49:F54)</f>
        <v>-5.1848150756405642E-2</v>
      </c>
      <c r="R30" s="3">
        <v>0</v>
      </c>
      <c r="S30" s="50">
        <f>INTERCEPT(R26:R31,G49:G54)</f>
        <v>-0.71575570675903322</v>
      </c>
    </row>
    <row r="31" spans="1:28" s="47" customFormat="1" x14ac:dyDescent="0.25">
      <c r="A31" s="21"/>
      <c r="B31" s="45">
        <v>562.5</v>
      </c>
      <c r="C31" s="27"/>
      <c r="D31" s="38">
        <v>22500</v>
      </c>
      <c r="E31" s="50"/>
      <c r="F31" s="38">
        <v>62.5</v>
      </c>
      <c r="G31" s="27"/>
      <c r="H31" s="38">
        <v>2500</v>
      </c>
      <c r="I31" s="50"/>
      <c r="J31" s="8">
        <v>1.8749999999999999E-2</v>
      </c>
      <c r="K31" s="27"/>
      <c r="L31" s="27">
        <v>0.70000000000000007</v>
      </c>
      <c r="M31" s="50"/>
      <c r="N31" s="38">
        <v>0</v>
      </c>
      <c r="O31" s="54"/>
      <c r="P31" s="38">
        <v>0</v>
      </c>
      <c r="Q31" s="54"/>
      <c r="R31" s="38">
        <v>0</v>
      </c>
      <c r="S31" s="50"/>
      <c r="T31" s="38"/>
      <c r="U31" s="27"/>
      <c r="V31"/>
      <c r="W31"/>
      <c r="X31"/>
      <c r="Y31"/>
      <c r="Z31"/>
      <c r="AA31"/>
      <c r="AB31"/>
    </row>
    <row r="32" spans="1:28" s="47" customFormat="1" x14ac:dyDescent="0.25">
      <c r="A32" s="21"/>
      <c r="B32" s="86">
        <v>112.5</v>
      </c>
      <c r="C32" s="11"/>
      <c r="D32" s="49"/>
      <c r="E32" s="12"/>
      <c r="F32" s="39">
        <v>12.5</v>
      </c>
      <c r="G32" s="11"/>
      <c r="H32" s="39"/>
      <c r="I32" s="12"/>
      <c r="J32" s="72">
        <v>3.7499999999999999E-3</v>
      </c>
      <c r="K32" s="11"/>
      <c r="L32" s="39"/>
      <c r="M32" s="12"/>
      <c r="N32" s="39"/>
      <c r="O32" s="69"/>
      <c r="P32" s="11"/>
      <c r="Q32" s="12"/>
      <c r="R32" s="39"/>
      <c r="S32" s="12"/>
      <c r="T32" s="38"/>
      <c r="U32" s="27"/>
      <c r="V32"/>
      <c r="W32"/>
      <c r="X32"/>
      <c r="Y32"/>
      <c r="Z32"/>
      <c r="AA32"/>
      <c r="AB32"/>
    </row>
    <row r="33" spans="1:27" s="47" customFormat="1" x14ac:dyDescent="0.25">
      <c r="A33" s="21"/>
      <c r="B33" s="5"/>
      <c r="C33" s="27"/>
      <c r="D33" s="48"/>
      <c r="E33" s="27"/>
      <c r="F33" s="38"/>
      <c r="G33" s="27"/>
      <c r="H33" s="38"/>
      <c r="I33" s="27"/>
      <c r="J33" s="38"/>
      <c r="K33" s="27"/>
      <c r="L33" s="38"/>
      <c r="M33" s="27"/>
      <c r="N33" s="38"/>
      <c r="O33" s="38"/>
      <c r="P33" s="27"/>
      <c r="Q33" s="38"/>
      <c r="R33" s="27"/>
      <c r="S33" s="38"/>
      <c r="T33" s="87"/>
      <c r="U33" s="87"/>
      <c r="V33" s="87"/>
      <c r="W33" s="87"/>
      <c r="X33" s="87"/>
      <c r="Y33" s="87"/>
      <c r="Z33"/>
      <c r="AA33"/>
    </row>
    <row r="34" spans="1:27" x14ac:dyDescent="0.25">
      <c r="B34" s="113" t="s">
        <v>27</v>
      </c>
      <c r="C34" s="114"/>
      <c r="D34" s="51" t="s">
        <v>26</v>
      </c>
      <c r="E34" s="109" t="s">
        <v>25</v>
      </c>
      <c r="F34" s="110"/>
      <c r="G34" s="110"/>
      <c r="H34" s="115" t="s">
        <v>166</v>
      </c>
      <c r="I34" s="115"/>
      <c r="J34" s="115"/>
      <c r="L34" s="14"/>
      <c r="S34" s="21"/>
      <c r="T34" s="87"/>
      <c r="U34" s="87"/>
      <c r="V34" s="87"/>
      <c r="W34" s="87"/>
      <c r="X34" s="87"/>
      <c r="Y34" s="87"/>
    </row>
    <row r="35" spans="1:27" x14ac:dyDescent="0.25">
      <c r="A35"/>
      <c r="B35" s="52" t="s">
        <v>48</v>
      </c>
      <c r="C35" s="70" t="s">
        <v>49</v>
      </c>
      <c r="D35" s="53" t="s">
        <v>50</v>
      </c>
      <c r="E35" s="21" t="s">
        <v>51</v>
      </c>
      <c r="F35" s="21" t="s">
        <v>52</v>
      </c>
      <c r="G35" s="21" t="s">
        <v>53</v>
      </c>
      <c r="H35" s="24" t="s">
        <v>57</v>
      </c>
      <c r="I35" s="73" t="s">
        <v>58</v>
      </c>
      <c r="J35" s="73" t="s">
        <v>30</v>
      </c>
      <c r="K35" s="99"/>
      <c r="L35" s="81"/>
      <c r="M35" s="21"/>
      <c r="N35" s="81"/>
      <c r="O35" s="81"/>
      <c r="Q35" s="33"/>
      <c r="R35" s="81"/>
      <c r="S35" s="81"/>
      <c r="T35" s="88"/>
      <c r="U35" s="88"/>
      <c r="V35" s="88"/>
      <c r="W35" s="88"/>
      <c r="X35" s="88"/>
      <c r="Y35" s="88"/>
    </row>
    <row r="36" spans="1:27" x14ac:dyDescent="0.25">
      <c r="A36" s="17" t="s">
        <v>37</v>
      </c>
      <c r="B36" s="81">
        <v>195649.7</v>
      </c>
      <c r="C36" s="81">
        <v>20349.599999999999</v>
      </c>
      <c r="D36" s="81">
        <v>355.8</v>
      </c>
      <c r="E36" s="57"/>
      <c r="F36" s="57"/>
      <c r="G36" s="46"/>
      <c r="H36" s="2"/>
      <c r="I36" s="81"/>
      <c r="J36" s="81"/>
      <c r="K36" s="81"/>
      <c r="L36" s="81"/>
      <c r="M36" s="22"/>
      <c r="N36" s="81"/>
      <c r="O36" s="81"/>
      <c r="Q36" s="81"/>
      <c r="R36" s="81"/>
      <c r="S36" s="81"/>
      <c r="T36" s="81"/>
      <c r="U36" s="81"/>
      <c r="V36" s="81"/>
      <c r="W36" s="88"/>
      <c r="X36" s="88"/>
      <c r="Y36" s="88"/>
    </row>
    <row r="37" spans="1:27" x14ac:dyDescent="0.25">
      <c r="A37" s="17" t="s">
        <v>38</v>
      </c>
      <c r="D37" s="81">
        <v>246.7</v>
      </c>
      <c r="E37" s="57"/>
      <c r="F37" s="57"/>
      <c r="G37" s="46"/>
      <c r="H37" s="81">
        <v>121182.7</v>
      </c>
      <c r="I37" s="81">
        <v>13384.6</v>
      </c>
      <c r="J37" s="81"/>
      <c r="K37" s="81"/>
      <c r="L37" s="81"/>
      <c r="O37" s="81"/>
      <c r="Q37" s="81"/>
      <c r="R37" s="81"/>
      <c r="S37" s="81"/>
      <c r="T37" s="81"/>
      <c r="U37" s="81"/>
      <c r="V37" s="81"/>
      <c r="W37" s="88"/>
      <c r="X37" s="88"/>
      <c r="Y37" s="88"/>
    </row>
    <row r="38" spans="1:27" x14ac:dyDescent="0.25">
      <c r="A38" s="17" t="s">
        <v>39</v>
      </c>
      <c r="B38" s="81">
        <v>97007.9</v>
      </c>
      <c r="C38" s="81">
        <v>10411.4</v>
      </c>
      <c r="D38" s="81">
        <v>193.6</v>
      </c>
      <c r="E38" s="57"/>
      <c r="F38" s="57"/>
      <c r="G38" s="46"/>
      <c r="H38" s="2"/>
      <c r="I38" s="81"/>
      <c r="J38" s="81"/>
      <c r="K38" s="81"/>
      <c r="L38" s="81"/>
      <c r="M38" s="22"/>
      <c r="N38" s="81"/>
      <c r="O38" s="81"/>
      <c r="Q38" s="81"/>
      <c r="R38" s="81"/>
      <c r="S38" s="81"/>
      <c r="T38" s="81"/>
      <c r="U38" s="81"/>
      <c r="V38" s="81"/>
      <c r="W38" s="88"/>
      <c r="X38" s="88"/>
      <c r="Y38" s="88"/>
    </row>
    <row r="39" spans="1:27" x14ac:dyDescent="0.25">
      <c r="A39" s="17" t="s">
        <v>40</v>
      </c>
      <c r="B39" s="81">
        <v>47928</v>
      </c>
      <c r="C39" s="81">
        <v>5602.6</v>
      </c>
      <c r="D39" s="81">
        <v>116</v>
      </c>
      <c r="E39" s="57"/>
      <c r="F39" s="57"/>
      <c r="G39" s="46"/>
      <c r="H39" s="2"/>
      <c r="I39" s="81"/>
      <c r="J39" s="81"/>
      <c r="K39" s="81"/>
      <c r="L39" s="81"/>
      <c r="M39" s="22"/>
      <c r="N39" s="81"/>
      <c r="O39" s="81"/>
      <c r="Q39" s="81"/>
      <c r="R39" s="81"/>
      <c r="S39" s="81"/>
      <c r="T39" s="81"/>
      <c r="U39" s="81"/>
      <c r="V39" s="81"/>
      <c r="W39" s="88"/>
      <c r="X39" s="88"/>
      <c r="Y39" s="88"/>
    </row>
    <row r="40" spans="1:27" x14ac:dyDescent="0.25">
      <c r="A40" s="17" t="s">
        <v>41</v>
      </c>
      <c r="B40" s="81">
        <v>9087.5</v>
      </c>
      <c r="C40" s="81">
        <v>1843.4</v>
      </c>
      <c r="D40" s="81">
        <v>49.3</v>
      </c>
      <c r="E40" s="57"/>
      <c r="F40" s="57"/>
      <c r="G40" s="46"/>
      <c r="H40" s="2"/>
      <c r="I40" s="81"/>
      <c r="J40" s="81"/>
      <c r="K40" s="81"/>
      <c r="L40" s="81"/>
      <c r="M40" s="22"/>
      <c r="N40" s="81"/>
      <c r="O40" s="81"/>
      <c r="Q40" s="81"/>
      <c r="R40" s="81"/>
      <c r="S40" s="81"/>
      <c r="T40" s="81"/>
      <c r="U40" s="81"/>
      <c r="V40" s="81"/>
      <c r="W40" s="88"/>
      <c r="X40" s="89"/>
      <c r="Y40" s="88"/>
    </row>
    <row r="41" spans="1:27" x14ac:dyDescent="0.25">
      <c r="A41" s="17" t="s">
        <v>42</v>
      </c>
      <c r="B41" s="81">
        <v>4568.3999999999996</v>
      </c>
      <c r="C41" s="81">
        <v>1366.8</v>
      </c>
      <c r="D41" s="81">
        <v>38.5</v>
      </c>
      <c r="E41" s="57"/>
      <c r="F41" s="46"/>
      <c r="G41" s="68"/>
      <c r="H41" s="2"/>
      <c r="I41" s="81"/>
      <c r="J41" s="81"/>
      <c r="K41" s="81"/>
      <c r="L41" s="81"/>
      <c r="M41" s="22"/>
      <c r="N41" s="81"/>
      <c r="O41" s="81"/>
      <c r="Q41" s="81"/>
      <c r="R41" s="81"/>
      <c r="S41" s="33"/>
      <c r="T41" s="81"/>
      <c r="U41" s="81"/>
      <c r="V41" s="81"/>
      <c r="W41" s="88"/>
      <c r="X41" s="88"/>
      <c r="Y41" s="88"/>
    </row>
    <row r="42" spans="1:27" x14ac:dyDescent="0.25">
      <c r="A42" s="17" t="s">
        <v>43</v>
      </c>
      <c r="B42" s="81">
        <v>893</v>
      </c>
      <c r="C42" s="81">
        <v>943</v>
      </c>
      <c r="D42" s="81">
        <v>34</v>
      </c>
      <c r="E42" s="57"/>
      <c r="F42" s="46"/>
      <c r="G42" s="57"/>
      <c r="H42" s="2"/>
      <c r="I42" s="81"/>
      <c r="J42" s="81"/>
      <c r="K42" s="81"/>
      <c r="L42" s="81"/>
      <c r="M42" s="22"/>
      <c r="N42" s="81"/>
      <c r="O42" s="81"/>
      <c r="Q42" s="81"/>
      <c r="R42" s="81"/>
      <c r="S42" s="81"/>
      <c r="T42" s="81"/>
      <c r="U42" s="81"/>
      <c r="V42" s="81"/>
      <c r="W42" s="88"/>
      <c r="X42" s="88"/>
      <c r="Y42" s="88"/>
    </row>
    <row r="43" spans="1:27" x14ac:dyDescent="0.25">
      <c r="A43" s="17" t="s">
        <v>31</v>
      </c>
      <c r="B43" s="33">
        <v>7587579</v>
      </c>
      <c r="C43" s="81">
        <v>902704.9</v>
      </c>
      <c r="D43" s="81">
        <v>8867.1</v>
      </c>
      <c r="E43" s="57"/>
      <c r="F43" s="46"/>
      <c r="G43" s="57"/>
      <c r="H43" s="88"/>
      <c r="I43" s="81"/>
      <c r="J43" s="81"/>
      <c r="K43" s="81"/>
      <c r="L43" s="81"/>
      <c r="M43" s="22"/>
      <c r="N43" s="81"/>
      <c r="O43" s="81"/>
      <c r="Q43" s="81"/>
      <c r="R43" s="81"/>
      <c r="S43" s="81"/>
      <c r="T43" s="81"/>
      <c r="U43" s="81"/>
      <c r="V43" s="33"/>
      <c r="W43" s="88"/>
      <c r="X43" s="88"/>
      <c r="Y43" s="88"/>
    </row>
    <row r="44" spans="1:27" x14ac:dyDescent="0.25">
      <c r="A44" s="17" t="s">
        <v>32</v>
      </c>
      <c r="B44" s="81">
        <v>5727010.9000000004</v>
      </c>
      <c r="C44" s="81">
        <v>631353.69999999995</v>
      </c>
      <c r="D44" s="81">
        <v>6335.6</v>
      </c>
      <c r="E44" s="57"/>
      <c r="F44" s="46"/>
      <c r="G44" s="57"/>
      <c r="H44" s="17"/>
      <c r="I44" s="81"/>
      <c r="J44" s="81"/>
      <c r="K44" s="81"/>
      <c r="L44" s="81"/>
      <c r="M44" s="22"/>
      <c r="N44" s="81"/>
      <c r="O44" s="81"/>
      <c r="Q44" s="81"/>
      <c r="R44" s="81"/>
      <c r="S44" s="81"/>
      <c r="T44" s="81"/>
      <c r="U44" s="81"/>
      <c r="V44" s="81"/>
      <c r="W44" s="88"/>
      <c r="X44" s="88"/>
      <c r="Y44" s="88"/>
    </row>
    <row r="45" spans="1:27" x14ac:dyDescent="0.25">
      <c r="A45" s="17" t="s">
        <v>33</v>
      </c>
      <c r="B45" s="81">
        <v>3772701</v>
      </c>
      <c r="C45" s="81">
        <v>411106.1</v>
      </c>
      <c r="D45" s="81">
        <v>4276.7</v>
      </c>
      <c r="E45" s="57"/>
      <c r="F45" s="46"/>
      <c r="G45" s="57"/>
      <c r="H45" s="17"/>
      <c r="I45" s="81"/>
      <c r="J45" s="81"/>
      <c r="K45" s="81"/>
      <c r="L45" s="81"/>
      <c r="M45" s="22"/>
      <c r="N45" s="81"/>
      <c r="O45" s="81"/>
      <c r="Q45" s="81"/>
      <c r="R45" s="81"/>
      <c r="S45" s="81"/>
      <c r="T45" s="81"/>
      <c r="U45" s="81"/>
      <c r="V45" s="81"/>
      <c r="W45" s="88"/>
      <c r="X45" s="88"/>
      <c r="Y45" s="88"/>
    </row>
    <row r="46" spans="1:27" s="16" customFormat="1" x14ac:dyDescent="0.25">
      <c r="A46" s="17" t="s">
        <v>34</v>
      </c>
      <c r="B46" s="81">
        <v>1936045.4</v>
      </c>
      <c r="C46" s="81">
        <v>211074.9</v>
      </c>
      <c r="D46" s="81">
        <v>2334.4</v>
      </c>
      <c r="E46" s="58"/>
      <c r="F46" s="57"/>
      <c r="G46" s="57"/>
      <c r="H46" s="17"/>
      <c r="I46" s="81"/>
      <c r="J46" s="81"/>
      <c r="K46" s="81"/>
      <c r="L46" s="81"/>
      <c r="M46" s="22"/>
      <c r="N46" s="81"/>
      <c r="O46" s="81"/>
      <c r="Q46" s="81"/>
      <c r="R46" s="81"/>
      <c r="S46" s="81"/>
      <c r="T46" s="81"/>
      <c r="U46" s="81"/>
      <c r="V46" s="81"/>
      <c r="W46" s="88"/>
      <c r="X46" s="88"/>
      <c r="Y46" s="88"/>
    </row>
    <row r="47" spans="1:27" s="16" customFormat="1" x14ac:dyDescent="0.25">
      <c r="A47" s="17" t="s">
        <v>35</v>
      </c>
      <c r="B47" s="81">
        <v>366455.2</v>
      </c>
      <c r="C47" s="81">
        <v>39973</v>
      </c>
      <c r="D47" s="81">
        <v>514.29999999999995</v>
      </c>
      <c r="E47" s="58"/>
      <c r="F47" s="57"/>
      <c r="G47" s="57"/>
      <c r="H47" s="17"/>
      <c r="I47" s="81"/>
      <c r="J47" s="81"/>
      <c r="K47" s="81"/>
      <c r="L47" s="81"/>
      <c r="M47" s="22"/>
      <c r="N47" s="81"/>
      <c r="O47" s="81"/>
      <c r="Q47" s="81"/>
      <c r="R47" s="81"/>
      <c r="S47" s="81"/>
      <c r="T47" s="81"/>
      <c r="U47" s="81"/>
      <c r="V47" s="81"/>
      <c r="W47" s="88"/>
      <c r="X47" s="88"/>
      <c r="Y47" s="88"/>
    </row>
    <row r="48" spans="1:27" s="16" customFormat="1" x14ac:dyDescent="0.25">
      <c r="A48" s="17" t="s">
        <v>36</v>
      </c>
      <c r="B48" s="81">
        <v>188716.2</v>
      </c>
      <c r="C48" s="81">
        <v>20643.099999999999</v>
      </c>
      <c r="D48" s="81">
        <v>286.89999999999998</v>
      </c>
      <c r="E48" s="58"/>
      <c r="F48" s="57"/>
      <c r="G48" s="68"/>
      <c r="H48" s="2"/>
      <c r="I48" s="81"/>
      <c r="J48" s="81"/>
      <c r="K48" s="81"/>
      <c r="L48" s="81"/>
      <c r="S48" s="33"/>
      <c r="T48" s="81"/>
      <c r="U48" s="81"/>
      <c r="V48" s="81"/>
      <c r="W48" s="88"/>
      <c r="X48" s="88"/>
      <c r="Y48" s="88"/>
    </row>
    <row r="49" spans="1:27" s="47" customFormat="1" x14ac:dyDescent="0.25">
      <c r="A49" s="17" t="s">
        <v>19</v>
      </c>
      <c r="B49" s="81">
        <v>0.8</v>
      </c>
      <c r="C49" s="81">
        <v>4087.8</v>
      </c>
      <c r="D49" s="81">
        <v>141</v>
      </c>
      <c r="E49" s="81">
        <v>155720.6</v>
      </c>
      <c r="F49" s="81">
        <v>7676.2</v>
      </c>
      <c r="G49" s="81">
        <v>1044278.1</v>
      </c>
      <c r="H49" s="63">
        <f>(STDEV(E49:E51)/AVERAGE(E49:E51))*100</f>
        <v>7.6843356689939787E-2</v>
      </c>
      <c r="I49" s="63">
        <f t="shared" ref="I49:J49" si="0">(STDEV(F49:F51)/AVERAGE(F49:F51))*100</f>
        <v>0.74798456429905746</v>
      </c>
      <c r="J49" s="63">
        <f t="shared" si="0"/>
        <v>5.8740272160727802E-2</v>
      </c>
      <c r="K49" s="81"/>
      <c r="L49" s="33"/>
      <c r="S49" s="97"/>
      <c r="T49" s="81"/>
      <c r="U49" s="81"/>
      <c r="V49" s="81"/>
      <c r="W49" s="88"/>
      <c r="X49" s="88"/>
      <c r="Y49" s="88"/>
    </row>
    <row r="50" spans="1:27" s="47" customFormat="1" x14ac:dyDescent="0.25">
      <c r="A50" s="17" t="s">
        <v>20</v>
      </c>
      <c r="B50" s="81">
        <v>29.3</v>
      </c>
      <c r="C50" s="81">
        <v>4097</v>
      </c>
      <c r="D50" s="81">
        <v>139.80000000000001</v>
      </c>
      <c r="E50" s="81">
        <v>155607.79999999999</v>
      </c>
      <c r="F50" s="81">
        <v>7734.6</v>
      </c>
      <c r="G50" s="81">
        <v>1044192.7</v>
      </c>
      <c r="H50" s="63"/>
      <c r="I50" s="63"/>
      <c r="J50" s="63"/>
      <c r="L50" s="97" t="s">
        <v>160</v>
      </c>
      <c r="M50" s="81"/>
      <c r="N50" s="33"/>
      <c r="S50" s="14" t="s">
        <v>165</v>
      </c>
      <c r="U50" s="81"/>
      <c r="V50" s="81"/>
      <c r="W50" s="81"/>
      <c r="X50" s="81"/>
      <c r="Y50" s="88"/>
      <c r="Z50" s="88"/>
      <c r="AA50" s="88"/>
    </row>
    <row r="51" spans="1:27" s="47" customFormat="1" x14ac:dyDescent="0.25">
      <c r="A51" s="17" t="s">
        <v>21</v>
      </c>
      <c r="B51" s="81">
        <v>24.2</v>
      </c>
      <c r="C51" s="81">
        <v>4093</v>
      </c>
      <c r="D51" s="81">
        <v>140.69999999999999</v>
      </c>
      <c r="E51" s="81">
        <v>155847</v>
      </c>
      <c r="F51" s="81">
        <v>7791.9</v>
      </c>
      <c r="G51" s="81">
        <v>1045295.6</v>
      </c>
      <c r="H51" s="63"/>
      <c r="I51" s="63"/>
      <c r="J51" s="63"/>
      <c r="K51" s="15" t="s">
        <v>80</v>
      </c>
      <c r="L51" s="15" t="s">
        <v>79</v>
      </c>
      <c r="M51" s="97" t="s">
        <v>159</v>
      </c>
      <c r="N51" s="97" t="s">
        <v>82</v>
      </c>
      <c r="O51" s="97" t="s">
        <v>81</v>
      </c>
      <c r="P51" s="97" t="s">
        <v>83</v>
      </c>
      <c r="R51" s="15" t="s">
        <v>80</v>
      </c>
      <c r="S51" s="15" t="s">
        <v>79</v>
      </c>
      <c r="T51" s="97" t="s">
        <v>159</v>
      </c>
      <c r="U51" s="97" t="s">
        <v>82</v>
      </c>
      <c r="V51" s="97" t="s">
        <v>81</v>
      </c>
      <c r="W51" s="97" t="s">
        <v>83</v>
      </c>
      <c r="X51" s="81"/>
      <c r="Y51" s="88"/>
      <c r="Z51" s="88"/>
      <c r="AA51" s="88"/>
    </row>
    <row r="52" spans="1:27" s="47" customFormat="1" x14ac:dyDescent="0.25">
      <c r="A52" s="17" t="s">
        <v>22</v>
      </c>
      <c r="B52" s="81">
        <v>29.9</v>
      </c>
      <c r="C52" s="81">
        <v>826.2</v>
      </c>
      <c r="D52" s="81">
        <v>30.7</v>
      </c>
      <c r="E52" s="81">
        <v>849.2</v>
      </c>
      <c r="F52" s="81">
        <v>519</v>
      </c>
      <c r="G52" s="81">
        <v>7417.4</v>
      </c>
      <c r="H52" s="63">
        <f>(STDEV(E52:E54)/AVERAGE(E52:E54))*100</f>
        <v>13.628381327474717</v>
      </c>
      <c r="I52" s="63">
        <f t="shared" ref="I52" si="1">(STDEV(F52:F54)/AVERAGE(F52:F54))*100</f>
        <v>27.967815274976441</v>
      </c>
      <c r="J52" s="63">
        <f t="shared" ref="J52" si="2">(STDEV(G52:G54)/AVERAGE(G52:G54))*100</f>
        <v>19.192301766448665</v>
      </c>
      <c r="K52" s="88">
        <v>0.5</v>
      </c>
      <c r="L52" s="88">
        <v>2813.4</v>
      </c>
      <c r="M52" s="88">
        <v>95.9</v>
      </c>
      <c r="N52" s="88">
        <v>85604.6</v>
      </c>
      <c r="O52" s="88">
        <v>4124.8999999999996</v>
      </c>
      <c r="P52" s="88">
        <v>432141.2</v>
      </c>
      <c r="Q52" s="81"/>
      <c r="R52" s="81">
        <v>1.3</v>
      </c>
      <c r="S52" s="81">
        <v>60.1</v>
      </c>
      <c r="T52" s="81">
        <v>5.9</v>
      </c>
      <c r="U52" s="81">
        <v>849.2</v>
      </c>
      <c r="V52" s="81">
        <v>519</v>
      </c>
      <c r="W52" s="81">
        <v>7417.4</v>
      </c>
      <c r="X52" s="81"/>
      <c r="Y52" s="88"/>
      <c r="Z52" s="88"/>
      <c r="AA52" s="88"/>
    </row>
    <row r="53" spans="1:27" s="47" customFormat="1" x14ac:dyDescent="0.25">
      <c r="A53" s="17" t="s">
        <v>23</v>
      </c>
      <c r="B53" s="81">
        <v>0.9</v>
      </c>
      <c r="C53" s="81">
        <v>865.1</v>
      </c>
      <c r="D53" s="81">
        <v>31.2</v>
      </c>
      <c r="E53" s="81">
        <v>1035.4000000000001</v>
      </c>
      <c r="F53" s="81">
        <v>290.39999999999998</v>
      </c>
      <c r="G53" s="81">
        <v>10220.6</v>
      </c>
      <c r="H53" s="107"/>
      <c r="I53" s="107"/>
      <c r="J53" s="107"/>
      <c r="K53" s="104">
        <v>24.4</v>
      </c>
      <c r="L53" s="104">
        <v>2704.7</v>
      </c>
      <c r="M53" s="88">
        <v>97.5</v>
      </c>
      <c r="N53" s="88">
        <v>82767</v>
      </c>
      <c r="O53" s="88">
        <v>3937.5</v>
      </c>
      <c r="P53" s="88">
        <v>413919.1</v>
      </c>
      <c r="Q53" s="81"/>
      <c r="R53" s="81">
        <v>1.3</v>
      </c>
      <c r="S53" s="81">
        <v>59</v>
      </c>
      <c r="T53" s="81">
        <v>8.3000000000000007</v>
      </c>
      <c r="U53" s="81">
        <v>1035.4000000000001</v>
      </c>
      <c r="V53" s="81">
        <v>290.39999999999998</v>
      </c>
      <c r="W53" s="81">
        <v>10220.6</v>
      </c>
      <c r="X53" s="81"/>
      <c r="Y53" s="88"/>
      <c r="Z53" s="88"/>
      <c r="AA53" s="88"/>
    </row>
    <row r="54" spans="1:27" s="47" customFormat="1" x14ac:dyDescent="0.25">
      <c r="A54" s="21" t="s">
        <v>24</v>
      </c>
      <c r="B54" s="81">
        <v>19.2</v>
      </c>
      <c r="C54" s="81">
        <v>901.7</v>
      </c>
      <c r="D54" s="81">
        <v>35.1</v>
      </c>
      <c r="E54" s="81">
        <v>1114.5999999999999</v>
      </c>
      <c r="F54" s="81">
        <v>420.6</v>
      </c>
      <c r="G54" s="81">
        <v>10833.9</v>
      </c>
      <c r="H54" s="107"/>
      <c r="I54" s="107"/>
      <c r="J54" s="107"/>
      <c r="K54" s="104">
        <v>0.2</v>
      </c>
      <c r="L54" s="104">
        <v>2223.6999999999998</v>
      </c>
      <c r="M54" s="88">
        <v>79</v>
      </c>
      <c r="N54" s="88">
        <v>67254.2</v>
      </c>
      <c r="O54" s="88">
        <v>3499.7</v>
      </c>
      <c r="P54" s="88">
        <v>338766.1</v>
      </c>
      <c r="Q54" s="81"/>
      <c r="R54" s="81">
        <v>0.9</v>
      </c>
      <c r="S54" s="81">
        <v>51.6</v>
      </c>
      <c r="T54" s="81">
        <v>3.3</v>
      </c>
      <c r="U54" s="81">
        <v>1114.5999999999999</v>
      </c>
      <c r="V54" s="81">
        <v>420.6</v>
      </c>
      <c r="W54" s="81">
        <v>10833.9</v>
      </c>
      <c r="X54" s="81"/>
      <c r="Y54" s="88"/>
      <c r="Z54" s="88"/>
      <c r="AA54" s="88"/>
    </row>
    <row r="55" spans="1:27" hidden="1" x14ac:dyDescent="0.25">
      <c r="A55" s="17"/>
      <c r="D55" s="18"/>
      <c r="E55" s="81"/>
      <c r="F55" s="1"/>
      <c r="G55" s="1"/>
      <c r="O55" s="81"/>
      <c r="Q55" s="81"/>
      <c r="R55" s="81"/>
      <c r="S55" s="97"/>
      <c r="T55" s="81"/>
      <c r="U55" s="81"/>
      <c r="V55" s="81"/>
      <c r="W55" s="88"/>
      <c r="X55" s="88"/>
      <c r="Y55" s="88"/>
    </row>
    <row r="56" spans="1:27" s="23" customFormat="1" hidden="1" x14ac:dyDescent="0.25">
      <c r="A56" s="17"/>
      <c r="B56" s="21"/>
      <c r="C56" s="21"/>
      <c r="D56" s="18"/>
      <c r="E56" s="21"/>
      <c r="F56" s="21"/>
      <c r="G56" s="21"/>
      <c r="I56" s="81"/>
      <c r="J56" s="81"/>
      <c r="K56" s="81"/>
      <c r="L56" s="81"/>
      <c r="M56" s="22"/>
      <c r="N56" s="81"/>
      <c r="O56" s="81"/>
      <c r="Q56" s="81"/>
      <c r="R56" s="81"/>
      <c r="S56" s="81"/>
      <c r="T56" s="81"/>
      <c r="U56" s="81"/>
      <c r="V56" s="81"/>
      <c r="W56" s="88"/>
      <c r="X56" s="88"/>
      <c r="Y56" s="88"/>
    </row>
    <row r="57" spans="1:27" s="23" customFormat="1" hidden="1" x14ac:dyDescent="0.25">
      <c r="A57" s="34" t="s">
        <v>17</v>
      </c>
      <c r="B57" s="35"/>
      <c r="C57" s="35"/>
      <c r="D57" s="35"/>
      <c r="E57" s="35"/>
      <c r="F57" s="35"/>
      <c r="G57" s="35"/>
      <c r="H57" s="35"/>
      <c r="I57" s="81"/>
      <c r="J57" s="81"/>
      <c r="K57" s="81"/>
      <c r="L57" s="83"/>
      <c r="M57" s="22"/>
      <c r="N57" s="22"/>
      <c r="O57" s="64"/>
      <c r="S57" s="84"/>
      <c r="T57" s="81"/>
      <c r="U57" s="81"/>
      <c r="V57" s="81"/>
      <c r="W57" s="84"/>
      <c r="X57" s="87"/>
    </row>
    <row r="58" spans="1:27" s="23" customFormat="1" hidden="1" x14ac:dyDescent="0.25">
      <c r="A58" s="29" t="s">
        <v>18</v>
      </c>
      <c r="B58" s="30" t="s">
        <v>1</v>
      </c>
      <c r="C58" s="30" t="s">
        <v>0</v>
      </c>
      <c r="D58" s="36" t="s">
        <v>3</v>
      </c>
      <c r="E58" s="30" t="s">
        <v>12</v>
      </c>
      <c r="F58" s="31" t="s">
        <v>11</v>
      </c>
      <c r="G58" s="30" t="s">
        <v>10</v>
      </c>
      <c r="H58" s="36" t="s">
        <v>15</v>
      </c>
      <c r="I58" s="30" t="s">
        <v>14</v>
      </c>
      <c r="J58" s="32" t="s">
        <v>13</v>
      </c>
      <c r="O58" s="64"/>
      <c r="S58" s="84"/>
      <c r="T58" s="84"/>
      <c r="U58" s="84"/>
      <c r="V58" s="84"/>
      <c r="W58" s="84"/>
      <c r="X58" s="84"/>
    </row>
    <row r="59" spans="1:27" s="23" customFormat="1" hidden="1" x14ac:dyDescent="0.25">
      <c r="A59" s="40" t="s">
        <v>61</v>
      </c>
      <c r="B59" s="81">
        <v>58452.3</v>
      </c>
      <c r="C59" s="81">
        <v>114922.6</v>
      </c>
      <c r="D59" s="81">
        <v>2540.4</v>
      </c>
      <c r="E59" s="41">
        <f>(B59*$C$28)+$C$30</f>
        <v>6777.8784746921938</v>
      </c>
      <c r="F59" s="41">
        <f>(C59*$G$28)+$G$30</f>
        <v>14668.0242952478</v>
      </c>
      <c r="G59" s="41">
        <f>(D59*M28)+M30</f>
        <v>8.0345649074277095</v>
      </c>
      <c r="H59" s="90">
        <f>((E59-8000)/8000)*100</f>
        <v>-15.276519066347577</v>
      </c>
      <c r="I59" s="90">
        <f>((F59-16000)/16000)*100</f>
        <v>-8.3248481547012485</v>
      </c>
      <c r="J59" s="90">
        <f>((G59-10)/10)*100</f>
        <v>-19.654350925722905</v>
      </c>
      <c r="O59" s="64"/>
      <c r="S59" s="84"/>
      <c r="T59" s="84"/>
      <c r="U59" s="84"/>
      <c r="V59" s="84"/>
      <c r="W59" s="84"/>
      <c r="X59" s="84"/>
    </row>
    <row r="60" spans="1:27" s="66" customFormat="1" hidden="1" x14ac:dyDescent="0.25">
      <c r="A60" s="40" t="s">
        <v>61</v>
      </c>
      <c r="B60" s="81">
        <v>69603.199999999997</v>
      </c>
      <c r="C60" s="81">
        <v>130703.7</v>
      </c>
      <c r="D60" s="81">
        <v>2816.8</v>
      </c>
      <c r="E60" s="41">
        <f>(B60*$C$28)+$C$30</f>
        <v>8058.5889954985969</v>
      </c>
      <c r="F60" s="41">
        <f>(C60*$I$28)+$I$30</f>
        <v>16077.752956492488</v>
      </c>
      <c r="G60" s="41">
        <f>(D60*M28)+M30</f>
        <v>8.9303028502866582</v>
      </c>
      <c r="H60" s="90">
        <f t="shared" ref="H60:H61" si="3">((E60-8000)/8000)*100</f>
        <v>0.73236244373246107</v>
      </c>
      <c r="I60" s="90">
        <f t="shared" ref="I60:I61" si="4">((F60-16000)/16000)*100</f>
        <v>0.48595597807805002</v>
      </c>
      <c r="J60" s="90">
        <f>((G60-10)/10)*100</f>
        <v>-10.696971497133418</v>
      </c>
      <c r="S60" s="84"/>
      <c r="T60" s="84"/>
      <c r="U60" s="84"/>
      <c r="V60" s="84"/>
      <c r="W60" s="84"/>
      <c r="X60" s="84"/>
    </row>
    <row r="61" spans="1:27" s="66" customFormat="1" hidden="1" x14ac:dyDescent="0.25">
      <c r="A61" s="40" t="s">
        <v>61</v>
      </c>
      <c r="B61" s="81">
        <v>69169.399999999994</v>
      </c>
      <c r="C61" s="81">
        <v>128728.1</v>
      </c>
      <c r="D61" s="81">
        <v>2770.6</v>
      </c>
      <c r="E61" s="41">
        <f>(B61*$C$28)+$C$30</f>
        <v>8008.7659118079691</v>
      </c>
      <c r="F61" s="41">
        <f>(C61*$I$28)+$I$30</f>
        <v>15855.68796390721</v>
      </c>
      <c r="G61" s="41">
        <f>(D61*M28)+M30</f>
        <v>8.7805810957277455</v>
      </c>
      <c r="H61" s="90">
        <f t="shared" si="3"/>
        <v>0.10957389759961415</v>
      </c>
      <c r="I61" s="90">
        <f t="shared" si="4"/>
        <v>-0.90195022557993521</v>
      </c>
      <c r="J61" s="90">
        <f>((G61-10)/10)*100</f>
        <v>-12.194189042722545</v>
      </c>
      <c r="S61" s="84"/>
      <c r="T61" s="84"/>
      <c r="U61" s="84"/>
      <c r="V61" s="84"/>
      <c r="W61" s="84"/>
      <c r="X61" s="84"/>
    </row>
    <row r="62" spans="1:27" s="66" customFormat="1" ht="14.4" hidden="1" x14ac:dyDescent="0.3">
      <c r="A62" s="73"/>
      <c r="B62" s="55"/>
      <c r="C62" s="55"/>
      <c r="D62" s="74"/>
      <c r="E62" s="75"/>
      <c r="F62" s="76"/>
      <c r="G62" s="80"/>
      <c r="H62" s="79"/>
      <c r="I62" s="79"/>
      <c r="S62" s="84"/>
      <c r="T62" s="84"/>
      <c r="U62" s="84"/>
      <c r="V62" s="84"/>
      <c r="W62" s="84"/>
      <c r="X62" s="84"/>
    </row>
    <row r="63" spans="1:27" s="66" customFormat="1" ht="14.4" x14ac:dyDescent="0.3">
      <c r="A63" s="73"/>
      <c r="B63" s="55"/>
      <c r="C63" s="55"/>
      <c r="D63" s="74"/>
      <c r="E63" s="75"/>
      <c r="F63" s="76"/>
      <c r="G63" s="76"/>
      <c r="H63" s="77"/>
      <c r="I63" s="77"/>
      <c r="J63" s="78"/>
    </row>
    <row r="64" spans="1:27" x14ac:dyDescent="0.25">
      <c r="D64" s="108" t="s">
        <v>27</v>
      </c>
      <c r="E64" s="108"/>
      <c r="F64" s="65" t="s">
        <v>26</v>
      </c>
      <c r="G64" s="108" t="s">
        <v>25</v>
      </c>
      <c r="H64" s="108"/>
      <c r="I64" s="108"/>
      <c r="J64" s="47"/>
      <c r="K64" s="47"/>
      <c r="L64" s="47"/>
      <c r="M64" s="47"/>
      <c r="N64" s="47"/>
      <c r="P64" s="47"/>
      <c r="Q64" s="47"/>
      <c r="R64" s="47"/>
      <c r="S64" s="47"/>
      <c r="T64" s="47"/>
      <c r="U64" s="47"/>
      <c r="V64" s="47"/>
    </row>
    <row r="65" spans="1:27" x14ac:dyDescent="0.25">
      <c r="A65" s="20" t="s">
        <v>16</v>
      </c>
      <c r="B65" s="14" t="s">
        <v>8</v>
      </c>
      <c r="C65" s="14" t="s">
        <v>9</v>
      </c>
      <c r="D65" s="52" t="s">
        <v>48</v>
      </c>
      <c r="E65" s="53" t="s">
        <v>49</v>
      </c>
      <c r="F65" s="56" t="s">
        <v>50</v>
      </c>
      <c r="G65" s="21" t="s">
        <v>51</v>
      </c>
      <c r="H65" s="21" t="s">
        <v>52</v>
      </c>
      <c r="I65" s="21" t="s">
        <v>53</v>
      </c>
      <c r="J65" s="21" t="s">
        <v>12</v>
      </c>
      <c r="K65" s="15" t="s">
        <v>11</v>
      </c>
      <c r="L65" s="21" t="s">
        <v>10</v>
      </c>
      <c r="M65" s="24" t="s">
        <v>54</v>
      </c>
      <c r="N65" s="24" t="s">
        <v>55</v>
      </c>
      <c r="O65" s="24" t="s">
        <v>56</v>
      </c>
      <c r="P65" s="21" t="s">
        <v>15</v>
      </c>
      <c r="Q65" s="21" t="s">
        <v>14</v>
      </c>
      <c r="R65" s="21" t="s">
        <v>13</v>
      </c>
      <c r="S65" s="24" t="s">
        <v>59</v>
      </c>
      <c r="T65" s="24" t="s">
        <v>60</v>
      </c>
      <c r="U65" s="17" t="s">
        <v>28</v>
      </c>
      <c r="V65" s="24" t="s">
        <v>62</v>
      </c>
      <c r="W65" s="24" t="s">
        <v>63</v>
      </c>
      <c r="X65" s="21" t="s">
        <v>67</v>
      </c>
      <c r="Y65" s="24" t="s">
        <v>64</v>
      </c>
      <c r="Z65" s="24" t="s">
        <v>65</v>
      </c>
      <c r="AA65" s="17" t="s">
        <v>66</v>
      </c>
    </row>
    <row r="66" spans="1:27" x14ac:dyDescent="0.25">
      <c r="A66" s="21" t="s">
        <v>68</v>
      </c>
      <c r="B66" s="93" t="str">
        <f>RIGHT(A66, LEN(A66) - 22)</f>
        <v>t low 1 std 1st inj1.DATA</v>
      </c>
      <c r="C66" s="94" t="str">
        <f t="shared" ref="C66" si="5">LEFT(B66, LEN(B66) -5)</f>
        <v>t low 1 std 1st inj1</v>
      </c>
      <c r="D66" s="81">
        <v>103011.3</v>
      </c>
      <c r="E66" s="81">
        <v>13286.1</v>
      </c>
      <c r="F66" s="81">
        <v>256.7</v>
      </c>
      <c r="G66" s="81">
        <v>2330.6</v>
      </c>
      <c r="H66" s="33"/>
      <c r="I66" s="81">
        <v>12825.9</v>
      </c>
      <c r="J66" s="82">
        <f t="shared" ref="J66:J104" si="6">IF($D66&lt;=$B$36,($D66*$C$28)+$C$30,($D66*$E$28)+$E$30)</f>
        <v>11895.598129304157</v>
      </c>
      <c r="K66" s="95">
        <f t="shared" ref="K66:K87" si="7">IF($E66&lt;=$C$36,($E66*$G$28)+$G$30,($E66*$I$28)+$I$30)</f>
        <v>1602.3736234895732</v>
      </c>
      <c r="L66" s="96">
        <v>-0.03</v>
      </c>
      <c r="M66" s="62">
        <f t="shared" ref="M66:M129" si="8">$G66*$O$28+$O$30</f>
        <v>0.18021975614934282</v>
      </c>
      <c r="N66" s="62">
        <f t="shared" ref="N66:N129" si="9">$H66*$Q$28+$Q$30</f>
        <v>-5.1848150756405642E-2</v>
      </c>
      <c r="O66" s="62">
        <f t="shared" ref="O66:O129" si="10">$I66*$S$28+$S$30</f>
        <v>0.25177858485837079</v>
      </c>
      <c r="P66" s="103">
        <f t="shared" ref="P66:P76" si="11">((J66-$B$26)/$B$26)*100</f>
        <v>-47.13067498087041</v>
      </c>
      <c r="Q66" s="103">
        <f t="shared" ref="Q66:Q76" si="12">((K66-$F$26)/$F$26)*100</f>
        <v>-35.905055060417077</v>
      </c>
      <c r="R66" s="103">
        <f t="shared" ref="R66:R76" si="13">((L66-$J$26)/$J$26)*100</f>
        <v>-104</v>
      </c>
      <c r="S66" s="85"/>
      <c r="T66" s="85"/>
      <c r="U66" s="85"/>
    </row>
    <row r="67" spans="1:27" x14ac:dyDescent="0.25">
      <c r="A67" s="21" t="s">
        <v>69</v>
      </c>
      <c r="B67" s="93" t="str">
        <f t="shared" ref="B67:B130" si="14">RIGHT(A67, LEN(A67) - 22)</f>
        <v>t low 1 std 1st inj2.DATA</v>
      </c>
      <c r="C67" s="94" t="str">
        <f t="shared" ref="C67:C130" si="15">LEFT(B67, LEN(B67) -5)</f>
        <v>t low 1 std 1st inj2</v>
      </c>
      <c r="D67" s="81">
        <v>116653.7</v>
      </c>
      <c r="E67" s="81">
        <v>14296</v>
      </c>
      <c r="F67" s="81">
        <v>270.10000000000002</v>
      </c>
      <c r="G67" s="81">
        <v>1481.4</v>
      </c>
      <c r="H67" s="81">
        <v>331</v>
      </c>
      <c r="I67" s="81">
        <v>12456.4</v>
      </c>
      <c r="J67" s="82">
        <f t="shared" si="6"/>
        <v>13462.464051252096</v>
      </c>
      <c r="K67" s="95">
        <f t="shared" si="7"/>
        <v>1732.1990367358837</v>
      </c>
      <c r="L67" s="96">
        <v>-0.01</v>
      </c>
      <c r="M67" s="62">
        <f t="shared" si="8"/>
        <v>6.5237294201457269E-2</v>
      </c>
      <c r="N67" s="62">
        <f t="shared" si="9"/>
        <v>-9.8364030820912232E-3</v>
      </c>
      <c r="O67" s="62">
        <f t="shared" si="10"/>
        <v>0.2239049915235849</v>
      </c>
      <c r="P67" s="103">
        <f t="shared" si="11"/>
        <v>-40.166826438879575</v>
      </c>
      <c r="Q67" s="103">
        <f t="shared" si="12"/>
        <v>-30.712038530564651</v>
      </c>
      <c r="R67" s="103">
        <f t="shared" si="13"/>
        <v>-101.33333333333334</v>
      </c>
      <c r="S67" s="63"/>
      <c r="T67" s="63"/>
      <c r="U67" s="63"/>
    </row>
    <row r="68" spans="1:27" x14ac:dyDescent="0.25">
      <c r="A68" s="21" t="s">
        <v>70</v>
      </c>
      <c r="B68" s="93" t="str">
        <f t="shared" si="14"/>
        <v>t low 1 std 1st inj3.DATA</v>
      </c>
      <c r="C68" s="94" t="str">
        <f t="shared" si="15"/>
        <v>t low 1 std 1st inj3</v>
      </c>
      <c r="D68" s="81">
        <v>227161.7</v>
      </c>
      <c r="E68" s="81">
        <v>23121.9</v>
      </c>
      <c r="F68" s="81">
        <v>395.6</v>
      </c>
      <c r="G68" s="81">
        <v>885.6</v>
      </c>
      <c r="H68" s="81">
        <v>93.4</v>
      </c>
      <c r="I68" s="81">
        <v>9559.2999999999993</v>
      </c>
      <c r="J68" s="82">
        <f t="shared" si="6"/>
        <v>26686.690247335177</v>
      </c>
      <c r="K68" s="95">
        <f t="shared" si="7"/>
        <v>3985.1473585420731</v>
      </c>
      <c r="L68" s="96">
        <f t="shared" ref="L68" si="16">(F68*$K$28)+$K$30</f>
        <v>0.8688200492221918</v>
      </c>
      <c r="M68" s="62">
        <f t="shared" si="8"/>
        <v>-1.5434574414357902E-2</v>
      </c>
      <c r="N68" s="62">
        <f t="shared" si="9"/>
        <v>-3.9993476337127798E-2</v>
      </c>
      <c r="O68" s="62">
        <f t="shared" si="10"/>
        <v>5.359423864022439E-3</v>
      </c>
      <c r="P68" s="103">
        <f t="shared" si="11"/>
        <v>18.607512210378562</v>
      </c>
      <c r="Q68" s="103">
        <f t="shared" si="12"/>
        <v>59.405894341682917</v>
      </c>
      <c r="R68" s="103">
        <f t="shared" si="13"/>
        <v>15.842673229625573</v>
      </c>
      <c r="S68" s="63"/>
      <c r="T68" s="63"/>
      <c r="U68" s="63"/>
    </row>
    <row r="69" spans="1:27" x14ac:dyDescent="0.25">
      <c r="A69" s="21" t="s">
        <v>71</v>
      </c>
      <c r="B69" s="93" t="str">
        <f t="shared" si="14"/>
        <v>t low 1 std 1st inj4.DATA</v>
      </c>
      <c r="C69" s="94" t="str">
        <f t="shared" si="15"/>
        <v>t low 1 std 1st inj4</v>
      </c>
      <c r="D69" s="81">
        <v>231816.4</v>
      </c>
      <c r="E69" s="81">
        <v>23576</v>
      </c>
      <c r="F69" s="81">
        <v>401.9</v>
      </c>
      <c r="G69" s="81">
        <v>1111.2</v>
      </c>
      <c r="H69" s="81">
        <v>95.6</v>
      </c>
      <c r="I69" s="81">
        <v>9389.2999999999993</v>
      </c>
      <c r="J69" s="82">
        <f t="shared" si="6"/>
        <v>27237.975436006349</v>
      </c>
      <c r="K69" s="95">
        <f t="shared" si="7"/>
        <v>4036.1899345356824</v>
      </c>
      <c r="L69" s="96">
        <f t="shared" ref="L69:L103" si="17">IF($F69&lt;=(($D$36*0.1)+$D$36),($F69*$K$28)+$K$30,($F69*$M$28)+$M$30)</f>
        <v>1.1042624804962271</v>
      </c>
      <c r="M69" s="62">
        <f t="shared" si="8"/>
        <v>1.511187331932437E-2</v>
      </c>
      <c r="N69" s="62">
        <f t="shared" si="9"/>
        <v>-3.9714244177358943E-2</v>
      </c>
      <c r="O69" s="62">
        <f t="shared" si="10"/>
        <v>-7.4646921492755869E-3</v>
      </c>
      <c r="P69" s="90">
        <f t="shared" si="11"/>
        <v>21.057668604472664</v>
      </c>
      <c r="Q69" s="90">
        <f t="shared" si="12"/>
        <v>61.4475973814273</v>
      </c>
      <c r="R69" s="90">
        <f t="shared" si="13"/>
        <v>47.234997399496947</v>
      </c>
      <c r="S69" s="63"/>
      <c r="T69" s="63"/>
      <c r="U69" s="63"/>
    </row>
    <row r="70" spans="1:27" x14ac:dyDescent="0.25">
      <c r="A70" s="21" t="s">
        <v>72</v>
      </c>
      <c r="B70" s="93" t="str">
        <f t="shared" si="14"/>
        <v>t low 1 std 1st inj5.DATA</v>
      </c>
      <c r="C70" s="94" t="str">
        <f t="shared" si="15"/>
        <v>t low 1 std 1st inj5</v>
      </c>
      <c r="D70" s="81">
        <v>231060.5</v>
      </c>
      <c r="E70" s="81">
        <v>23539.1</v>
      </c>
      <c r="F70" s="81">
        <v>402.5</v>
      </c>
      <c r="G70" s="81">
        <v>903.3</v>
      </c>
      <c r="H70" s="81">
        <v>424.8</v>
      </c>
      <c r="I70" s="81">
        <v>9282.2000000000007</v>
      </c>
      <c r="J70" s="82">
        <f t="shared" si="6"/>
        <v>27148.449478561932</v>
      </c>
      <c r="K70" s="95">
        <f t="shared" si="7"/>
        <v>4032.0422334694758</v>
      </c>
      <c r="L70" s="96">
        <f t="shared" ref="L70" si="18">(F70*$K$28)+$K$30</f>
        <v>0.88530855747864989</v>
      </c>
      <c r="M70" s="62">
        <f t="shared" si="8"/>
        <v>-1.3037978116103577E-2</v>
      </c>
      <c r="N70" s="62">
        <f t="shared" si="9"/>
        <v>2.0690408207809582E-3</v>
      </c>
      <c r="O70" s="62">
        <f t="shared" si="10"/>
        <v>-1.5543885237653154E-2</v>
      </c>
      <c r="P70" s="90">
        <f t="shared" si="11"/>
        <v>20.659775460275252</v>
      </c>
      <c r="Q70" s="90">
        <f t="shared" si="12"/>
        <v>61.281689338779032</v>
      </c>
      <c r="R70" s="90">
        <f t="shared" si="13"/>
        <v>18.041140997153317</v>
      </c>
      <c r="S70" s="63"/>
      <c r="T70" s="63"/>
      <c r="U70" s="63"/>
    </row>
    <row r="71" spans="1:27" x14ac:dyDescent="0.25">
      <c r="A71" s="21" t="s">
        <v>73</v>
      </c>
      <c r="B71" s="93" t="str">
        <f t="shared" si="14"/>
        <v>t low 1 std 1st inj6.DATA</v>
      </c>
      <c r="C71" s="94" t="str">
        <f t="shared" si="15"/>
        <v>t low 1 std 1st inj6</v>
      </c>
      <c r="D71" s="81">
        <v>230903.2</v>
      </c>
      <c r="E71" s="81">
        <v>23433.599999999999</v>
      </c>
      <c r="F71" s="81">
        <v>397.2</v>
      </c>
      <c r="G71" s="81">
        <v>822.9</v>
      </c>
      <c r="H71" s="81">
        <v>434</v>
      </c>
      <c r="I71" s="81">
        <v>8828.2999999999993</v>
      </c>
      <c r="J71" s="82">
        <f t="shared" si="6"/>
        <v>27129.819457254871</v>
      </c>
      <c r="K71" s="95">
        <f t="shared" si="7"/>
        <v>4020.1836301501062</v>
      </c>
      <c r="L71" s="96">
        <f t="shared" si="17"/>
        <v>1.089031046590883</v>
      </c>
      <c r="M71" s="62">
        <f t="shared" si="8"/>
        <v>-2.3924212148852042E-2</v>
      </c>
      <c r="N71" s="62">
        <f t="shared" si="9"/>
        <v>3.2367389434507232E-3</v>
      </c>
      <c r="O71" s="62">
        <f t="shared" si="10"/>
        <v>-4.9784274993158961E-2</v>
      </c>
      <c r="P71" s="90">
        <f t="shared" si="11"/>
        <v>20.576975365577205</v>
      </c>
      <c r="Q71" s="90">
        <f t="shared" si="12"/>
        <v>60.80734520600425</v>
      </c>
      <c r="R71" s="90">
        <f t="shared" si="13"/>
        <v>45.204139545451063</v>
      </c>
      <c r="S71" s="63"/>
      <c r="T71" s="63"/>
      <c r="U71" s="63"/>
    </row>
    <row r="72" spans="1:27" x14ac:dyDescent="0.25">
      <c r="A72" s="21" t="s">
        <v>74</v>
      </c>
      <c r="B72" s="93" t="str">
        <f t="shared" si="14"/>
        <v>t low 1 std 1st inj7.DATA</v>
      </c>
      <c r="C72" s="94" t="str">
        <f t="shared" si="15"/>
        <v>t low 1 std 1st inj7</v>
      </c>
      <c r="D72" s="81">
        <v>231396.2</v>
      </c>
      <c r="E72" s="81">
        <v>23536.2</v>
      </c>
      <c r="F72" s="81">
        <v>396.9</v>
      </c>
      <c r="G72" s="81">
        <v>838.6</v>
      </c>
      <c r="H72" s="81">
        <v>135.69999999999999</v>
      </c>
      <c r="I72" s="81">
        <v>8879.6</v>
      </c>
      <c r="J72" s="82">
        <f t="shared" si="6"/>
        <v>27188.208525941336</v>
      </c>
      <c r="K72" s="95">
        <f t="shared" si="7"/>
        <v>4031.7162623829722</v>
      </c>
      <c r="L72" s="96">
        <f t="shared" ref="L72" si="19">(F72*$K$28)+$K$30</f>
        <v>0.8719265797632636</v>
      </c>
      <c r="M72" s="62">
        <f t="shared" si="8"/>
        <v>-2.1798417692208374E-2</v>
      </c>
      <c r="N72" s="62">
        <f t="shared" si="9"/>
        <v>-3.4624603447026586E-2</v>
      </c>
      <c r="O72" s="62">
        <f t="shared" si="10"/>
        <v>-4.5914409396204836E-2</v>
      </c>
      <c r="P72" s="90">
        <f t="shared" si="11"/>
        <v>20.836482337517047</v>
      </c>
      <c r="Q72" s="90">
        <f t="shared" si="12"/>
        <v>61.268650495318887</v>
      </c>
      <c r="R72" s="90">
        <f t="shared" si="13"/>
        <v>16.25687730176848</v>
      </c>
    </row>
    <row r="73" spans="1:27" x14ac:dyDescent="0.25">
      <c r="A73" s="21" t="s">
        <v>75</v>
      </c>
      <c r="B73" s="93" t="str">
        <f t="shared" si="14"/>
        <v>t low 1 std 1st inj8.DATA</v>
      </c>
      <c r="C73" s="94" t="str">
        <f t="shared" si="15"/>
        <v>t low 1 std 1st inj8</v>
      </c>
      <c r="D73" s="81">
        <v>230700.9</v>
      </c>
      <c r="E73" s="81">
        <v>23500.7</v>
      </c>
      <c r="F73" s="81">
        <v>396.5</v>
      </c>
      <c r="G73" s="81">
        <v>839.7</v>
      </c>
      <c r="H73" s="81">
        <v>340.4</v>
      </c>
      <c r="I73" s="81">
        <v>8834.9</v>
      </c>
      <c r="J73" s="82">
        <f t="shared" si="6"/>
        <v>27105.859804931803</v>
      </c>
      <c r="K73" s="95">
        <f t="shared" si="7"/>
        <v>4027.7259266688716</v>
      </c>
      <c r="L73" s="96">
        <f t="shared" si="17"/>
        <v>1.0867625351581724</v>
      </c>
      <c r="M73" s="62">
        <f t="shared" si="8"/>
        <v>-2.1649476679322502E-2</v>
      </c>
      <c r="N73" s="62">
        <f t="shared" si="9"/>
        <v>-8.6433202176242965E-3</v>
      </c>
      <c r="O73" s="62">
        <f t="shared" si="10"/>
        <v>-4.9286397547936733E-2</v>
      </c>
      <c r="P73" s="90">
        <f t="shared" si="11"/>
        <v>20.470488021919124</v>
      </c>
      <c r="Q73" s="90">
        <f t="shared" si="12"/>
        <v>61.109037066754865</v>
      </c>
      <c r="R73" s="90">
        <f t="shared" si="13"/>
        <v>44.901671354422994</v>
      </c>
    </row>
    <row r="74" spans="1:27" x14ac:dyDescent="0.25">
      <c r="A74" s="21" t="s">
        <v>76</v>
      </c>
      <c r="B74" s="93" t="str">
        <f t="shared" si="14"/>
        <v>t low 1 std 1st inj9.DATA</v>
      </c>
      <c r="C74" s="94" t="str">
        <f t="shared" si="15"/>
        <v>t low 1 std 1st inj9</v>
      </c>
      <c r="D74" s="81">
        <v>230725.2</v>
      </c>
      <c r="E74" s="81">
        <v>23468.5</v>
      </c>
      <c r="F74" s="81">
        <v>398</v>
      </c>
      <c r="G74" s="81">
        <v>845.8</v>
      </c>
      <c r="H74" s="81">
        <v>339.4</v>
      </c>
      <c r="I74" s="81">
        <v>8829.7999999999993</v>
      </c>
      <c r="J74" s="82">
        <f t="shared" si="6"/>
        <v>27108.737805680448</v>
      </c>
      <c r="K74" s="95">
        <f t="shared" si="7"/>
        <v>4024.1065235704477</v>
      </c>
      <c r="L74" s="96">
        <f t="shared" ref="L74" si="20">(F74*$K$28)+$K$30</f>
        <v>0.87455518252878606</v>
      </c>
      <c r="M74" s="62">
        <f t="shared" si="8"/>
        <v>-2.0823531062410014E-2</v>
      </c>
      <c r="N74" s="62">
        <f t="shared" si="9"/>
        <v>-8.7702439266101398E-3</v>
      </c>
      <c r="O74" s="62">
        <f t="shared" si="10"/>
        <v>-4.9671121028335707E-2</v>
      </c>
      <c r="P74" s="90">
        <f t="shared" si="11"/>
        <v>20.483279136357549</v>
      </c>
      <c r="Q74" s="90">
        <f t="shared" si="12"/>
        <v>60.964260942817901</v>
      </c>
      <c r="R74" s="90">
        <f t="shared" si="13"/>
        <v>16.607357670504808</v>
      </c>
    </row>
    <row r="75" spans="1:27" x14ac:dyDescent="0.25">
      <c r="A75" s="21" t="s">
        <v>77</v>
      </c>
      <c r="B75" s="93" t="str">
        <f t="shared" si="14"/>
        <v>t low 1 std 1st inj10.DATA</v>
      </c>
      <c r="C75" s="94" t="str">
        <f t="shared" si="15"/>
        <v>t low 1 std 1st inj10</v>
      </c>
      <c r="D75" s="81">
        <v>230759.8</v>
      </c>
      <c r="E75" s="81">
        <v>23451.200000000001</v>
      </c>
      <c r="F75" s="81">
        <v>398.4</v>
      </c>
      <c r="G75" s="81">
        <v>821.6</v>
      </c>
      <c r="H75" s="81">
        <v>109.7</v>
      </c>
      <c r="I75" s="81">
        <v>9092.1</v>
      </c>
      <c r="J75" s="82">
        <f t="shared" si="6"/>
        <v>27112.835699750529</v>
      </c>
      <c r="K75" s="95">
        <f t="shared" si="7"/>
        <v>4022.161937433717</v>
      </c>
      <c r="L75" s="96">
        <f t="shared" si="17"/>
        <v>1.092919923332673</v>
      </c>
      <c r="M75" s="62">
        <f t="shared" si="8"/>
        <v>-2.4100233345898961E-2</v>
      </c>
      <c r="N75" s="62">
        <f t="shared" si="9"/>
        <v>-3.7924619880658539E-2</v>
      </c>
      <c r="O75" s="62">
        <f t="shared" si="10"/>
        <v>-2.9884264379582248E-2</v>
      </c>
      <c r="P75" s="90">
        <f t="shared" si="11"/>
        <v>20.50149199889124</v>
      </c>
      <c r="Q75" s="90">
        <f t="shared" si="12"/>
        <v>60.886477497348679</v>
      </c>
      <c r="R75" s="90">
        <f t="shared" si="13"/>
        <v>45.722656444356396</v>
      </c>
    </row>
    <row r="76" spans="1:27" x14ac:dyDescent="0.25">
      <c r="A76" s="21" t="s">
        <v>78</v>
      </c>
      <c r="B76" s="93" t="str">
        <f t="shared" si="14"/>
        <v>t low 1 std 1st inj11.DATA</v>
      </c>
      <c r="C76" s="94" t="str">
        <f t="shared" si="15"/>
        <v>t low 1 std 1st inj11</v>
      </c>
      <c r="D76" s="81">
        <v>230559.4</v>
      </c>
      <c r="E76" s="81">
        <v>23403.5</v>
      </c>
      <c r="F76" s="81">
        <v>396</v>
      </c>
      <c r="G76" s="81">
        <v>885.2</v>
      </c>
      <c r="H76" s="81">
        <v>302</v>
      </c>
      <c r="I76" s="81">
        <v>9194.5</v>
      </c>
      <c r="J76" s="82">
        <f t="shared" si="6"/>
        <v>27089.101076292583</v>
      </c>
      <c r="K76" s="95">
        <f t="shared" si="7"/>
        <v>4016.8002750798405</v>
      </c>
      <c r="L76" s="96">
        <f t="shared" ref="L76" si="21">(F76*$K$28)+$K$30</f>
        <v>0.86977590477329092</v>
      </c>
      <c r="M76" s="62">
        <f t="shared" si="8"/>
        <v>-1.5488734782680022E-2</v>
      </c>
      <c r="N76" s="62">
        <f t="shared" si="9"/>
        <v>-1.3517190642680706E-2</v>
      </c>
      <c r="O76" s="62">
        <f t="shared" si="10"/>
        <v>-2.2159620380983958E-2</v>
      </c>
      <c r="P76" s="90">
        <f t="shared" si="11"/>
        <v>20.396004783522592</v>
      </c>
      <c r="Q76" s="90">
        <f t="shared" si="12"/>
        <v>60.672011003193617</v>
      </c>
      <c r="R76" s="90">
        <f t="shared" si="13"/>
        <v>15.970120636438789</v>
      </c>
      <c r="S76" s="85"/>
      <c r="T76" s="85"/>
      <c r="U76" s="85"/>
    </row>
    <row r="77" spans="1:27" x14ac:dyDescent="0.25">
      <c r="A77" s="21" t="s">
        <v>84</v>
      </c>
      <c r="B77" s="93" t="str">
        <f>RIGHT(A77, LEN(A77) - 28)</f>
        <v>1292.DATA</v>
      </c>
      <c r="C77" s="94" t="str">
        <f>"SG21"&amp;LEFT(B77, LEN(B77) -5)&amp;"R"</f>
        <v>SG211292R</v>
      </c>
      <c r="D77" s="33">
        <v>18</v>
      </c>
      <c r="E77" s="81">
        <v>81793.8</v>
      </c>
      <c r="F77" s="81">
        <v>153.9</v>
      </c>
      <c r="G77" s="81">
        <v>141313.20000000001</v>
      </c>
      <c r="H77" s="81">
        <v>7956.7</v>
      </c>
      <c r="I77" s="81">
        <v>1064247.3</v>
      </c>
      <c r="J77" s="82">
        <f t="shared" si="6"/>
        <v>66.543713734993531</v>
      </c>
      <c r="K77" s="95">
        <f t="shared" si="7"/>
        <v>10580.093217250394</v>
      </c>
      <c r="L77" s="96">
        <f t="shared" si="17"/>
        <v>0.29124433247060627</v>
      </c>
      <c r="M77" s="62">
        <f t="shared" si="8"/>
        <v>18.998591772068089</v>
      </c>
      <c r="N77" s="62">
        <f t="shared" si="9"/>
        <v>0.95804572453126058</v>
      </c>
      <c r="O77" s="62">
        <f t="shared" si="10"/>
        <v>79.566778658177157</v>
      </c>
      <c r="P77" s="90"/>
      <c r="Q77" s="92"/>
      <c r="R77" s="91"/>
      <c r="S77" s="63"/>
      <c r="T77" s="63"/>
      <c r="U77" s="63"/>
    </row>
    <row r="78" spans="1:27" x14ac:dyDescent="0.25">
      <c r="A78" s="21" t="s">
        <v>85</v>
      </c>
      <c r="B78" s="93" t="str">
        <f t="shared" ref="B78:B86" si="22">RIGHT(A78, LEN(A78) - 28)</f>
        <v>1291.DATA</v>
      </c>
      <c r="C78" s="106" t="str">
        <f t="shared" ref="C78:C86" si="23">"SG21"&amp;LEFT(B78, LEN(B78) -5)&amp;"R"</f>
        <v>SG211291R</v>
      </c>
      <c r="D78" s="81">
        <v>3103435.1</v>
      </c>
      <c r="E78" s="81">
        <v>70213.399999999994</v>
      </c>
      <c r="F78" s="81">
        <v>40.799999999999997</v>
      </c>
      <c r="G78" s="81">
        <v>42839.7</v>
      </c>
      <c r="H78" s="81">
        <v>7030.7</v>
      </c>
      <c r="I78" s="81">
        <v>833863.4</v>
      </c>
      <c r="J78" s="82">
        <f t="shared" si="6"/>
        <v>367341.71076184395</v>
      </c>
      <c r="K78" s="95">
        <f t="shared" si="7"/>
        <v>9278.4119861638628</v>
      </c>
      <c r="L78" s="96">
        <f t="shared" ref="L78" si="24">(F78*$K$28)+$K$30</f>
        <v>2.0976175397357091E-2</v>
      </c>
      <c r="M78" s="62">
        <f t="shared" si="8"/>
        <v>5.6651891971445041</v>
      </c>
      <c r="N78" s="62">
        <f t="shared" si="9"/>
        <v>0.84051437001036877</v>
      </c>
      <c r="O78" s="62">
        <f t="shared" si="10"/>
        <v>62.18754418055336</v>
      </c>
      <c r="P78" s="91"/>
      <c r="Q78" s="91"/>
      <c r="R78" s="91"/>
    </row>
    <row r="79" spans="1:27" x14ac:dyDescent="0.25">
      <c r="A79" s="21" t="s">
        <v>86</v>
      </c>
      <c r="B79" s="93" t="str">
        <f t="shared" si="22"/>
        <v>1290.DATA</v>
      </c>
      <c r="C79" s="106" t="str">
        <f t="shared" si="23"/>
        <v>SG211290R</v>
      </c>
      <c r="D79" s="81">
        <v>1991347.4</v>
      </c>
      <c r="E79" s="81">
        <v>44475.9</v>
      </c>
      <c r="F79" s="81">
        <v>103.7</v>
      </c>
      <c r="G79" s="81">
        <v>65415.9</v>
      </c>
      <c r="H79" s="81">
        <v>7445.6</v>
      </c>
      <c r="I79" s="81">
        <v>939960.4</v>
      </c>
      <c r="J79" s="82">
        <f t="shared" si="6"/>
        <v>235630.21968542787</v>
      </c>
      <c r="K79" s="95">
        <f t="shared" si="7"/>
        <v>6385.4185934408488</v>
      </c>
      <c r="L79" s="96">
        <f t="shared" si="17"/>
        <v>0.1712844608076787</v>
      </c>
      <c r="M79" s="62">
        <f t="shared" si="8"/>
        <v>8.7220274654297789</v>
      </c>
      <c r="N79" s="62">
        <f t="shared" si="9"/>
        <v>0.89317501686859568</v>
      </c>
      <c r="O79" s="62">
        <f t="shared" si="10"/>
        <v>70.191074984452626</v>
      </c>
      <c r="P79" s="91"/>
      <c r="Q79" s="91"/>
      <c r="R79" s="91"/>
    </row>
    <row r="80" spans="1:27" x14ac:dyDescent="0.25">
      <c r="A80" s="21" t="s">
        <v>87</v>
      </c>
      <c r="B80" s="93" t="str">
        <f t="shared" si="22"/>
        <v>1159.DATA</v>
      </c>
      <c r="C80" s="106" t="str">
        <f t="shared" si="23"/>
        <v>SG211159R</v>
      </c>
      <c r="D80" s="81">
        <v>11032.8</v>
      </c>
      <c r="E80" s="81">
        <v>93879.4</v>
      </c>
      <c r="F80" s="81">
        <v>135</v>
      </c>
      <c r="G80" s="81">
        <v>145713.29999999999</v>
      </c>
      <c r="H80" s="81">
        <v>7802.1</v>
      </c>
      <c r="I80" s="81">
        <v>1055373.6000000001</v>
      </c>
      <c r="J80" s="82">
        <f t="shared" si="6"/>
        <v>1331.6227875835955</v>
      </c>
      <c r="K80" s="95">
        <f t="shared" si="7"/>
        <v>11938.56085968238</v>
      </c>
      <c r="L80" s="96">
        <f t="shared" ref="L80" si="25">(F80*$K$28)+$K$30</f>
        <v>0.24608015768117736</v>
      </c>
      <c r="M80" s="62">
        <f t="shared" si="8"/>
        <v>19.59436936370362</v>
      </c>
      <c r="N80" s="62">
        <f t="shared" si="9"/>
        <v>0.93842331912204902</v>
      </c>
      <c r="O80" s="62">
        <f t="shared" si="10"/>
        <v>78.897382433075961</v>
      </c>
      <c r="P80" s="91"/>
      <c r="Q80" s="91"/>
      <c r="R80" s="91"/>
    </row>
    <row r="81" spans="1:21" x14ac:dyDescent="0.25">
      <c r="A81" s="21" t="s">
        <v>88</v>
      </c>
      <c r="B81" s="93" t="str">
        <f t="shared" si="22"/>
        <v>1158.DATA</v>
      </c>
      <c r="C81" s="106" t="str">
        <f t="shared" si="23"/>
        <v>SG211158R</v>
      </c>
      <c r="D81" s="81">
        <v>1263.8</v>
      </c>
      <c r="E81" s="81">
        <v>45537.5</v>
      </c>
      <c r="F81" s="81">
        <v>115.5</v>
      </c>
      <c r="G81" s="81">
        <v>128294.39999999999</v>
      </c>
      <c r="H81" s="81">
        <v>7867.1</v>
      </c>
      <c r="I81" s="81">
        <v>1091553.8</v>
      </c>
      <c r="J81" s="82">
        <f t="shared" si="6"/>
        <v>209.62715693873653</v>
      </c>
      <c r="K81" s="95">
        <f t="shared" si="7"/>
        <v>6504.7464918658998</v>
      </c>
      <c r="L81" s="96">
        <f t="shared" si="17"/>
        <v>0.19948219956509994</v>
      </c>
      <c r="M81" s="62">
        <f t="shared" si="8"/>
        <v>17.235834264287668</v>
      </c>
      <c r="N81" s="62">
        <f t="shared" si="9"/>
        <v>0.94667336020612902</v>
      </c>
      <c r="O81" s="62">
        <f t="shared" si="10"/>
        <v>81.626671151807273</v>
      </c>
      <c r="P81" s="91"/>
      <c r="Q81" s="91"/>
      <c r="R81" s="91"/>
    </row>
    <row r="82" spans="1:21" x14ac:dyDescent="0.25">
      <c r="A82" s="21" t="s">
        <v>89</v>
      </c>
      <c r="B82" s="93" t="str">
        <f t="shared" si="22"/>
        <v>1157.DATA</v>
      </c>
      <c r="C82" s="106" t="str">
        <f t="shared" si="23"/>
        <v>SG211157R</v>
      </c>
      <c r="D82" s="81">
        <v>1271</v>
      </c>
      <c r="E82" s="81">
        <v>52256.1</v>
      </c>
      <c r="F82" s="81">
        <v>114.2</v>
      </c>
      <c r="G82" s="81">
        <v>127470.6</v>
      </c>
      <c r="H82" s="81">
        <v>7968.2</v>
      </c>
      <c r="I82" s="81">
        <v>1091636.7</v>
      </c>
      <c r="J82" s="82">
        <f t="shared" si="6"/>
        <v>210.45409608712868</v>
      </c>
      <c r="K82" s="95">
        <f t="shared" si="7"/>
        <v>7259.9428166196194</v>
      </c>
      <c r="L82" s="96">
        <f t="shared" ref="L82" si="26">(F82*$K$28)+$K$30</f>
        <v>0.19637566902402809</v>
      </c>
      <c r="M82" s="62">
        <f t="shared" si="8"/>
        <v>17.124290985728244</v>
      </c>
      <c r="N82" s="62">
        <f t="shared" si="9"/>
        <v>0.95950534718459779</v>
      </c>
      <c r="O82" s="62">
        <f t="shared" si="10"/>
        <v>81.632924794263147</v>
      </c>
      <c r="P82" s="91"/>
      <c r="Q82" s="91"/>
      <c r="R82" s="91"/>
    </row>
    <row r="83" spans="1:21" x14ac:dyDescent="0.25">
      <c r="A83" s="21" t="s">
        <v>90</v>
      </c>
      <c r="B83" s="93" t="str">
        <f t="shared" si="22"/>
        <v>1156.DATA</v>
      </c>
      <c r="C83" s="106" t="str">
        <f t="shared" si="23"/>
        <v>SG211156R</v>
      </c>
      <c r="D83" s="81">
        <v>1164.0999999999999</v>
      </c>
      <c r="E83" s="81">
        <v>33554.400000000001</v>
      </c>
      <c r="F83" s="81">
        <v>122.3</v>
      </c>
      <c r="G83" s="81">
        <v>132658.9</v>
      </c>
      <c r="H83" s="81">
        <v>7667.8</v>
      </c>
      <c r="I83" s="81">
        <v>1100680.3999999999</v>
      </c>
      <c r="J83" s="82">
        <f t="shared" si="6"/>
        <v>198.17634678669512</v>
      </c>
      <c r="K83" s="95">
        <f t="shared" si="7"/>
        <v>5157.8002412844853</v>
      </c>
      <c r="L83" s="96">
        <f t="shared" si="17"/>
        <v>0.2157317439337833</v>
      </c>
      <c r="M83" s="62">
        <f t="shared" si="8"/>
        <v>17.82679158314253</v>
      </c>
      <c r="N83" s="62">
        <f t="shared" si="9"/>
        <v>0.9213774650052502</v>
      </c>
      <c r="O83" s="62">
        <f t="shared" si="10"/>
        <v>82.315145135377634</v>
      </c>
      <c r="P83" s="91"/>
      <c r="Q83" s="91"/>
      <c r="R83" s="91"/>
    </row>
    <row r="84" spans="1:21" x14ac:dyDescent="0.25">
      <c r="A84" s="21" t="s">
        <v>91</v>
      </c>
      <c r="B84" s="93" t="str">
        <f t="shared" si="22"/>
        <v>1155.DATA</v>
      </c>
      <c r="C84" s="106" t="str">
        <f t="shared" si="23"/>
        <v>SG211155R</v>
      </c>
      <c r="D84" s="81">
        <v>4538.8999999999996</v>
      </c>
      <c r="E84" s="81">
        <v>38733.599999999999</v>
      </c>
      <c r="F84" s="81">
        <v>175.4</v>
      </c>
      <c r="G84" s="81">
        <v>59193.4</v>
      </c>
      <c r="H84" s="81">
        <v>7918.7</v>
      </c>
      <c r="I84" s="81">
        <v>1085220.8999999999</v>
      </c>
      <c r="J84" s="82">
        <f t="shared" si="6"/>
        <v>585.78110206361907</v>
      </c>
      <c r="K84" s="95">
        <f t="shared" si="7"/>
        <v>5739.9621210160458</v>
      </c>
      <c r="L84" s="96">
        <f t="shared" ref="L84" si="27">(F84*$K$28)+$K$30</f>
        <v>0.34262156834217883</v>
      </c>
      <c r="M84" s="62">
        <f t="shared" si="8"/>
        <v>7.8794952357186165</v>
      </c>
      <c r="N84" s="62">
        <f t="shared" si="9"/>
        <v>0.95322262358979848</v>
      </c>
      <c r="O84" s="62">
        <f t="shared" si="10"/>
        <v>81.148942655921303</v>
      </c>
      <c r="P84" s="91"/>
      <c r="Q84" s="91"/>
      <c r="R84" s="91"/>
    </row>
    <row r="85" spans="1:21" x14ac:dyDescent="0.25">
      <c r="A85" s="21" t="s">
        <v>92</v>
      </c>
      <c r="B85" s="93" t="str">
        <f t="shared" si="22"/>
        <v>1154.DATA</v>
      </c>
      <c r="C85" s="106" t="str">
        <f t="shared" si="23"/>
        <v>SG211154R</v>
      </c>
      <c r="D85" s="81">
        <v>4347.7</v>
      </c>
      <c r="E85" s="81">
        <v>39616.199999999997</v>
      </c>
      <c r="F85" s="81">
        <v>177.2</v>
      </c>
      <c r="G85" s="81">
        <v>63318.9</v>
      </c>
      <c r="H85" s="81">
        <v>7860.3</v>
      </c>
      <c r="I85" s="81">
        <v>1082652.2</v>
      </c>
      <c r="J85" s="82">
        <f t="shared" si="6"/>
        <v>563.8212735674274</v>
      </c>
      <c r="K85" s="95">
        <f t="shared" si="7"/>
        <v>5839.1697351361945</v>
      </c>
      <c r="L85" s="96">
        <f t="shared" si="17"/>
        <v>0.34692291832212441</v>
      </c>
      <c r="M85" s="62">
        <f t="shared" si="8"/>
        <v>8.4380917345010023</v>
      </c>
      <c r="N85" s="62">
        <f t="shared" si="9"/>
        <v>0.94581027898502512</v>
      </c>
      <c r="O85" s="62">
        <f t="shared" si="10"/>
        <v>80.955170262960365</v>
      </c>
      <c r="P85" s="91"/>
      <c r="Q85" s="91"/>
      <c r="R85" s="91"/>
    </row>
    <row r="86" spans="1:21" x14ac:dyDescent="0.25">
      <c r="A86" s="21" t="s">
        <v>93</v>
      </c>
      <c r="B86" s="93" t="str">
        <f t="shared" si="22"/>
        <v>1153.DATA</v>
      </c>
      <c r="C86" s="106" t="str">
        <f t="shared" si="23"/>
        <v>SG211153R</v>
      </c>
      <c r="D86" s="81">
        <v>4638</v>
      </c>
      <c r="E86" s="81">
        <v>42964.5</v>
      </c>
      <c r="F86" s="81">
        <v>172.9</v>
      </c>
      <c r="G86" s="81">
        <v>55581.599999999999</v>
      </c>
      <c r="H86" s="81">
        <v>8002.2</v>
      </c>
      <c r="I86" s="81">
        <v>1095925.3999999999</v>
      </c>
      <c r="J86" s="82">
        <f t="shared" si="6"/>
        <v>597.16300061996117</v>
      </c>
      <c r="K86" s="95">
        <f t="shared" si="7"/>
        <v>6215.5314554607976</v>
      </c>
      <c r="L86" s="96">
        <f t="shared" ref="L86" si="28">(F86*$K$28)+$K$30</f>
        <v>0.33664747114780996</v>
      </c>
      <c r="M86" s="62">
        <f t="shared" si="8"/>
        <v>7.3904541899539282</v>
      </c>
      <c r="N86" s="62">
        <f t="shared" si="9"/>
        <v>0.96382075329011641</v>
      </c>
      <c r="O86" s="62">
        <f t="shared" si="10"/>
        <v>81.956447066888046</v>
      </c>
      <c r="P86" s="91"/>
      <c r="Q86" s="91"/>
      <c r="R86" s="91"/>
    </row>
    <row r="87" spans="1:21" x14ac:dyDescent="0.25">
      <c r="A87" s="21" t="s">
        <v>94</v>
      </c>
      <c r="B87" s="93" t="str">
        <f t="shared" si="14"/>
        <v>LOW1 STD CHK1.DATA</v>
      </c>
      <c r="C87" s="94" t="str">
        <f t="shared" si="15"/>
        <v>LOW1 STD CHK1</v>
      </c>
      <c r="D87" s="81">
        <v>191774.4</v>
      </c>
      <c r="E87" s="81">
        <v>20289.8</v>
      </c>
      <c r="F87" s="81">
        <v>355.1</v>
      </c>
      <c r="G87" s="81">
        <v>27366</v>
      </c>
      <c r="H87" s="81">
        <v>1432.2</v>
      </c>
      <c r="I87" s="81">
        <v>189742.9</v>
      </c>
      <c r="J87" s="82">
        <f t="shared" si="6"/>
        <v>22090.276229671923</v>
      </c>
      <c r="K87" s="95">
        <f t="shared" si="7"/>
        <v>2502.7184563969745</v>
      </c>
      <c r="L87" s="96">
        <f t="shared" si="17"/>
        <v>0.77203967467341572</v>
      </c>
      <c r="M87" s="62">
        <f t="shared" si="8"/>
        <v>3.5700359688790817</v>
      </c>
      <c r="N87" s="62">
        <f t="shared" si="9"/>
        <v>0.12993198525312036</v>
      </c>
      <c r="O87" s="62">
        <f t="shared" si="10"/>
        <v>13.59768524794449</v>
      </c>
      <c r="P87" s="90">
        <f>((J87-$B$26)/$B$26)*100</f>
        <v>-1.8209945347914536</v>
      </c>
      <c r="Q87" s="90">
        <f>((K87-$F$26)/$F$26)*100</f>
        <v>0.10873825587897955</v>
      </c>
      <c r="R87" s="90">
        <f>((L87-$J$26)/$J$26)*100</f>
        <v>2.9386232897887625</v>
      </c>
      <c r="S87" s="94"/>
      <c r="T87" s="94"/>
      <c r="U87" s="94"/>
    </row>
    <row r="88" spans="1:21" x14ac:dyDescent="0.25">
      <c r="A88" s="21" t="s">
        <v>95</v>
      </c>
      <c r="B88" s="93" t="str">
        <f t="shared" si="14"/>
        <v>AIR STD CHK1.DATA</v>
      </c>
      <c r="C88" s="94" t="str">
        <f t="shared" si="15"/>
        <v>AIR STD CHK1</v>
      </c>
      <c r="D88" s="81">
        <v>32.4</v>
      </c>
      <c r="E88" s="81">
        <v>4248.2</v>
      </c>
      <c r="F88" s="81">
        <v>141.6</v>
      </c>
      <c r="G88" s="81">
        <v>155979.6</v>
      </c>
      <c r="H88" s="81">
        <v>7633.8</v>
      </c>
      <c r="I88" s="81">
        <v>1046984.3</v>
      </c>
      <c r="J88" s="82">
        <f t="shared" si="6"/>
        <v>68.197592031777845</v>
      </c>
      <c r="K88" s="95">
        <f>(E88*$G$28)+$G$30</f>
        <v>440.52680461757677</v>
      </c>
      <c r="L88" s="96">
        <f t="shared" ref="L88" si="29">(F88*$K$28)+$K$30</f>
        <v>0.26185177427431128</v>
      </c>
      <c r="M88" s="62">
        <f t="shared" si="8"/>
        <v>20.984435836967371</v>
      </c>
      <c r="N88" s="62">
        <f t="shared" si="9"/>
        <v>0.91706205889973158</v>
      </c>
      <c r="O88" s="62">
        <f t="shared" si="10"/>
        <v>78.264527395014994</v>
      </c>
      <c r="P88" s="90"/>
      <c r="Q88" s="92"/>
      <c r="R88" s="91"/>
      <c r="S88" s="63">
        <f>((G88-AVERAGE($E$49:$E$51))/AVERAGE($E$49:$E$51))*100</f>
        <v>0.16340757668319505</v>
      </c>
      <c r="T88" s="63">
        <f>((H88-AVERAGE($F$49:$F$51))/AVERAGE($F$49:$F$51))*100</f>
        <v>-1.2985557715265788</v>
      </c>
      <c r="U88" s="63">
        <f>((I88-AVERAGE($G$49:$G$51))/AVERAGE($G$49:$G$51))*100</f>
        <v>0.22932468737938955</v>
      </c>
    </row>
    <row r="89" spans="1:21" x14ac:dyDescent="0.25">
      <c r="A89" s="21" t="s">
        <v>96</v>
      </c>
      <c r="B89" s="93" t="str">
        <f t="shared" ref="B89:B98" si="30">RIGHT(A89, LEN(A89) - 28)</f>
        <v>1161.DATA</v>
      </c>
      <c r="C89" s="106" t="str">
        <f t="shared" ref="C89:C98" si="31">"SG21"&amp;LEFT(B89, LEN(B89) -5)&amp;"R"</f>
        <v>SG211161R</v>
      </c>
      <c r="D89" s="81">
        <v>7800.5</v>
      </c>
      <c r="E89" s="81">
        <v>106545.1</v>
      </c>
      <c r="F89" s="81">
        <v>134</v>
      </c>
      <c r="G89" s="81">
        <v>146145.9</v>
      </c>
      <c r="H89" s="81">
        <v>8119</v>
      </c>
      <c r="I89" s="81">
        <v>1049216.3999999999</v>
      </c>
      <c r="J89" s="82">
        <f t="shared" si="6"/>
        <v>960.38453628526634</v>
      </c>
      <c r="K89" s="95">
        <f t="shared" ref="K89:K99" si="32">IF($E89&lt;=$C$36,($E89*$G$28)+$G$30,($E89*$I$28)+$I$30)</f>
        <v>13362.233959797462</v>
      </c>
      <c r="L89" s="96">
        <f t="shared" si="17"/>
        <v>0.24369051880342979</v>
      </c>
      <c r="M89" s="62">
        <f t="shared" si="8"/>
        <v>19.652943802044007</v>
      </c>
      <c r="N89" s="62">
        <f t="shared" si="9"/>
        <v>0.97864544249966312</v>
      </c>
      <c r="O89" s="62">
        <f t="shared" si="10"/>
        <v>78.432908038269602</v>
      </c>
      <c r="P89" s="90"/>
      <c r="Q89" s="92"/>
      <c r="R89" s="91"/>
      <c r="S89" s="63"/>
      <c r="T89" s="63"/>
      <c r="U89" s="63"/>
    </row>
    <row r="90" spans="1:21" x14ac:dyDescent="0.25">
      <c r="A90" s="21" t="s">
        <v>97</v>
      </c>
      <c r="B90" s="93" t="str">
        <f t="shared" si="30"/>
        <v>0105.DATA</v>
      </c>
      <c r="C90" s="106" t="str">
        <f t="shared" si="31"/>
        <v>SG210105R</v>
      </c>
      <c r="D90" s="81">
        <v>5976979.9000000004</v>
      </c>
      <c r="E90" s="81">
        <v>22494.400000000001</v>
      </c>
      <c r="F90" s="81">
        <v>137.80000000000001</v>
      </c>
      <c r="G90" s="81">
        <v>61965.4</v>
      </c>
      <c r="H90" s="81">
        <v>3995.8</v>
      </c>
      <c r="I90" s="81">
        <v>420841.4</v>
      </c>
      <c r="J90" s="82">
        <f t="shared" si="6"/>
        <v>707673.56613879115</v>
      </c>
      <c r="K90" s="95">
        <f t="shared" si="32"/>
        <v>3914.6139596519829</v>
      </c>
      <c r="L90" s="96">
        <f t="shared" ref="L90" si="33">(F90*$K$28)+$K$30</f>
        <v>0.25277114653887056</v>
      </c>
      <c r="M90" s="62">
        <f t="shared" si="8"/>
        <v>8.2548265881909888</v>
      </c>
      <c r="N90" s="62">
        <f t="shared" si="9"/>
        <v>0.45531360560923045</v>
      </c>
      <c r="O90" s="62">
        <f t="shared" si="10"/>
        <v>31.030826274410053</v>
      </c>
      <c r="P90" s="91"/>
      <c r="Q90" s="91"/>
      <c r="R90" s="91"/>
    </row>
    <row r="91" spans="1:21" x14ac:dyDescent="0.25">
      <c r="A91" s="21" t="s">
        <v>98</v>
      </c>
      <c r="B91" s="93" t="str">
        <f t="shared" si="30"/>
        <v>0104.DATA</v>
      </c>
      <c r="C91" s="106" t="str">
        <f t="shared" si="31"/>
        <v>SG210104R</v>
      </c>
      <c r="D91" s="81">
        <v>6009976.7000000002</v>
      </c>
      <c r="E91" s="81">
        <v>23115.1</v>
      </c>
      <c r="F91" s="81">
        <v>137.30000000000001</v>
      </c>
      <c r="G91" s="81">
        <v>59437.599999999999</v>
      </c>
      <c r="H91" s="81">
        <v>3983.3</v>
      </c>
      <c r="I91" s="81">
        <v>406630</v>
      </c>
      <c r="J91" s="82">
        <f t="shared" si="6"/>
        <v>711581.58322121203</v>
      </c>
      <c r="K91" s="95">
        <f t="shared" si="32"/>
        <v>3984.3830125461322</v>
      </c>
      <c r="L91" s="96">
        <f t="shared" si="17"/>
        <v>0.25157632709999678</v>
      </c>
      <c r="M91" s="62">
        <f t="shared" si="8"/>
        <v>7.9125601405792771</v>
      </c>
      <c r="N91" s="62">
        <f t="shared" si="9"/>
        <v>0.45372705924690743</v>
      </c>
      <c r="O91" s="62">
        <f t="shared" si="10"/>
        <v>29.95877543728427</v>
      </c>
      <c r="P91" s="91"/>
      <c r="Q91" s="91"/>
      <c r="R91" s="91"/>
    </row>
    <row r="92" spans="1:21" x14ac:dyDescent="0.25">
      <c r="A92" s="21" t="s">
        <v>99</v>
      </c>
      <c r="B92" s="93" t="str">
        <f t="shared" si="30"/>
        <v>0103.DATA</v>
      </c>
      <c r="C92" s="106" t="str">
        <f t="shared" si="31"/>
        <v>SG210103R</v>
      </c>
      <c r="D92" s="33">
        <v>6459608</v>
      </c>
      <c r="E92" s="81">
        <v>26404.2</v>
      </c>
      <c r="F92" s="81">
        <v>137.69999999999999</v>
      </c>
      <c r="G92" s="81">
        <v>51003.9</v>
      </c>
      <c r="H92" s="81">
        <v>3594.7</v>
      </c>
      <c r="I92" s="81">
        <v>352407.2</v>
      </c>
      <c r="J92" s="82">
        <f t="shared" si="6"/>
        <v>764834.22593781375</v>
      </c>
      <c r="K92" s="95">
        <f t="shared" si="32"/>
        <v>4354.0904265531371</v>
      </c>
      <c r="L92" s="96">
        <f t="shared" ref="L92" si="34">(F92*$K$28)+$K$30</f>
        <v>0.25253218265109573</v>
      </c>
      <c r="M92" s="62">
        <f t="shared" si="8"/>
        <v>6.7706293947833736</v>
      </c>
      <c r="N92" s="62">
        <f t="shared" si="9"/>
        <v>0.40440450593500832</v>
      </c>
      <c r="O92" s="62">
        <f t="shared" si="10"/>
        <v>25.868425568073363</v>
      </c>
      <c r="P92" s="91"/>
      <c r="Q92" s="91"/>
      <c r="R92" s="91"/>
    </row>
    <row r="93" spans="1:21" x14ac:dyDescent="0.25">
      <c r="A93" s="21" t="s">
        <v>100</v>
      </c>
      <c r="B93" s="93" t="str">
        <f t="shared" si="30"/>
        <v>0102.DATA</v>
      </c>
      <c r="C93" s="106" t="str">
        <f t="shared" si="31"/>
        <v>SG210102R</v>
      </c>
      <c r="D93" s="81">
        <v>5365098.7</v>
      </c>
      <c r="E93" s="81">
        <v>12407.3</v>
      </c>
      <c r="F93" s="81">
        <v>161.6</v>
      </c>
      <c r="G93" s="81">
        <v>73214.100000000006</v>
      </c>
      <c r="H93" s="81">
        <v>4807.6000000000004</v>
      </c>
      <c r="I93" s="81">
        <v>469795.5</v>
      </c>
      <c r="J93" s="82">
        <f t="shared" si="6"/>
        <v>635204.65454699239</v>
      </c>
      <c r="K93" s="95">
        <f t="shared" si="32"/>
        <v>1489.4014746026955</v>
      </c>
      <c r="L93" s="96">
        <f t="shared" si="17"/>
        <v>0.30964455182926248</v>
      </c>
      <c r="M93" s="62">
        <f t="shared" si="8"/>
        <v>9.777910926053897</v>
      </c>
      <c r="N93" s="62">
        <f t="shared" si="9"/>
        <v>0.55835027256393888</v>
      </c>
      <c r="O93" s="62">
        <f t="shared" si="10"/>
        <v>34.723726613978236</v>
      </c>
      <c r="P93" s="91"/>
      <c r="Q93" s="91"/>
      <c r="R93" s="91"/>
    </row>
    <row r="94" spans="1:21" x14ac:dyDescent="0.25">
      <c r="A94" s="21" t="s">
        <v>101</v>
      </c>
      <c r="B94" s="93" t="str">
        <f t="shared" si="30"/>
        <v>0101.DATA</v>
      </c>
      <c r="C94" s="106" t="str">
        <f t="shared" si="31"/>
        <v>SG210101R</v>
      </c>
      <c r="D94" s="81">
        <v>5526650.7999999998</v>
      </c>
      <c r="E94" s="81">
        <v>13584.8</v>
      </c>
      <c r="F94" s="81">
        <v>161.80000000000001</v>
      </c>
      <c r="G94" s="81">
        <v>70056.600000000006</v>
      </c>
      <c r="H94" s="81">
        <v>4640.6000000000004</v>
      </c>
      <c r="I94" s="81">
        <v>450314.4</v>
      </c>
      <c r="J94" s="82">
        <f t="shared" si="6"/>
        <v>654338.2786105678</v>
      </c>
      <c r="K94" s="95">
        <f t="shared" si="32"/>
        <v>1640.7723272589294</v>
      </c>
      <c r="L94" s="96">
        <f t="shared" ref="L94" si="35">(F94*$K$28)+$K$30</f>
        <v>0.31012247960481204</v>
      </c>
      <c r="M94" s="62">
        <f t="shared" si="8"/>
        <v>9.3503825186110703</v>
      </c>
      <c r="N94" s="62">
        <f t="shared" si="9"/>
        <v>0.5371540131633028</v>
      </c>
      <c r="O94" s="62">
        <f t="shared" si="10"/>
        <v>33.254150811233181</v>
      </c>
      <c r="P94" s="91"/>
      <c r="Q94" s="91"/>
      <c r="R94" s="91"/>
    </row>
    <row r="95" spans="1:21" x14ac:dyDescent="0.25">
      <c r="A95" s="21" t="s">
        <v>102</v>
      </c>
      <c r="B95" s="93" t="str">
        <f t="shared" si="30"/>
        <v>0100.DATA</v>
      </c>
      <c r="C95" s="106" t="str">
        <f t="shared" si="31"/>
        <v>SG210100R</v>
      </c>
      <c r="D95" s="81">
        <v>5248862.2</v>
      </c>
      <c r="E95" s="81">
        <v>15123</v>
      </c>
      <c r="F95" s="81">
        <v>161.19999999999999</v>
      </c>
      <c r="G95" s="81">
        <v>74612</v>
      </c>
      <c r="H95" s="81">
        <v>4772.3</v>
      </c>
      <c r="I95" s="81">
        <v>481071.3</v>
      </c>
      <c r="J95" s="82">
        <f t="shared" si="6"/>
        <v>621438.03997828183</v>
      </c>
      <c r="K95" s="95">
        <f t="shared" si="32"/>
        <v>1838.5121536332981</v>
      </c>
      <c r="L95" s="96">
        <f t="shared" si="17"/>
        <v>0.30868869627816342</v>
      </c>
      <c r="M95" s="62">
        <f t="shared" si="8"/>
        <v>9.9671878732476653</v>
      </c>
      <c r="N95" s="62">
        <f t="shared" si="9"/>
        <v>0.55386986563673846</v>
      </c>
      <c r="O95" s="62">
        <f t="shared" si="10"/>
        <v>35.574327598347324</v>
      </c>
      <c r="P95" s="91"/>
      <c r="Q95" s="91"/>
      <c r="R95" s="91"/>
    </row>
    <row r="96" spans="1:21" x14ac:dyDescent="0.25">
      <c r="A96" s="21" t="s">
        <v>103</v>
      </c>
      <c r="B96" s="93" t="str">
        <f t="shared" si="30"/>
        <v>0099.DATA</v>
      </c>
      <c r="C96" s="106" t="str">
        <f t="shared" si="31"/>
        <v>SG210099R</v>
      </c>
      <c r="D96" s="81">
        <v>4408916.8</v>
      </c>
      <c r="E96" s="81">
        <v>35654.9</v>
      </c>
      <c r="F96" s="81">
        <v>85.7</v>
      </c>
      <c r="G96" s="81">
        <v>49861</v>
      </c>
      <c r="H96" s="81">
        <v>5911.3</v>
      </c>
      <c r="I96" s="81">
        <v>637906.80000000005</v>
      </c>
      <c r="J96" s="82">
        <f t="shared" si="6"/>
        <v>521958.0609651368</v>
      </c>
      <c r="K96" s="95">
        <f t="shared" si="32"/>
        <v>5393.9044713540225</v>
      </c>
      <c r="L96" s="96">
        <f t="shared" ref="L96" si="36">(F96*$K$28)+$K$30</f>
        <v>0.12827096100822261</v>
      </c>
      <c r="M96" s="62">
        <f t="shared" si="8"/>
        <v>6.6158796823949624</v>
      </c>
      <c r="N96" s="62">
        <f t="shared" si="9"/>
        <v>0.69843597017161496</v>
      </c>
      <c r="O96" s="62">
        <f t="shared" si="10"/>
        <v>47.405366698368489</v>
      </c>
      <c r="P96" s="91"/>
      <c r="Q96" s="91"/>
      <c r="R96" s="91"/>
    </row>
    <row r="97" spans="1:21" x14ac:dyDescent="0.25">
      <c r="A97" s="21" t="s">
        <v>104</v>
      </c>
      <c r="B97" s="93" t="str">
        <f t="shared" si="30"/>
        <v>0098.DATA</v>
      </c>
      <c r="C97" s="106" t="str">
        <f t="shared" si="31"/>
        <v>SG210098R</v>
      </c>
      <c r="D97" s="81">
        <v>4320078.8</v>
      </c>
      <c r="E97" s="81">
        <v>23188.400000000001</v>
      </c>
      <c r="F97" s="81">
        <v>93.8</v>
      </c>
      <c r="G97" s="81">
        <v>53332.3</v>
      </c>
      <c r="H97" s="81">
        <v>6161.7</v>
      </c>
      <c r="I97" s="81">
        <v>646305.19999999995</v>
      </c>
      <c r="J97" s="82">
        <f t="shared" si="6"/>
        <v>511436.42184958264</v>
      </c>
      <c r="K97" s="95">
        <f t="shared" si="32"/>
        <v>3992.6222127670785</v>
      </c>
      <c r="L97" s="96">
        <f t="shared" si="17"/>
        <v>0.14762703591797782</v>
      </c>
      <c r="M97" s="62">
        <f t="shared" si="8"/>
        <v>7.0858968987865021</v>
      </c>
      <c r="N97" s="62">
        <f t="shared" si="9"/>
        <v>0.73021766690167023</v>
      </c>
      <c r="O97" s="62">
        <f t="shared" si="10"/>
        <v>48.038908203816021</v>
      </c>
      <c r="P97" s="91"/>
      <c r="Q97" s="91"/>
      <c r="R97" s="91"/>
    </row>
    <row r="98" spans="1:21" x14ac:dyDescent="0.25">
      <c r="A98" s="21" t="s">
        <v>105</v>
      </c>
      <c r="B98" s="93" t="str">
        <f t="shared" si="30"/>
        <v>0097.DATA</v>
      </c>
      <c r="C98" s="106" t="str">
        <f t="shared" si="31"/>
        <v>SG210097R</v>
      </c>
      <c r="D98" s="81">
        <v>4106561.2</v>
      </c>
      <c r="E98" s="81">
        <v>32239.200000000001</v>
      </c>
      <c r="F98" s="81">
        <v>421.7</v>
      </c>
      <c r="G98" s="81">
        <v>45735.1</v>
      </c>
      <c r="H98" s="81">
        <v>6450.6</v>
      </c>
      <c r="I98" s="81">
        <v>687198.9</v>
      </c>
      <c r="J98" s="82">
        <f t="shared" si="6"/>
        <v>486148.19910684595</v>
      </c>
      <c r="K98" s="95">
        <f t="shared" si="32"/>
        <v>5009.9667333637744</v>
      </c>
      <c r="L98" s="96">
        <f t="shared" ref="L98" si="37">(F98*$K$28)+$K$30</f>
        <v>0.93118962393140325</v>
      </c>
      <c r="M98" s="62">
        <f t="shared" si="8"/>
        <v>6.0572290232442541</v>
      </c>
      <c r="N98" s="62">
        <f t="shared" si="9"/>
        <v>0.76688592642768083</v>
      </c>
      <c r="O98" s="62">
        <f t="shared" si="10"/>
        <v>51.123764398010167</v>
      </c>
      <c r="P98" s="91"/>
      <c r="Q98" s="91"/>
      <c r="R98" s="91"/>
    </row>
    <row r="99" spans="1:21" x14ac:dyDescent="0.25">
      <c r="A99" s="21" t="s">
        <v>106</v>
      </c>
      <c r="B99" s="93" t="str">
        <f t="shared" si="14"/>
        <v>LOW1 STD CHK2.DATA</v>
      </c>
      <c r="C99" s="94" t="str">
        <f t="shared" si="15"/>
        <v>LOW1 STD CHK2</v>
      </c>
      <c r="D99" s="81">
        <v>190922.7</v>
      </c>
      <c r="E99" s="81">
        <v>20021</v>
      </c>
      <c r="F99" s="81">
        <v>352.8</v>
      </c>
      <c r="G99" s="81">
        <v>28423.5</v>
      </c>
      <c r="H99" s="81">
        <v>1585.7</v>
      </c>
      <c r="I99" s="81">
        <v>194505.1</v>
      </c>
      <c r="J99" s="82">
        <f t="shared" si="6"/>
        <v>21992.456219576699</v>
      </c>
      <c r="K99" s="95">
        <f t="shared" si="32"/>
        <v>2468.1634795867872</v>
      </c>
      <c r="L99" s="96">
        <f t="shared" si="17"/>
        <v>0.76654350525459614</v>
      </c>
      <c r="M99" s="62">
        <f t="shared" si="8"/>
        <v>3.7132224426307174</v>
      </c>
      <c r="N99" s="62">
        <f t="shared" si="9"/>
        <v>0.14941477458244745</v>
      </c>
      <c r="O99" s="62">
        <f t="shared" si="10"/>
        <v>13.956926455465242</v>
      </c>
      <c r="P99" s="90">
        <f>((J99-$B$26)/$B$26)*100</f>
        <v>-2.2557501352146696</v>
      </c>
      <c r="Q99" s="90">
        <f>((K99-$F$26)/$F$26)*100</f>
        <v>-1.2734608165285135</v>
      </c>
      <c r="R99" s="90">
        <f>((L99-$J$26)/$J$26)*100</f>
        <v>2.2058007006128184</v>
      </c>
      <c r="S99" s="94"/>
      <c r="T99" s="94"/>
      <c r="U99" s="94"/>
    </row>
    <row r="100" spans="1:21" x14ac:dyDescent="0.25">
      <c r="A100" s="21" t="s">
        <v>107</v>
      </c>
      <c r="B100" s="93" t="str">
        <f t="shared" si="14"/>
        <v>AIR STD CHK2.DATA</v>
      </c>
      <c r="C100" s="94" t="str">
        <f t="shared" si="15"/>
        <v>AIR STD CHK2</v>
      </c>
      <c r="D100" s="81">
        <v>77.099999999999994</v>
      </c>
      <c r="E100" s="81">
        <v>4215</v>
      </c>
      <c r="F100" s="81">
        <v>138.5</v>
      </c>
      <c r="G100" s="81">
        <v>156589.4</v>
      </c>
      <c r="H100" s="81">
        <v>7633.2</v>
      </c>
      <c r="I100" s="81">
        <v>1048866.7</v>
      </c>
      <c r="J100" s="82">
        <f t="shared" si="6"/>
        <v>73.331505911379153</v>
      </c>
      <c r="K100" s="95">
        <f>(E100*$G$28)+$G$30</f>
        <v>436.25885361274709</v>
      </c>
      <c r="L100" s="96">
        <f t="shared" ref="L100" si="38">(F100*$K$28)+$K$30</f>
        <v>0.25444389375329385</v>
      </c>
      <c r="M100" s="62">
        <f t="shared" si="8"/>
        <v>21.067003318474463</v>
      </c>
      <c r="N100" s="62">
        <f t="shared" si="9"/>
        <v>0.91698590467434005</v>
      </c>
      <c r="O100" s="62">
        <f t="shared" si="10"/>
        <v>78.40652807727048</v>
      </c>
      <c r="P100" s="90"/>
      <c r="Q100" s="92"/>
      <c r="R100" s="91"/>
      <c r="S100" s="63">
        <f>((G100-AVERAGE($E$49:$E$51))/AVERAGE($E$49:$E$51))*100</f>
        <v>0.55499497619095284</v>
      </c>
      <c r="T100" s="63">
        <f>((H100-AVERAGE($F$49:$F$51))/AVERAGE($F$49:$F$51))*100</f>
        <v>-1.3063134893783852</v>
      </c>
      <c r="U100" s="63">
        <f>((I100-AVERAGE($G$49:$G$51))/AVERAGE($G$49:$G$51))*100</f>
        <v>0.40952956799843376</v>
      </c>
    </row>
    <row r="101" spans="1:21" x14ac:dyDescent="0.25">
      <c r="A101" s="21" t="s">
        <v>108</v>
      </c>
      <c r="B101" s="93" t="str">
        <f t="shared" ref="B101:B110" si="39">RIGHT(A101, LEN(A101) - 28)</f>
        <v>0096.DATA</v>
      </c>
      <c r="C101" s="106" t="str">
        <f t="shared" ref="C101:C110" si="40">"SG21"&amp;LEFT(B101, LEN(B101) -5)&amp;"R"</f>
        <v>SG210096R</v>
      </c>
      <c r="D101" s="81">
        <v>4020281.2</v>
      </c>
      <c r="E101" s="81">
        <v>34559.599999999999</v>
      </c>
      <c r="F101" s="81">
        <v>447.3</v>
      </c>
      <c r="G101" s="81">
        <v>49405.7</v>
      </c>
      <c r="H101" s="81">
        <v>6494.2</v>
      </c>
      <c r="I101" s="81">
        <v>699640.8</v>
      </c>
      <c r="J101" s="82">
        <f t="shared" si="6"/>
        <v>475929.51990549051</v>
      </c>
      <c r="K101" s="95">
        <f>IF($E101&lt;=$C$36,($E101*$G$28)+$G$30,($E101*$I$28)+$I$30)</f>
        <v>5270.7885640961485</v>
      </c>
      <c r="L101" s="96">
        <f t="shared" si="17"/>
        <v>1.2513916505606131</v>
      </c>
      <c r="M101" s="62">
        <f t="shared" si="8"/>
        <v>6.5542316431522956</v>
      </c>
      <c r="N101" s="62">
        <f t="shared" si="9"/>
        <v>0.77241980013946354</v>
      </c>
      <c r="O101" s="62">
        <f t="shared" si="10"/>
        <v>52.062331274632832</v>
      </c>
      <c r="P101" s="90"/>
      <c r="Q101" s="92"/>
      <c r="R101" s="91"/>
      <c r="S101" s="63"/>
      <c r="T101" s="63"/>
      <c r="U101" s="63"/>
    </row>
    <row r="102" spans="1:21" x14ac:dyDescent="0.25">
      <c r="A102" s="21" t="s">
        <v>109</v>
      </c>
      <c r="B102" s="93" t="str">
        <f t="shared" si="39"/>
        <v>0095.DATA</v>
      </c>
      <c r="C102" s="106" t="str">
        <f t="shared" si="40"/>
        <v>SG210095R</v>
      </c>
      <c r="D102" s="81">
        <v>4142662.9</v>
      </c>
      <c r="E102" s="81">
        <v>37155.699999999997</v>
      </c>
      <c r="F102" s="81">
        <v>486.5</v>
      </c>
      <c r="G102" s="81">
        <v>45131.5</v>
      </c>
      <c r="H102" s="81">
        <v>6484.5</v>
      </c>
      <c r="I102" s="81">
        <v>684371.8</v>
      </c>
      <c r="J102" s="82">
        <f t="shared" si="6"/>
        <v>490423.94888574682</v>
      </c>
      <c r="K102" s="95">
        <f>IF($E102&lt;=$C$36,($E102*$G$28)+$G$30,($E102*$I$28)+$I$30)</f>
        <v>5562.6001288109892</v>
      </c>
      <c r="L102" s="96">
        <f t="shared" ref="L102" si="41">(F102*$K$28)+$K$30</f>
        <v>1.0860382232094452</v>
      </c>
      <c r="M102" s="62">
        <f t="shared" si="8"/>
        <v>5.9755010274461577</v>
      </c>
      <c r="N102" s="62">
        <f t="shared" si="9"/>
        <v>0.77118864016230071</v>
      </c>
      <c r="O102" s="62">
        <f t="shared" si="10"/>
        <v>50.910499348709024</v>
      </c>
      <c r="P102" s="91"/>
      <c r="Q102" s="91"/>
      <c r="R102" s="91"/>
    </row>
    <row r="103" spans="1:21" x14ac:dyDescent="0.25">
      <c r="A103" s="21" t="s">
        <v>110</v>
      </c>
      <c r="B103" s="93" t="str">
        <f t="shared" si="39"/>
        <v>0094.DATA</v>
      </c>
      <c r="C103" s="106" t="str">
        <f t="shared" si="40"/>
        <v>SG210094R</v>
      </c>
      <c r="D103" s="81">
        <v>279913.40000000002</v>
      </c>
      <c r="E103" s="81">
        <v>43206.5</v>
      </c>
      <c r="F103" s="81">
        <v>3377.1</v>
      </c>
      <c r="G103" s="81">
        <v>45537.8</v>
      </c>
      <c r="H103" s="81">
        <v>8145.1</v>
      </c>
      <c r="I103" s="81">
        <v>1198209.3</v>
      </c>
      <c r="J103" s="82">
        <f t="shared" si="6"/>
        <v>32934.403502158319</v>
      </c>
      <c r="K103" s="95">
        <f>IF($E103&lt;=$C$36,($E103*$G$28)+$G$30,($E103*$I$28)+$I$30)</f>
        <v>6242.7331806104421</v>
      </c>
      <c r="L103" s="96">
        <f t="shared" si="17"/>
        <v>10.746084215640742</v>
      </c>
      <c r="M103" s="62">
        <f t="shared" si="8"/>
        <v>6.0305144215693636</v>
      </c>
      <c r="N103" s="62">
        <f t="shared" si="9"/>
        <v>0.98195815130419351</v>
      </c>
      <c r="O103" s="62">
        <f t="shared" si="10"/>
        <v>89.672332948609068</v>
      </c>
      <c r="P103" s="91"/>
      <c r="Q103" s="91"/>
      <c r="R103" s="91"/>
    </row>
    <row r="104" spans="1:21" x14ac:dyDescent="0.25">
      <c r="A104" s="21" t="s">
        <v>111</v>
      </c>
      <c r="B104" s="93" t="str">
        <f t="shared" si="39"/>
        <v>0093.DATA</v>
      </c>
      <c r="C104" s="106" t="str">
        <f t="shared" si="40"/>
        <v>SG210093R</v>
      </c>
      <c r="D104" s="81">
        <v>5501133</v>
      </c>
      <c r="E104" s="81">
        <v>20836.5</v>
      </c>
      <c r="F104" s="81">
        <v>251</v>
      </c>
      <c r="G104" s="81">
        <v>48966.3</v>
      </c>
      <c r="H104" s="81">
        <v>5108.7</v>
      </c>
      <c r="I104" s="81">
        <v>493662.8</v>
      </c>
      <c r="J104" s="82">
        <f t="shared" si="6"/>
        <v>651316.04620300699</v>
      </c>
      <c r="K104" s="95">
        <f>IF($E104&lt;=$C$36,($E104*$G$28)+$G$30,($E104*$I$28)+$I$30)</f>
        <v>3728.2596616123333</v>
      </c>
      <c r="L104" s="96">
        <f t="shared" ref="L104" si="42">(F104*$K$28)+$K$30</f>
        <v>0.52327826749989437</v>
      </c>
      <c r="M104" s="62">
        <f t="shared" si="8"/>
        <v>6.4947364785504345</v>
      </c>
      <c r="N104" s="62">
        <f t="shared" si="9"/>
        <v>0.5965670013395763</v>
      </c>
      <c r="O104" s="62">
        <f t="shared" si="10"/>
        <v>36.52417969706169</v>
      </c>
      <c r="P104" s="91"/>
      <c r="Q104" s="91"/>
      <c r="R104" s="91"/>
    </row>
    <row r="105" spans="1:21" x14ac:dyDescent="0.25">
      <c r="A105" s="21" t="s">
        <v>112</v>
      </c>
      <c r="B105" s="93" t="str">
        <f t="shared" si="39"/>
        <v>0092.DATA</v>
      </c>
      <c r="C105" s="106" t="str">
        <f t="shared" si="40"/>
        <v>SG210092R</v>
      </c>
      <c r="D105" s="81">
        <v>5725420.2000000002</v>
      </c>
      <c r="E105" s="81">
        <v>22547.1</v>
      </c>
      <c r="F105" s="81">
        <v>264.2</v>
      </c>
      <c r="G105" s="81">
        <v>42581.3</v>
      </c>
      <c r="H105" s="81">
        <v>4947</v>
      </c>
      <c r="I105" s="81">
        <v>464815.8</v>
      </c>
      <c r="J105" s="82">
        <f t="shared" ref="J105:J154" si="43">IF($D105&lt;=$B$36,($D105*$C$28)+$C$30,($D105*$E$28)+$E$30)</f>
        <v>677879.77992774337</v>
      </c>
      <c r="K105" s="95">
        <f t="shared" ref="K105:K154" si="44">IF($E105&lt;=$C$36,($E105*$G$28)+$G$30,($E105*$I$28)+$I$30)</f>
        <v>3920.5376411205211</v>
      </c>
      <c r="L105" s="96">
        <f t="shared" ref="L105:L141" si="45">(F105*$K$28)+$K$30</f>
        <v>0.55482150068616232</v>
      </c>
      <c r="M105" s="62">
        <f t="shared" si="8"/>
        <v>5.6302015992084078</v>
      </c>
      <c r="N105" s="62">
        <f t="shared" si="9"/>
        <v>0.57604343759656551</v>
      </c>
      <c r="O105" s="62">
        <f t="shared" si="10"/>
        <v>34.348078081558114</v>
      </c>
    </row>
    <row r="106" spans="1:21" x14ac:dyDescent="0.25">
      <c r="A106" s="21" t="s">
        <v>113</v>
      </c>
      <c r="B106" s="93" t="str">
        <f t="shared" si="39"/>
        <v>0091.DATA</v>
      </c>
      <c r="C106" s="106" t="str">
        <f t="shared" si="40"/>
        <v>SG210091R</v>
      </c>
      <c r="D106" s="81">
        <v>5710314</v>
      </c>
      <c r="E106" s="81">
        <v>23473.599999999999</v>
      </c>
      <c r="F106" s="81">
        <v>265.10000000000002</v>
      </c>
      <c r="G106" s="81">
        <v>42682.1</v>
      </c>
      <c r="H106" s="81">
        <v>4895.2</v>
      </c>
      <c r="I106" s="81">
        <v>465508.1</v>
      </c>
      <c r="J106" s="82">
        <f t="shared" si="43"/>
        <v>676090.6583265434</v>
      </c>
      <c r="K106" s="95">
        <f t="shared" si="44"/>
        <v>4024.6797830674027</v>
      </c>
      <c r="L106" s="96">
        <f t="shared" si="45"/>
        <v>0.55697217567613522</v>
      </c>
      <c r="M106" s="62">
        <f t="shared" si="8"/>
        <v>5.6438500120255846</v>
      </c>
      <c r="N106" s="62">
        <f t="shared" si="9"/>
        <v>0.56946878947109858</v>
      </c>
      <c r="O106" s="62">
        <f t="shared" si="10"/>
        <v>34.400302408122862</v>
      </c>
    </row>
    <row r="107" spans="1:21" x14ac:dyDescent="0.25">
      <c r="A107" s="21" t="s">
        <v>114</v>
      </c>
      <c r="B107" s="93" t="str">
        <f t="shared" si="39"/>
        <v>0090.DATA</v>
      </c>
      <c r="C107" s="106" t="str">
        <f t="shared" si="40"/>
        <v>SG210090R</v>
      </c>
      <c r="D107" s="81">
        <v>4562585.5</v>
      </c>
      <c r="E107" s="81">
        <v>21958.7</v>
      </c>
      <c r="F107" s="81">
        <v>588.9</v>
      </c>
      <c r="G107" s="81">
        <v>58170.7</v>
      </c>
      <c r="H107" s="81">
        <v>5658.1</v>
      </c>
      <c r="I107" s="81">
        <v>603065.9</v>
      </c>
      <c r="J107" s="82">
        <f t="shared" si="43"/>
        <v>540158.00473645492</v>
      </c>
      <c r="K107" s="95">
        <f t="shared" si="44"/>
        <v>3854.3992317070883</v>
      </c>
      <c r="L107" s="96">
        <f t="shared" si="45"/>
        <v>1.3307372442907954</v>
      </c>
      <c r="M107" s="62">
        <f t="shared" si="8"/>
        <v>7.7410207140110066</v>
      </c>
      <c r="N107" s="62">
        <f t="shared" si="9"/>
        <v>0.66629888705639928</v>
      </c>
      <c r="O107" s="62">
        <f t="shared" si="10"/>
        <v>44.777109383028993</v>
      </c>
    </row>
    <row r="108" spans="1:21" x14ac:dyDescent="0.25">
      <c r="A108" s="21" t="s">
        <v>115</v>
      </c>
      <c r="B108" s="93" t="str">
        <f t="shared" si="39"/>
        <v>0089.DATA</v>
      </c>
      <c r="C108" s="106" t="str">
        <f t="shared" si="40"/>
        <v>SG210089R</v>
      </c>
      <c r="D108" s="81">
        <v>5067537.9000000004</v>
      </c>
      <c r="E108" s="81">
        <v>26154.3</v>
      </c>
      <c r="F108" s="81">
        <v>694.6</v>
      </c>
      <c r="G108" s="81">
        <v>46717.3</v>
      </c>
      <c r="H108" s="81">
        <v>5558</v>
      </c>
      <c r="I108" s="81">
        <v>551156.6</v>
      </c>
      <c r="J108" s="82">
        <f t="shared" si="43"/>
        <v>599962.67079526931</v>
      </c>
      <c r="K108" s="95">
        <f t="shared" si="44"/>
        <v>4326.0007112023259</v>
      </c>
      <c r="L108" s="96">
        <f t="shared" si="45"/>
        <v>1.5833220736687128</v>
      </c>
      <c r="M108" s="62">
        <f t="shared" si="8"/>
        <v>6.1902198076592496</v>
      </c>
      <c r="N108" s="62">
        <f t="shared" si="9"/>
        <v>0.65359382378691611</v>
      </c>
      <c r="O108" s="62">
        <f t="shared" si="10"/>
        <v>40.86128064556376</v>
      </c>
    </row>
    <row r="109" spans="1:21" x14ac:dyDescent="0.25">
      <c r="A109" s="21" t="s">
        <v>116</v>
      </c>
      <c r="B109" s="93" t="str">
        <f t="shared" si="39"/>
        <v>0088.DATA</v>
      </c>
      <c r="C109" s="106" t="str">
        <f t="shared" si="40"/>
        <v>SG210088R</v>
      </c>
      <c r="D109" s="81">
        <v>4536617.9000000004</v>
      </c>
      <c r="E109" s="81">
        <v>26067.8</v>
      </c>
      <c r="F109" s="81">
        <v>692</v>
      </c>
      <c r="G109" s="81">
        <v>59228.5</v>
      </c>
      <c r="H109" s="81">
        <v>5607</v>
      </c>
      <c r="I109" s="81">
        <v>604852.30000000005</v>
      </c>
      <c r="J109" s="82">
        <f t="shared" si="43"/>
        <v>537082.49970598309</v>
      </c>
      <c r="K109" s="95">
        <f t="shared" si="44"/>
        <v>4316.2777805186724</v>
      </c>
      <c r="L109" s="96">
        <f t="shared" si="45"/>
        <v>1.577109012586569</v>
      </c>
      <c r="M109" s="62">
        <f t="shared" si="8"/>
        <v>7.884247808038884</v>
      </c>
      <c r="N109" s="62">
        <f t="shared" si="9"/>
        <v>0.65981308552722262</v>
      </c>
      <c r="O109" s="62">
        <f t="shared" si="10"/>
        <v>44.91186821153579</v>
      </c>
    </row>
    <row r="110" spans="1:21" x14ac:dyDescent="0.25">
      <c r="A110" s="21" t="s">
        <v>117</v>
      </c>
      <c r="B110" s="93" t="str">
        <f t="shared" si="39"/>
        <v>0087.DATA</v>
      </c>
      <c r="C110" s="106" t="str">
        <f t="shared" si="40"/>
        <v>SG210087R</v>
      </c>
      <c r="D110" s="33">
        <v>6532165</v>
      </c>
      <c r="E110" s="81">
        <v>13371.7</v>
      </c>
      <c r="F110" s="81">
        <v>171.4</v>
      </c>
      <c r="G110" s="81">
        <v>50032.2</v>
      </c>
      <c r="H110" s="81">
        <v>3654.4</v>
      </c>
      <c r="I110" s="81">
        <v>333298.7</v>
      </c>
      <c r="J110" s="82">
        <f t="shared" si="43"/>
        <v>773427.60455177701</v>
      </c>
      <c r="K110" s="95">
        <f t="shared" si="44"/>
        <v>1613.3777381285317</v>
      </c>
      <c r="L110" s="96">
        <f t="shared" si="45"/>
        <v>0.33306301283118861</v>
      </c>
      <c r="M110" s="62">
        <f t="shared" si="8"/>
        <v>6.6390603200368341</v>
      </c>
      <c r="N110" s="62">
        <f t="shared" si="9"/>
        <v>0.41198185136146326</v>
      </c>
      <c r="O110" s="62">
        <f t="shared" si="10"/>
        <v>24.426957210190395</v>
      </c>
    </row>
    <row r="111" spans="1:21" x14ac:dyDescent="0.25">
      <c r="A111" s="21" t="s">
        <v>118</v>
      </c>
      <c r="B111" s="93" t="str">
        <f t="shared" si="14"/>
        <v>LOW1 STD CHK3.DATA</v>
      </c>
      <c r="C111" s="94" t="str">
        <f t="shared" si="15"/>
        <v>LOW1 STD CHK3</v>
      </c>
      <c r="D111" s="81">
        <v>189941.1</v>
      </c>
      <c r="E111" s="81">
        <v>19950.900000000001</v>
      </c>
      <c r="F111" s="81">
        <v>350.5</v>
      </c>
      <c r="G111" s="81">
        <v>29043.5</v>
      </c>
      <c r="H111" s="81">
        <v>1553.3</v>
      </c>
      <c r="I111" s="81">
        <v>199643.1</v>
      </c>
      <c r="J111" s="82">
        <f t="shared" si="43"/>
        <v>21879.71684901257</v>
      </c>
      <c r="K111" s="95">
        <f t="shared" si="44"/>
        <v>2459.1519324350234</v>
      </c>
      <c r="L111" s="96">
        <f t="shared" si="45"/>
        <v>0.76104733583577677</v>
      </c>
      <c r="M111" s="62">
        <f t="shared" si="8"/>
        <v>3.7971710135300216</v>
      </c>
      <c r="N111" s="62">
        <f t="shared" si="9"/>
        <v>0.14530244641130607</v>
      </c>
      <c r="O111" s="62">
        <f t="shared" si="10"/>
        <v>14.344516502973036</v>
      </c>
      <c r="P111" s="90">
        <f>((J111-$B$26)/$B$26)*100</f>
        <v>-2.7568140043885796</v>
      </c>
      <c r="Q111" s="90">
        <f>((K111-$F$26)/$F$26)*100</f>
        <v>-1.6339227025990659</v>
      </c>
      <c r="R111" s="90">
        <f>((L111-$J$26)/$J$26)*100</f>
        <v>1.4729781114369032</v>
      </c>
      <c r="S111" s="94"/>
      <c r="T111" s="94"/>
      <c r="U111" s="94"/>
    </row>
    <row r="112" spans="1:21" x14ac:dyDescent="0.25">
      <c r="A112" s="21" t="s">
        <v>119</v>
      </c>
      <c r="B112" s="93" t="str">
        <f t="shared" si="14"/>
        <v>AIR STD CHK3.DATA</v>
      </c>
      <c r="C112" s="94" t="str">
        <f t="shared" si="15"/>
        <v>AIR STD CHK3</v>
      </c>
      <c r="D112" s="81">
        <v>94.1</v>
      </c>
      <c r="E112" s="81">
        <v>4159.6000000000004</v>
      </c>
      <c r="F112" s="81">
        <v>139.6</v>
      </c>
      <c r="G112" s="81">
        <v>156805.4</v>
      </c>
      <c r="H112" s="81">
        <v>7588</v>
      </c>
      <c r="I112" s="81">
        <v>1050647.1000000001</v>
      </c>
      <c r="J112" s="82">
        <f t="shared" si="43"/>
        <v>75.28400112286063</v>
      </c>
      <c r="K112" s="95">
        <f t="shared" si="44"/>
        <v>429.13703175529042</v>
      </c>
      <c r="L112" s="96">
        <f t="shared" si="45"/>
        <v>0.25707249651881614</v>
      </c>
      <c r="M112" s="62">
        <f t="shared" si="8"/>
        <v>21.096249917368411</v>
      </c>
      <c r="N112" s="62">
        <f t="shared" si="9"/>
        <v>0.91124895302817976</v>
      </c>
      <c r="O112" s="62">
        <f t="shared" si="10"/>
        <v>78.540834289917996</v>
      </c>
      <c r="P112" s="90"/>
      <c r="Q112" s="92"/>
      <c r="R112" s="91"/>
      <c r="S112" s="63">
        <f>((G112-AVERAGE($E$49:$E$51))/AVERAGE($E$49:$E$51))*100</f>
        <v>0.69370090976536614</v>
      </c>
      <c r="T112" s="63">
        <f>((H112-AVERAGE($F$49:$F$51))/AVERAGE($F$49:$F$51))*100</f>
        <v>-1.8907282342141132</v>
      </c>
      <c r="U112" s="63">
        <f>((I112-AVERAGE($G$49:$G$51))/AVERAGE($G$49:$G$51))*100</f>
        <v>0.57996984076415181</v>
      </c>
    </row>
    <row r="113" spans="1:21" x14ac:dyDescent="0.25">
      <c r="A113" s="21" t="s">
        <v>120</v>
      </c>
      <c r="B113" s="93" t="str">
        <f t="shared" ref="B113:B122" si="46">RIGHT(A113, LEN(A113) - 28)</f>
        <v>1393.DATA</v>
      </c>
      <c r="C113" s="106" t="str">
        <f t="shared" ref="C113:C122" si="47">"SG21"&amp;LEFT(B113, LEN(B113) -5)&amp;"R"</f>
        <v>SG211393R</v>
      </c>
      <c r="D113" s="81">
        <v>5496821.5</v>
      </c>
      <c r="E113" s="81">
        <v>65621.399999999994</v>
      </c>
      <c r="F113" s="81">
        <v>142.1</v>
      </c>
      <c r="G113" s="81">
        <v>71336.100000000006</v>
      </c>
      <c r="H113" s="81">
        <v>4551</v>
      </c>
      <c r="I113" s="81">
        <v>451438.3</v>
      </c>
      <c r="J113" s="82">
        <f t="shared" si="43"/>
        <v>650805.40833355137</v>
      </c>
      <c r="K113" s="95">
        <f t="shared" si="44"/>
        <v>8762.253631258216</v>
      </c>
      <c r="L113" s="96">
        <f t="shared" si="45"/>
        <v>0.26304659371318501</v>
      </c>
      <c r="M113" s="62">
        <f t="shared" si="8"/>
        <v>9.5236279967814887</v>
      </c>
      <c r="N113" s="62">
        <f t="shared" si="9"/>
        <v>0.52578164883817102</v>
      </c>
      <c r="O113" s="62">
        <f t="shared" si="10"/>
        <v>33.338933305276392</v>
      </c>
    </row>
    <row r="114" spans="1:21" x14ac:dyDescent="0.25">
      <c r="A114" s="21" t="s">
        <v>121</v>
      </c>
      <c r="B114" s="93" t="str">
        <f t="shared" si="46"/>
        <v>1394.DATA</v>
      </c>
      <c r="C114" s="106" t="str">
        <f t="shared" si="47"/>
        <v>SG211394R</v>
      </c>
      <c r="D114" s="81">
        <v>5176423.3</v>
      </c>
      <c r="E114" s="81">
        <v>76960.800000000003</v>
      </c>
      <c r="F114" s="81">
        <v>199.3</v>
      </c>
      <c r="G114" s="81">
        <v>76820.2</v>
      </c>
      <c r="H114" s="81">
        <v>4742.3999999999996</v>
      </c>
      <c r="I114" s="81">
        <v>476566.5</v>
      </c>
      <c r="J114" s="82">
        <f t="shared" si="43"/>
        <v>612858.64868482947</v>
      </c>
      <c r="K114" s="95">
        <f t="shared" si="44"/>
        <v>10036.845541018036</v>
      </c>
      <c r="L114" s="96">
        <f t="shared" si="45"/>
        <v>0.39973393752034558</v>
      </c>
      <c r="M114" s="62">
        <f t="shared" si="8"/>
        <v>10.266180186569994</v>
      </c>
      <c r="N114" s="62">
        <f t="shared" si="9"/>
        <v>0.55007484673806162</v>
      </c>
      <c r="O114" s="62">
        <f t="shared" si="10"/>
        <v>35.234503611190242</v>
      </c>
    </row>
    <row r="115" spans="1:21" x14ac:dyDescent="0.25">
      <c r="A115" s="21" t="s">
        <v>122</v>
      </c>
      <c r="B115" s="93" t="str">
        <f t="shared" si="46"/>
        <v>1395.DATA</v>
      </c>
      <c r="C115" s="106" t="str">
        <f t="shared" si="47"/>
        <v>SG211395R</v>
      </c>
      <c r="D115" s="81">
        <v>5067274.5999999996</v>
      </c>
      <c r="E115" s="81">
        <v>73490.3</v>
      </c>
      <c r="F115" s="81">
        <v>198</v>
      </c>
      <c r="G115" s="81">
        <v>78452.399999999994</v>
      </c>
      <c r="H115" s="81">
        <v>4764.8999999999996</v>
      </c>
      <c r="I115" s="81">
        <v>487897.7</v>
      </c>
      <c r="J115" s="82">
        <f t="shared" si="43"/>
        <v>599931.4865320134</v>
      </c>
      <c r="K115" s="95">
        <f t="shared" si="44"/>
        <v>9646.7480735310928</v>
      </c>
      <c r="L115" s="96">
        <f t="shared" si="45"/>
        <v>0.39662740697927373</v>
      </c>
      <c r="M115" s="62">
        <f t="shared" si="8"/>
        <v>10.487181569508451</v>
      </c>
      <c r="N115" s="62">
        <f t="shared" si="9"/>
        <v>0.55293063019024324</v>
      </c>
      <c r="O115" s="62">
        <f t="shared" si="10"/>
        <v>36.089283748660137</v>
      </c>
    </row>
    <row r="116" spans="1:21" x14ac:dyDescent="0.25">
      <c r="A116" s="21" t="s">
        <v>123</v>
      </c>
      <c r="B116" s="93" t="str">
        <f t="shared" si="46"/>
        <v>1396.DATA</v>
      </c>
      <c r="C116" s="106" t="str">
        <f t="shared" si="47"/>
        <v>SG211396R</v>
      </c>
      <c r="D116" s="81">
        <v>5417601.9000000004</v>
      </c>
      <c r="E116" s="81">
        <v>83046.899999999994</v>
      </c>
      <c r="F116" s="81">
        <v>204.3</v>
      </c>
      <c r="G116" s="81">
        <v>72535.3</v>
      </c>
      <c r="H116" s="81">
        <v>4489</v>
      </c>
      <c r="I116" s="81">
        <v>446008.8</v>
      </c>
      <c r="J116" s="82">
        <f t="shared" si="43"/>
        <v>641422.93639498274</v>
      </c>
      <c r="K116" s="95">
        <f t="shared" si="44"/>
        <v>10720.946447767003</v>
      </c>
      <c r="L116" s="96">
        <f t="shared" si="45"/>
        <v>0.41168213190908337</v>
      </c>
      <c r="M116" s="62">
        <f t="shared" si="8"/>
        <v>9.6860007810112396</v>
      </c>
      <c r="N116" s="62">
        <f t="shared" si="9"/>
        <v>0.51791237888104869</v>
      </c>
      <c r="O116" s="62">
        <f t="shared" si="10"/>
        <v>32.929353670604613</v>
      </c>
    </row>
    <row r="117" spans="1:21" x14ac:dyDescent="0.25">
      <c r="A117" s="21" t="s">
        <v>124</v>
      </c>
      <c r="B117" s="93" t="str">
        <f t="shared" si="46"/>
        <v>1397.DATA</v>
      </c>
      <c r="C117" s="106" t="str">
        <f t="shared" si="47"/>
        <v>SG211397R</v>
      </c>
      <c r="D117" s="81">
        <v>6134056</v>
      </c>
      <c r="E117" s="81">
        <v>108395.3</v>
      </c>
      <c r="F117" s="81">
        <v>101.9</v>
      </c>
      <c r="G117" s="81">
        <v>34235.599999999999</v>
      </c>
      <c r="H117" s="81">
        <v>4082.2</v>
      </c>
      <c r="I117" s="81">
        <v>403513.8</v>
      </c>
      <c r="J117" s="82">
        <f t="shared" si="43"/>
        <v>726277.06957064127</v>
      </c>
      <c r="K117" s="95">
        <f t="shared" si="44"/>
        <v>13570.203512987015</v>
      </c>
      <c r="L117" s="96">
        <f t="shared" si="45"/>
        <v>0.16698311082773309</v>
      </c>
      <c r="M117" s="62">
        <f t="shared" si="8"/>
        <v>4.5001861344433713</v>
      </c>
      <c r="N117" s="62">
        <f t="shared" si="9"/>
        <v>0.46627981406560731</v>
      </c>
      <c r="O117" s="62">
        <f t="shared" si="10"/>
        <v>29.723701847162861</v>
      </c>
    </row>
    <row r="118" spans="1:21" x14ac:dyDescent="0.25">
      <c r="A118" s="21" t="s">
        <v>125</v>
      </c>
      <c r="B118" s="93" t="str">
        <f t="shared" si="46"/>
        <v>1398.DATA</v>
      </c>
      <c r="C118" s="106" t="str">
        <f t="shared" si="47"/>
        <v>SG211398R</v>
      </c>
      <c r="D118" s="81">
        <v>6158284.7000000002</v>
      </c>
      <c r="E118" s="81">
        <v>104060</v>
      </c>
      <c r="F118" s="81">
        <v>101.9</v>
      </c>
      <c r="G118" s="81">
        <v>33788</v>
      </c>
      <c r="H118" s="81">
        <v>4211.3999999999996</v>
      </c>
      <c r="I118" s="81">
        <v>401131.5</v>
      </c>
      <c r="J118" s="82">
        <f t="shared" si="43"/>
        <v>729146.62581503019</v>
      </c>
      <c r="K118" s="95">
        <f t="shared" si="44"/>
        <v>13082.89921942812</v>
      </c>
      <c r="L118" s="96">
        <f t="shared" si="45"/>
        <v>0.16698311082773309</v>
      </c>
      <c r="M118" s="62">
        <f t="shared" si="8"/>
        <v>4.4395806822909059</v>
      </c>
      <c r="N118" s="62">
        <f t="shared" si="9"/>
        <v>0.48267835726657843</v>
      </c>
      <c r="O118" s="62">
        <f t="shared" si="10"/>
        <v>29.543990720230628</v>
      </c>
    </row>
    <row r="119" spans="1:21" x14ac:dyDescent="0.25">
      <c r="A119" s="21" t="s">
        <v>126</v>
      </c>
      <c r="B119" s="93" t="str">
        <f t="shared" si="46"/>
        <v>1399.DATA</v>
      </c>
      <c r="C119" s="106" t="str">
        <f t="shared" si="47"/>
        <v>SG211399R</v>
      </c>
      <c r="D119" s="81">
        <v>6197927.0999999996</v>
      </c>
      <c r="E119" s="81">
        <v>110436.3</v>
      </c>
      <c r="F119" s="81">
        <v>100.8</v>
      </c>
      <c r="G119" s="81">
        <v>32951.5</v>
      </c>
      <c r="H119" s="81">
        <v>4212.2</v>
      </c>
      <c r="I119" s="81">
        <v>395963.7</v>
      </c>
      <c r="J119" s="82">
        <f t="shared" si="43"/>
        <v>733841.72280589491</v>
      </c>
      <c r="K119" s="95">
        <f t="shared" si="44"/>
        <v>13799.619715592073</v>
      </c>
      <c r="L119" s="96">
        <f t="shared" si="45"/>
        <v>0.16435450806221077</v>
      </c>
      <c r="M119" s="62">
        <f t="shared" si="8"/>
        <v>4.3263178120372485</v>
      </c>
      <c r="N119" s="62">
        <f t="shared" si="9"/>
        <v>0.4827798962337671</v>
      </c>
      <c r="O119" s="62">
        <f t="shared" si="10"/>
        <v>29.154152680621682</v>
      </c>
    </row>
    <row r="120" spans="1:21" x14ac:dyDescent="0.25">
      <c r="A120" s="21" t="s">
        <v>127</v>
      </c>
      <c r="B120" s="93" t="str">
        <f t="shared" si="46"/>
        <v>1400.DATA</v>
      </c>
      <c r="C120" s="106" t="str">
        <f t="shared" si="47"/>
        <v>SG211400R</v>
      </c>
      <c r="D120" s="81">
        <v>5879118.9000000004</v>
      </c>
      <c r="E120" s="81">
        <v>142161.1</v>
      </c>
      <c r="F120" s="81">
        <v>102</v>
      </c>
      <c r="G120" s="81">
        <v>29885.599999999999</v>
      </c>
      <c r="H120" s="81">
        <v>4336</v>
      </c>
      <c r="I120" s="81">
        <v>444073.2</v>
      </c>
      <c r="J120" s="82">
        <f t="shared" si="43"/>
        <v>696083.27678640536</v>
      </c>
      <c r="K120" s="95">
        <f t="shared" si="44"/>
        <v>17365.608517358334</v>
      </c>
      <c r="L120" s="96">
        <f t="shared" si="45"/>
        <v>0.16722207471550785</v>
      </c>
      <c r="M120" s="62">
        <f t="shared" si="8"/>
        <v>3.911192128940189</v>
      </c>
      <c r="N120" s="62">
        <f t="shared" si="9"/>
        <v>0.49849305140621464</v>
      </c>
      <c r="O120" s="62">
        <f t="shared" si="10"/>
        <v>32.783339794396738</v>
      </c>
    </row>
    <row r="121" spans="1:21" x14ac:dyDescent="0.25">
      <c r="A121" s="21" t="s">
        <v>128</v>
      </c>
      <c r="B121" s="93" t="str">
        <f t="shared" si="46"/>
        <v>1401.DATA</v>
      </c>
      <c r="C121" s="106" t="str">
        <f t="shared" si="47"/>
        <v>SG211401R</v>
      </c>
      <c r="D121" s="81">
        <v>6031212.0999999996</v>
      </c>
      <c r="E121" s="81">
        <v>143297.29999999999</v>
      </c>
      <c r="F121" s="81">
        <v>102</v>
      </c>
      <c r="G121" s="81">
        <v>25874.1</v>
      </c>
      <c r="H121" s="81">
        <v>4314.8</v>
      </c>
      <c r="I121" s="81">
        <v>427490.5</v>
      </c>
      <c r="J121" s="82">
        <f t="shared" si="43"/>
        <v>714096.62425404089</v>
      </c>
      <c r="K121" s="95">
        <f t="shared" si="44"/>
        <v>17493.321740974141</v>
      </c>
      <c r="L121" s="96">
        <f t="shared" si="45"/>
        <v>0.16722207471550785</v>
      </c>
      <c r="M121" s="62">
        <f t="shared" si="8"/>
        <v>3.3680313351296109</v>
      </c>
      <c r="N121" s="62">
        <f t="shared" si="9"/>
        <v>0.49580226877571471</v>
      </c>
      <c r="O121" s="62">
        <f t="shared" si="10"/>
        <v>31.532407626080754</v>
      </c>
    </row>
    <row r="122" spans="1:21" x14ac:dyDescent="0.25">
      <c r="A122" s="21" t="s">
        <v>129</v>
      </c>
      <c r="B122" s="93" t="str">
        <f t="shared" si="46"/>
        <v>1402.DATA</v>
      </c>
      <c r="C122" s="106" t="str">
        <f t="shared" si="47"/>
        <v>SG211402R</v>
      </c>
      <c r="D122" s="81">
        <v>5847139.5</v>
      </c>
      <c r="E122" s="81">
        <v>150275.5</v>
      </c>
      <c r="F122" s="81">
        <v>67.400000000000006</v>
      </c>
      <c r="G122" s="81">
        <v>25702.3</v>
      </c>
      <c r="H122" s="81">
        <v>4462.2</v>
      </c>
      <c r="I122" s="81">
        <v>453217.2</v>
      </c>
      <c r="J122" s="82">
        <f t="shared" si="43"/>
        <v>692295.7567394441</v>
      </c>
      <c r="K122" s="95">
        <f t="shared" si="44"/>
        <v>18277.698098161116</v>
      </c>
      <c r="L122" s="96">
        <f t="shared" si="45"/>
        <v>8.4540569545442229E-2</v>
      </c>
      <c r="M122" s="62">
        <f t="shared" si="8"/>
        <v>3.3447694569352553</v>
      </c>
      <c r="N122" s="62">
        <f t="shared" si="9"/>
        <v>0.51451082348022803</v>
      </c>
      <c r="O122" s="62">
        <f t="shared" si="10"/>
        <v>33.473126363959068</v>
      </c>
    </row>
    <row r="123" spans="1:21" x14ac:dyDescent="0.25">
      <c r="A123" s="21" t="s">
        <v>130</v>
      </c>
      <c r="B123" s="93" t="str">
        <f t="shared" si="14"/>
        <v>LOW1 STD CHK4.DATA</v>
      </c>
      <c r="C123" s="94" t="str">
        <f t="shared" si="15"/>
        <v>LOW1 STD CHK4</v>
      </c>
      <c r="D123" s="81">
        <v>188368.2</v>
      </c>
      <c r="E123" s="81">
        <v>19863.599999999999</v>
      </c>
      <c r="F123" s="81">
        <v>351.5</v>
      </c>
      <c r="G123" s="81">
        <v>29847.599999999999</v>
      </c>
      <c r="H123" s="81">
        <v>1635.6</v>
      </c>
      <c r="I123" s="81">
        <v>204955.7</v>
      </c>
      <c r="J123" s="82">
        <f t="shared" si="43"/>
        <v>21699.065100886735</v>
      </c>
      <c r="K123" s="95">
        <f t="shared" si="44"/>
        <v>2447.9292781361787</v>
      </c>
      <c r="L123" s="96">
        <f t="shared" si="45"/>
        <v>0.76343697471352434</v>
      </c>
      <c r="M123" s="62">
        <f t="shared" si="8"/>
        <v>3.9060468939495863</v>
      </c>
      <c r="N123" s="62">
        <f t="shared" si="9"/>
        <v>0.15574826766084104</v>
      </c>
      <c r="O123" s="62">
        <f t="shared" si="10"/>
        <v>14.745277671986255</v>
      </c>
      <c r="P123" s="90">
        <f>((J123-$B$26)/$B$26)*100</f>
        <v>-3.559710662725621</v>
      </c>
      <c r="Q123" s="90">
        <f>((K123-$F$26)/$F$26)*100</f>
        <v>-2.0828288745528516</v>
      </c>
      <c r="R123" s="90">
        <f>((L123-$J$26)/$J$26)*100</f>
        <v>1.7915966284699121</v>
      </c>
      <c r="S123" s="94"/>
      <c r="T123" s="94"/>
      <c r="U123" s="94"/>
    </row>
    <row r="124" spans="1:21" x14ac:dyDescent="0.25">
      <c r="A124" s="21" t="s">
        <v>131</v>
      </c>
      <c r="B124" s="93" t="str">
        <f t="shared" si="14"/>
        <v>AIR STD CHK4.DATA</v>
      </c>
      <c r="C124" s="94" t="str">
        <f t="shared" si="15"/>
        <v>AIR STD CHK4</v>
      </c>
      <c r="D124" s="81">
        <v>92.4</v>
      </c>
      <c r="E124" s="81">
        <v>4242</v>
      </c>
      <c r="F124" s="81">
        <v>140.4</v>
      </c>
      <c r="G124" s="81">
        <v>157108.9</v>
      </c>
      <c r="H124" s="81">
        <v>7740.9</v>
      </c>
      <c r="I124" s="81">
        <v>1050814.3</v>
      </c>
      <c r="J124" s="82">
        <f t="shared" si="43"/>
        <v>75.088751601712488</v>
      </c>
      <c r="K124" s="95">
        <f t="shared" si="44"/>
        <v>439.72977762269898</v>
      </c>
      <c r="L124" s="96">
        <f t="shared" si="45"/>
        <v>0.25898420762101421</v>
      </c>
      <c r="M124" s="62">
        <f t="shared" si="8"/>
        <v>21.137344096832827</v>
      </c>
      <c r="N124" s="62">
        <f t="shared" si="9"/>
        <v>0.93065558813211546</v>
      </c>
      <c r="O124" s="62">
        <f t="shared" si="10"/>
        <v>78.553447185196944</v>
      </c>
      <c r="P124" s="90"/>
      <c r="Q124" s="92"/>
      <c r="R124" s="91"/>
      <c r="S124" s="63">
        <f>((G124-AVERAGE($E$49:$E$51))/AVERAGE($E$49:$E$51))*100</f>
        <v>0.88859558957941465</v>
      </c>
      <c r="T124" s="63">
        <f>((H124-AVERAGE($F$49:$F$51))/AVERAGE($F$49:$F$51))*100</f>
        <v>8.6196865020023147E-2</v>
      </c>
      <c r="U124" s="63">
        <f>((I124-AVERAGE($G$49:$G$51))/AVERAGE($G$49:$G$51))*100</f>
        <v>0.59597613912767555</v>
      </c>
    </row>
    <row r="125" spans="1:21" x14ac:dyDescent="0.25">
      <c r="A125" s="21" t="s">
        <v>132</v>
      </c>
      <c r="B125" s="93" t="str">
        <f t="shared" ref="B125:B134" si="48">RIGHT(A125, LEN(A125) - 28)</f>
        <v>1403.DATA</v>
      </c>
      <c r="C125" s="106" t="str">
        <f t="shared" ref="C125:C134" si="49">"SG21"&amp;LEFT(B125, LEN(B125) -5)&amp;"R"</f>
        <v>SG211403R</v>
      </c>
      <c r="D125" s="81">
        <v>5878554.9000000004</v>
      </c>
      <c r="E125" s="81">
        <v>144843.6</v>
      </c>
      <c r="F125" s="81">
        <v>71.099999999999994</v>
      </c>
      <c r="G125" s="81">
        <v>26931.200000000001</v>
      </c>
      <c r="H125" s="81">
        <v>4515.7</v>
      </c>
      <c r="I125" s="81">
        <v>459533.5</v>
      </c>
      <c r="J125" s="82">
        <f t="shared" si="43"/>
        <v>696016.47874433803</v>
      </c>
      <c r="K125" s="95">
        <f t="shared" si="44"/>
        <v>17667.131772374534</v>
      </c>
      <c r="L125" s="96">
        <f t="shared" si="45"/>
        <v>9.3382233393108194E-2</v>
      </c>
      <c r="M125" s="62">
        <f t="shared" si="8"/>
        <v>3.511163648512925</v>
      </c>
      <c r="N125" s="62">
        <f t="shared" si="9"/>
        <v>0.52130124191097083</v>
      </c>
      <c r="O125" s="62">
        <f t="shared" si="10"/>
        <v>33.94960262263433</v>
      </c>
    </row>
    <row r="126" spans="1:21" x14ac:dyDescent="0.25">
      <c r="A126" s="21" t="s">
        <v>133</v>
      </c>
      <c r="B126" s="93" t="str">
        <f t="shared" si="48"/>
        <v>1404.DATA</v>
      </c>
      <c r="C126" s="106" t="str">
        <f t="shared" si="49"/>
        <v>SG211404R</v>
      </c>
      <c r="D126" s="81">
        <v>5974203.2999999998</v>
      </c>
      <c r="E126" s="81">
        <v>100011.4</v>
      </c>
      <c r="F126" s="81">
        <v>233.2</v>
      </c>
      <c r="G126" s="81">
        <v>35830.400000000001</v>
      </c>
      <c r="H126" s="81">
        <v>4643.8999999999996</v>
      </c>
      <c r="I126" s="81">
        <v>426159</v>
      </c>
      <c r="J126" s="82">
        <f t="shared" si="43"/>
        <v>707344.71606147895</v>
      </c>
      <c r="K126" s="95">
        <f t="shared" si="44"/>
        <v>12627.821101903946</v>
      </c>
      <c r="L126" s="96">
        <f t="shared" si="45"/>
        <v>0.48074269547598786</v>
      </c>
      <c r="M126" s="62">
        <f t="shared" si="8"/>
        <v>4.7161235229437102</v>
      </c>
      <c r="N126" s="62">
        <f t="shared" si="9"/>
        <v>0.53757286140295601</v>
      </c>
      <c r="O126" s="62">
        <f t="shared" si="10"/>
        <v>31.431964623306015</v>
      </c>
    </row>
    <row r="127" spans="1:21" x14ac:dyDescent="0.25">
      <c r="A127" s="21" t="s">
        <v>134</v>
      </c>
      <c r="B127" s="93" t="str">
        <f t="shared" si="48"/>
        <v>1405.DATA</v>
      </c>
      <c r="C127" s="106" t="str">
        <f t="shared" si="49"/>
        <v>SG211405R</v>
      </c>
      <c r="D127" s="81">
        <v>5986568.7000000002</v>
      </c>
      <c r="E127" s="81">
        <v>103507.8</v>
      </c>
      <c r="F127" s="81">
        <v>236.4</v>
      </c>
      <c r="G127" s="81">
        <v>34934</v>
      </c>
      <c r="H127" s="81">
        <v>4483.8999999999996</v>
      </c>
      <c r="I127" s="81">
        <v>423722.2</v>
      </c>
      <c r="J127" s="82">
        <f t="shared" si="43"/>
        <v>708809.22760293074</v>
      </c>
      <c r="K127" s="95">
        <f t="shared" si="44"/>
        <v>13020.82982840484</v>
      </c>
      <c r="L127" s="96">
        <f t="shared" si="45"/>
        <v>0.48838953988478012</v>
      </c>
      <c r="M127" s="62">
        <f t="shared" si="8"/>
        <v>4.5947501375338131</v>
      </c>
      <c r="N127" s="62">
        <f t="shared" si="9"/>
        <v>0.51726506796522087</v>
      </c>
      <c r="O127" s="62">
        <f t="shared" si="10"/>
        <v>31.248142235651869</v>
      </c>
    </row>
    <row r="128" spans="1:21" x14ac:dyDescent="0.25">
      <c r="A128" s="21" t="s">
        <v>135</v>
      </c>
      <c r="B128" s="93" t="str">
        <f t="shared" si="48"/>
        <v>1406.DATA</v>
      </c>
      <c r="C128" s="106" t="str">
        <f t="shared" si="49"/>
        <v>SG211406R</v>
      </c>
      <c r="D128" s="81">
        <v>5975145.7000000002</v>
      </c>
      <c r="E128" s="81">
        <v>105162.7</v>
      </c>
      <c r="F128" s="81">
        <v>224.3</v>
      </c>
      <c r="G128" s="81">
        <v>35144.5</v>
      </c>
      <c r="H128" s="81">
        <v>4423.3999999999996</v>
      </c>
      <c r="I128" s="81">
        <v>423911.5</v>
      </c>
      <c r="J128" s="82">
        <f t="shared" si="43"/>
        <v>707456.33037857874</v>
      </c>
      <c r="K128" s="95">
        <f t="shared" si="44"/>
        <v>13206.846914975693</v>
      </c>
      <c r="L128" s="96">
        <f t="shared" si="45"/>
        <v>0.45947490946403463</v>
      </c>
      <c r="M128" s="62">
        <f t="shared" si="8"/>
        <v>4.623252031363335</v>
      </c>
      <c r="N128" s="62">
        <f t="shared" si="9"/>
        <v>0.50958618357157737</v>
      </c>
      <c r="O128" s="62">
        <f t="shared" si="10"/>
        <v>31.26242226601256</v>
      </c>
    </row>
    <row r="129" spans="1:21" x14ac:dyDescent="0.25">
      <c r="A129" s="21" t="s">
        <v>136</v>
      </c>
      <c r="B129" s="93" t="str">
        <f t="shared" si="48"/>
        <v>1407.DATA</v>
      </c>
      <c r="C129" s="106" t="str">
        <f t="shared" si="49"/>
        <v>SG211407R</v>
      </c>
      <c r="D129" s="81">
        <v>6002162.5999999996</v>
      </c>
      <c r="E129" s="81">
        <v>116459.1</v>
      </c>
      <c r="F129" s="81">
        <v>92.2</v>
      </c>
      <c r="G129" s="81">
        <v>29934.5</v>
      </c>
      <c r="H129" s="81">
        <v>4390.8999999999996</v>
      </c>
      <c r="I129" s="81">
        <v>426979.7</v>
      </c>
      <c r="J129" s="82">
        <f t="shared" si="43"/>
        <v>710656.11056071939</v>
      </c>
      <c r="K129" s="95">
        <f t="shared" si="44"/>
        <v>14476.605460349419</v>
      </c>
      <c r="L129" s="96">
        <f t="shared" si="45"/>
        <v>0.14380361371358175</v>
      </c>
      <c r="M129" s="62">
        <f t="shared" si="8"/>
        <v>3.9178132339675695</v>
      </c>
      <c r="N129" s="62">
        <f t="shared" si="9"/>
        <v>0.50546116302953736</v>
      </c>
      <c r="O129" s="62">
        <f t="shared" si="10"/>
        <v>31.493874929259626</v>
      </c>
    </row>
    <row r="130" spans="1:21" x14ac:dyDescent="0.25">
      <c r="A130" s="21" t="s">
        <v>137</v>
      </c>
      <c r="B130" s="93" t="str">
        <f t="shared" si="48"/>
        <v>1408.DATA</v>
      </c>
      <c r="C130" s="106" t="str">
        <f t="shared" si="49"/>
        <v>SG211408R</v>
      </c>
      <c r="D130" s="81">
        <v>6012428</v>
      </c>
      <c r="E130" s="81">
        <v>124063.1</v>
      </c>
      <c r="F130" s="81">
        <v>90.1</v>
      </c>
      <c r="G130" s="81">
        <v>28965.1</v>
      </c>
      <c r="H130" s="81">
        <v>4319.5</v>
      </c>
      <c r="I130" s="81">
        <v>425468.2</v>
      </c>
      <c r="J130" s="82">
        <f t="shared" si="43"/>
        <v>711871.90598809067</v>
      </c>
      <c r="K130" s="95">
        <f t="shared" si="44"/>
        <v>15331.324129927498</v>
      </c>
      <c r="L130" s="96">
        <f t="shared" si="45"/>
        <v>0.13878537207031186</v>
      </c>
      <c r="M130" s="62">
        <f t="shared" ref="M130:M154" si="50">$G130*$O$28+$O$30</f>
        <v>3.7865555813388836</v>
      </c>
      <c r="N130" s="62">
        <f t="shared" ref="N130:N154" si="51">$H130*$Q$28+$Q$30</f>
        <v>0.49639881020794824</v>
      </c>
      <c r="O130" s="62">
        <f t="shared" ref="O130:O154" si="52">$I130*$S$28+$S$30</f>
        <v>31.379853450706094</v>
      </c>
    </row>
    <row r="131" spans="1:21" x14ac:dyDescent="0.25">
      <c r="A131" s="21" t="s">
        <v>138</v>
      </c>
      <c r="B131" s="93" t="str">
        <f t="shared" si="48"/>
        <v>1409.DATA</v>
      </c>
      <c r="C131" s="106" t="str">
        <f t="shared" si="49"/>
        <v>SG211409R</v>
      </c>
      <c r="D131" s="33">
        <v>6940429</v>
      </c>
      <c r="E131" s="81">
        <v>127697.5</v>
      </c>
      <c r="F131" s="81">
        <v>90.2</v>
      </c>
      <c r="G131" s="81">
        <v>10101.6</v>
      </c>
      <c r="H131" s="81">
        <v>3822.3</v>
      </c>
      <c r="I131" s="81">
        <v>319091.40000000002</v>
      </c>
      <c r="J131" s="82">
        <f t="shared" si="43"/>
        <v>821780.85959885828</v>
      </c>
      <c r="K131" s="95">
        <f t="shared" si="44"/>
        <v>15739.844583993063</v>
      </c>
      <c r="L131" s="96">
        <f t="shared" si="45"/>
        <v>0.13902433595808664</v>
      </c>
      <c r="M131" s="62">
        <f t="shared" si="50"/>
        <v>1.2324203117275563</v>
      </c>
      <c r="N131" s="62">
        <f t="shared" si="51"/>
        <v>0.43329234210018652</v>
      </c>
      <c r="O131" s="62">
        <f t="shared" si="52"/>
        <v>23.355215660568462</v>
      </c>
    </row>
    <row r="132" spans="1:21" x14ac:dyDescent="0.25">
      <c r="A132" s="21" t="s">
        <v>139</v>
      </c>
      <c r="B132" s="93" t="str">
        <f t="shared" si="48"/>
        <v>1410.DATA</v>
      </c>
      <c r="C132" s="106" t="str">
        <f t="shared" si="49"/>
        <v>SG211410R</v>
      </c>
      <c r="D132" s="81">
        <v>5866723</v>
      </c>
      <c r="E132" s="81">
        <v>121084.8</v>
      </c>
      <c r="F132" s="81">
        <v>107</v>
      </c>
      <c r="G132" s="81">
        <v>35682.300000000003</v>
      </c>
      <c r="H132" s="81">
        <v>4369.8</v>
      </c>
      <c r="I132" s="81">
        <v>435257</v>
      </c>
      <c r="J132" s="82">
        <f t="shared" si="43"/>
        <v>694615.15293948748</v>
      </c>
      <c r="K132" s="95">
        <f t="shared" si="44"/>
        <v>14996.551824087888</v>
      </c>
      <c r="L132" s="96">
        <f t="shared" si="45"/>
        <v>0.17917026910424566</v>
      </c>
      <c r="M132" s="62">
        <f t="shared" si="50"/>
        <v>4.6960706465724416</v>
      </c>
      <c r="N132" s="62">
        <f t="shared" si="51"/>
        <v>0.50278307276993628</v>
      </c>
      <c r="O132" s="62">
        <f t="shared" si="52"/>
        <v>32.1182811379471</v>
      </c>
    </row>
    <row r="133" spans="1:21" x14ac:dyDescent="0.25">
      <c r="A133" s="21" t="s">
        <v>140</v>
      </c>
      <c r="B133" s="93" t="str">
        <f t="shared" si="48"/>
        <v>1411.DATA</v>
      </c>
      <c r="C133" s="106" t="str">
        <f t="shared" si="49"/>
        <v>SG211411R</v>
      </c>
      <c r="D133" s="81">
        <v>5892440.2000000002</v>
      </c>
      <c r="E133" s="81">
        <v>117548.3</v>
      </c>
      <c r="F133" s="81">
        <v>108.1</v>
      </c>
      <c r="G133" s="81">
        <v>35378.1</v>
      </c>
      <c r="H133" s="81">
        <v>4511.5</v>
      </c>
      <c r="I133" s="81">
        <v>431748.2</v>
      </c>
      <c r="J133" s="82">
        <f t="shared" si="43"/>
        <v>697661.00153426128</v>
      </c>
      <c r="K133" s="95">
        <f t="shared" si="44"/>
        <v>14599.035704287404</v>
      </c>
      <c r="L133" s="96">
        <f t="shared" si="45"/>
        <v>0.18179887186976795</v>
      </c>
      <c r="M133" s="62">
        <f t="shared" si="50"/>
        <v>4.6548816864634599</v>
      </c>
      <c r="N133" s="62">
        <f t="shared" si="51"/>
        <v>0.52076816233323031</v>
      </c>
      <c r="O133" s="62">
        <f t="shared" si="52"/>
        <v>31.853591383432629</v>
      </c>
    </row>
    <row r="134" spans="1:21" x14ac:dyDescent="0.25">
      <c r="A134" s="21" t="s">
        <v>141</v>
      </c>
      <c r="B134" s="93" t="str">
        <f t="shared" si="48"/>
        <v>1412.DATA</v>
      </c>
      <c r="C134" s="106" t="str">
        <f t="shared" si="49"/>
        <v>SG211412R</v>
      </c>
      <c r="D134" s="33">
        <v>6150840</v>
      </c>
      <c r="E134" s="81">
        <v>115922.8</v>
      </c>
      <c r="F134" s="81">
        <v>114.6</v>
      </c>
      <c r="G134" s="81">
        <v>27743.9</v>
      </c>
      <c r="H134" s="81">
        <v>4178.3</v>
      </c>
      <c r="I134" s="81">
        <v>406447.1</v>
      </c>
      <c r="J134" s="82">
        <f t="shared" si="43"/>
        <v>728264.90350336651</v>
      </c>
      <c r="K134" s="95">
        <f t="shared" si="44"/>
        <v>14416.323290110764</v>
      </c>
      <c r="L134" s="96">
        <f t="shared" si="45"/>
        <v>0.19733152457512709</v>
      </c>
      <c r="M134" s="62">
        <f t="shared" si="50"/>
        <v>3.6212039768514157</v>
      </c>
      <c r="N134" s="62">
        <f t="shared" si="51"/>
        <v>0.478477182499147</v>
      </c>
      <c r="O134" s="62">
        <f t="shared" si="52"/>
        <v>29.944978197173491</v>
      </c>
    </row>
    <row r="135" spans="1:21" x14ac:dyDescent="0.25">
      <c r="A135" s="21" t="s">
        <v>142</v>
      </c>
      <c r="B135" s="93" t="str">
        <f t="shared" ref="B131:B154" si="53">RIGHT(A135, LEN(A135) - 22)</f>
        <v>t low 1 std 1st inj12.DATA</v>
      </c>
      <c r="C135" s="94" t="str">
        <f t="shared" ref="C131:C148" si="54">LEFT(B135, LEN(B135) -5)</f>
        <v>t low 1 std 1st inj12</v>
      </c>
      <c r="D135" s="81">
        <v>228211.7</v>
      </c>
      <c r="E135" s="81">
        <v>23184.400000000001</v>
      </c>
      <c r="F135" s="81">
        <v>392.7</v>
      </c>
      <c r="G135" s="81">
        <v>1302.3</v>
      </c>
      <c r="H135" s="81">
        <v>475.7</v>
      </c>
      <c r="I135" s="81">
        <v>9030.2999999999993</v>
      </c>
      <c r="J135" s="82">
        <f t="shared" si="43"/>
        <v>26811.048304375316</v>
      </c>
      <c r="K135" s="95">
        <f t="shared" si="44"/>
        <v>3992.172597475349</v>
      </c>
      <c r="L135" s="96">
        <f t="shared" si="45"/>
        <v>0.86189009647672377</v>
      </c>
      <c r="M135" s="62">
        <f t="shared" si="50"/>
        <v>4.0986989285222791E-2</v>
      </c>
      <c r="N135" s="62">
        <f t="shared" si="51"/>
        <v>8.529457608160422E-3</v>
      </c>
      <c r="O135" s="62">
        <f t="shared" si="52"/>
        <v>-3.4546207730298928E-2</v>
      </c>
      <c r="P135" s="90">
        <f t="shared" ref="P135:P141" si="55">((J135-$B$26)/$B$26)*100</f>
        <v>19.160214686112514</v>
      </c>
      <c r="Q135" s="90">
        <f t="shared" ref="Q135:Q141" si="56">((K135-$F$26)/$F$26)*100</f>
        <v>59.686903899013956</v>
      </c>
      <c r="R135" s="90">
        <f t="shared" ref="R135:R141" si="57">((L135-$J$26)/$J$26)*100</f>
        <v>14.918679530229836</v>
      </c>
      <c r="S135" s="94"/>
      <c r="T135" s="94"/>
      <c r="U135" s="94"/>
    </row>
    <row r="136" spans="1:21" x14ac:dyDescent="0.25">
      <c r="A136" s="21" t="s">
        <v>143</v>
      </c>
      <c r="B136" s="93" t="str">
        <f t="shared" si="53"/>
        <v>t low 1 std 1st inject13.DATA</v>
      </c>
      <c r="C136" s="94" t="str">
        <f t="shared" si="54"/>
        <v>t low 1 std 1st inject13</v>
      </c>
      <c r="D136" s="81">
        <v>228091.3</v>
      </c>
      <c r="E136" s="81">
        <v>23235.7</v>
      </c>
      <c r="F136" s="81">
        <v>392.2</v>
      </c>
      <c r="G136" s="81">
        <v>1576.7</v>
      </c>
      <c r="H136" s="81">
        <v>385.2</v>
      </c>
      <c r="I136" s="81">
        <v>14543.3</v>
      </c>
      <c r="J136" s="82">
        <f t="shared" si="43"/>
        <v>26796.788580501376</v>
      </c>
      <c r="K136" s="95">
        <f t="shared" si="44"/>
        <v>3997.9389135917818</v>
      </c>
      <c r="L136" s="96">
        <f t="shared" si="45"/>
        <v>0.86069527703784998</v>
      </c>
      <c r="M136" s="62">
        <f t="shared" si="50"/>
        <v>7.8141001954205119E-2</v>
      </c>
      <c r="N136" s="62">
        <f t="shared" si="51"/>
        <v>-2.9571380550584767E-3</v>
      </c>
      <c r="O136" s="62">
        <f t="shared" si="52"/>
        <v>0.38133233098329988</v>
      </c>
      <c r="P136" s="90">
        <f t="shared" si="55"/>
        <v>19.096838135561669</v>
      </c>
      <c r="Q136" s="90">
        <f t="shared" si="56"/>
        <v>59.917556543671267</v>
      </c>
      <c r="R136" s="90">
        <f t="shared" si="57"/>
        <v>14.759370271713331</v>
      </c>
      <c r="S136" s="94"/>
      <c r="T136" s="94"/>
      <c r="U136" s="94"/>
    </row>
    <row r="137" spans="1:21" x14ac:dyDescent="0.25">
      <c r="A137" s="21" t="s">
        <v>144</v>
      </c>
      <c r="B137" s="93" t="str">
        <f t="shared" si="53"/>
        <v>t low 1std 1st inj14.DATA</v>
      </c>
      <c r="C137" s="94" t="str">
        <f t="shared" si="54"/>
        <v>t low 1std 1st inj14</v>
      </c>
      <c r="D137" s="81">
        <v>229270.2</v>
      </c>
      <c r="E137" s="81">
        <v>23329.4</v>
      </c>
      <c r="F137" s="81">
        <v>392.1</v>
      </c>
      <c r="G137" s="81">
        <v>2206.1</v>
      </c>
      <c r="H137" s="81">
        <v>812.3</v>
      </c>
      <c r="I137" s="81">
        <v>14257.4</v>
      </c>
      <c r="J137" s="82">
        <f t="shared" si="43"/>
        <v>26936.413069496255</v>
      </c>
      <c r="K137" s="95">
        <f t="shared" si="44"/>
        <v>4008.4711518005488</v>
      </c>
      <c r="L137" s="96">
        <f t="shared" si="45"/>
        <v>0.86045631315007531</v>
      </c>
      <c r="M137" s="62">
        <f t="shared" si="50"/>
        <v>0.1633623415090793</v>
      </c>
      <c r="N137" s="62">
        <f t="shared" si="51"/>
        <v>5.1251978052795563E-2</v>
      </c>
      <c r="O137" s="62">
        <f t="shared" si="52"/>
        <v>0.35976518528799484</v>
      </c>
      <c r="P137" s="90">
        <f t="shared" si="55"/>
        <v>19.717391419983354</v>
      </c>
      <c r="Q137" s="90">
        <f t="shared" si="56"/>
        <v>60.338846072021958</v>
      </c>
      <c r="R137" s="90">
        <f t="shared" si="57"/>
        <v>14.727508420010041</v>
      </c>
      <c r="S137" s="94"/>
      <c r="T137" s="94"/>
      <c r="U137" s="94"/>
    </row>
    <row r="138" spans="1:21" x14ac:dyDescent="0.25">
      <c r="A138" s="21" t="s">
        <v>145</v>
      </c>
      <c r="B138" s="93" t="str">
        <f t="shared" si="53"/>
        <v>t low 1 std 1st inj15.DATA</v>
      </c>
      <c r="C138" s="94" t="str">
        <f t="shared" si="54"/>
        <v>t low 1 std 1st inj15</v>
      </c>
      <c r="D138" s="81">
        <v>231074.7</v>
      </c>
      <c r="E138" s="81">
        <v>23443.4</v>
      </c>
      <c r="F138" s="81">
        <v>396.6</v>
      </c>
      <c r="G138" s="81">
        <v>873.1</v>
      </c>
      <c r="H138" s="81">
        <v>365.2</v>
      </c>
      <c r="I138" s="81">
        <v>8850.1</v>
      </c>
      <c r="J138" s="82">
        <f t="shared" si="43"/>
        <v>27150.131273238094</v>
      </c>
      <c r="K138" s="95">
        <f t="shared" si="44"/>
        <v>4021.2851876148443</v>
      </c>
      <c r="L138" s="96">
        <f t="shared" si="45"/>
        <v>0.87120968809993937</v>
      </c>
      <c r="M138" s="62">
        <f t="shared" si="50"/>
        <v>-1.7127085924424509E-2</v>
      </c>
      <c r="N138" s="62">
        <f t="shared" si="51"/>
        <v>-5.4956122347753558E-3</v>
      </c>
      <c r="O138" s="62">
        <f t="shared" si="52"/>
        <v>-4.813977070439468E-2</v>
      </c>
      <c r="P138" s="90">
        <f t="shared" si="55"/>
        <v>20.66725010328042</v>
      </c>
      <c r="Q138" s="90">
        <f t="shared" si="56"/>
        <v>60.851407504593766</v>
      </c>
      <c r="R138" s="90">
        <f t="shared" si="57"/>
        <v>16.161291746658581</v>
      </c>
      <c r="S138" s="94"/>
      <c r="T138" s="94"/>
      <c r="U138" s="94"/>
    </row>
    <row r="139" spans="1:21" x14ac:dyDescent="0.25">
      <c r="A139" s="21" t="s">
        <v>146</v>
      </c>
      <c r="B139" s="93" t="str">
        <f t="shared" si="53"/>
        <v>t low 1 std 1st inj16.DATA</v>
      </c>
      <c r="C139" s="94" t="str">
        <f t="shared" si="54"/>
        <v>t low 1 std 1st inj16</v>
      </c>
      <c r="D139" s="81">
        <v>230768.8</v>
      </c>
      <c r="E139" s="81">
        <v>23399.200000000001</v>
      </c>
      <c r="F139" s="81">
        <v>395.3</v>
      </c>
      <c r="G139" s="81">
        <v>864.9</v>
      </c>
      <c r="H139" s="81">
        <v>238.4</v>
      </c>
      <c r="I139" s="81">
        <v>9205.7000000000007</v>
      </c>
      <c r="J139" s="82">
        <f t="shared" si="43"/>
        <v>27113.901625953731</v>
      </c>
      <c r="K139" s="95">
        <f t="shared" si="44"/>
        <v>4016.3169386412314</v>
      </c>
      <c r="L139" s="96">
        <f t="shared" si="45"/>
        <v>0.86810315755886758</v>
      </c>
      <c r="M139" s="62">
        <f t="shared" si="50"/>
        <v>-1.8237373475028212E-2</v>
      </c>
      <c r="N139" s="62">
        <f t="shared" si="51"/>
        <v>-2.1589538534180393E-2</v>
      </c>
      <c r="O139" s="62">
        <f t="shared" si="52"/>
        <v>-2.1314737443637211E-2</v>
      </c>
      <c r="P139" s="90">
        <f t="shared" si="55"/>
        <v>20.50622944868325</v>
      </c>
      <c r="Q139" s="90">
        <f t="shared" si="56"/>
        <v>60.652677545649262</v>
      </c>
      <c r="R139" s="90">
        <f t="shared" si="57"/>
        <v>15.747087674515678</v>
      </c>
      <c r="S139" s="94"/>
      <c r="T139" s="94"/>
      <c r="U139" s="94"/>
    </row>
    <row r="140" spans="1:21" x14ac:dyDescent="0.25">
      <c r="A140" s="21" t="s">
        <v>147</v>
      </c>
      <c r="B140" s="93" t="str">
        <f t="shared" si="53"/>
        <v>t low 1 std 1st inj17.DATA</v>
      </c>
      <c r="C140" s="94" t="str">
        <f t="shared" si="54"/>
        <v>t low 1 std 1st inj17</v>
      </c>
      <c r="D140" s="81">
        <v>230188.4</v>
      </c>
      <c r="E140" s="81">
        <v>23312.1</v>
      </c>
      <c r="F140" s="81">
        <v>394.1</v>
      </c>
      <c r="G140" s="81">
        <v>914.2</v>
      </c>
      <c r="H140" s="81">
        <v>446.7</v>
      </c>
      <c r="I140" s="81">
        <v>9310.4</v>
      </c>
      <c r="J140" s="82">
        <f t="shared" si="43"/>
        <v>27045.161229471734</v>
      </c>
      <c r="K140" s="95">
        <f t="shared" si="44"/>
        <v>4006.526565663818</v>
      </c>
      <c r="L140" s="96">
        <f t="shared" si="45"/>
        <v>0.86523559090557045</v>
      </c>
      <c r="M140" s="62">
        <f t="shared" si="50"/>
        <v>-1.1562108079325478E-2</v>
      </c>
      <c r="N140" s="62">
        <f t="shared" si="51"/>
        <v>4.8486700475709396E-3</v>
      </c>
      <c r="O140" s="62">
        <f t="shared" si="52"/>
        <v>-1.3416590698976716E-2</v>
      </c>
      <c r="P140" s="90">
        <f t="shared" si="55"/>
        <v>20.200716575429929</v>
      </c>
      <c r="Q140" s="90">
        <f t="shared" si="56"/>
        <v>60.261062626552722</v>
      </c>
      <c r="R140" s="90">
        <f t="shared" si="57"/>
        <v>15.36474545407606</v>
      </c>
      <c r="S140" s="94"/>
      <c r="T140" s="94"/>
      <c r="U140" s="94"/>
    </row>
    <row r="141" spans="1:21" x14ac:dyDescent="0.25">
      <c r="A141" s="21" t="s">
        <v>148</v>
      </c>
      <c r="B141" s="93" t="str">
        <f t="shared" si="53"/>
        <v>t low 1 std 1st inj18.DATA</v>
      </c>
      <c r="C141" s="94" t="str">
        <f t="shared" si="54"/>
        <v>t low 1 std 1st inj18</v>
      </c>
      <c r="D141" s="81">
        <v>229299.5</v>
      </c>
      <c r="E141" s="81">
        <v>23265.4</v>
      </c>
      <c r="F141" s="81">
        <v>392.3</v>
      </c>
      <c r="G141" s="81">
        <v>1447.6</v>
      </c>
      <c r="H141" s="81">
        <v>341.5</v>
      </c>
      <c r="I141" s="81">
        <v>13438.2</v>
      </c>
      <c r="J141" s="82">
        <f t="shared" si="43"/>
        <v>26939.883251468898</v>
      </c>
      <c r="K141" s="95">
        <f t="shared" si="44"/>
        <v>4001.2773071328743</v>
      </c>
      <c r="L141" s="96">
        <f t="shared" si="45"/>
        <v>0.86093424092562487</v>
      </c>
      <c r="M141" s="62">
        <f t="shared" si="50"/>
        <v>6.06607430782371E-2</v>
      </c>
      <c r="N141" s="62">
        <f t="shared" si="51"/>
        <v>-8.503704137739862E-3</v>
      </c>
      <c r="O141" s="62">
        <f t="shared" si="52"/>
        <v>0.29796803329920829</v>
      </c>
      <c r="P141" s="90">
        <f t="shared" si="55"/>
        <v>19.732814450972882</v>
      </c>
      <c r="Q141" s="90">
        <f t="shared" si="56"/>
        <v>60.051092285314965</v>
      </c>
      <c r="R141" s="90">
        <f t="shared" si="57"/>
        <v>14.79123212341665</v>
      </c>
      <c r="S141" s="94"/>
      <c r="T141" s="94"/>
      <c r="U141" s="94"/>
    </row>
    <row r="142" spans="1:21" x14ac:dyDescent="0.25">
      <c r="A142" s="21" t="s">
        <v>149</v>
      </c>
      <c r="B142" s="93" t="str">
        <f t="shared" si="53"/>
        <v>LOW1 STD CHK7.DATA</v>
      </c>
      <c r="C142" s="105" t="str">
        <f t="shared" si="54"/>
        <v>LOW1 STD CHK7</v>
      </c>
      <c r="D142" s="81">
        <v>199314.5</v>
      </c>
      <c r="E142" s="81">
        <v>20976.9</v>
      </c>
      <c r="F142" s="81">
        <v>373.2</v>
      </c>
      <c r="G142" s="81">
        <v>23810.3</v>
      </c>
      <c r="H142" s="81">
        <v>1482.5</v>
      </c>
      <c r="I142" s="81">
        <v>162750.79999999999</v>
      </c>
      <c r="J142" s="82">
        <f t="shared" si="43"/>
        <v>23388.57245113693</v>
      </c>
      <c r="K142" s="95">
        <f t="shared" si="44"/>
        <v>3744.041158352044</v>
      </c>
      <c r="L142" s="96">
        <f t="shared" ref="L142:L149" si="58">(F142*$K$28)+$K$30</f>
        <v>0.8152921383606464</v>
      </c>
      <c r="M142" s="62">
        <f t="shared" si="50"/>
        <v>3.0885909147715727</v>
      </c>
      <c r="N142" s="62">
        <f t="shared" si="51"/>
        <v>0.13631624781510832</v>
      </c>
      <c r="O142" s="62">
        <f t="shared" si="52"/>
        <v>11.561509825341309</v>
      </c>
      <c r="P142" s="90">
        <f>((J142-$B$26)/$B$26)*100</f>
        <v>3.9492108939419102</v>
      </c>
      <c r="Q142" s="90">
        <f>((K142-$F$26)/$F$26)*100</f>
        <v>49.76164633408176</v>
      </c>
      <c r="R142" s="90">
        <f>((L142-$J$26)/$J$26)*100</f>
        <v>8.705618448086188</v>
      </c>
      <c r="S142" s="94"/>
      <c r="T142" s="94"/>
      <c r="U142" s="94"/>
    </row>
    <row r="143" spans="1:21" x14ac:dyDescent="0.25">
      <c r="A143" s="21" t="s">
        <v>150</v>
      </c>
      <c r="B143" s="93" t="str">
        <f t="shared" si="53"/>
        <v>AIR STD CHK7.DATA</v>
      </c>
      <c r="C143" s="105" t="str">
        <f t="shared" si="54"/>
        <v>AIR STD CHK7</v>
      </c>
      <c r="D143" s="81">
        <v>36</v>
      </c>
      <c r="E143" s="81">
        <v>4082.4</v>
      </c>
      <c r="F143" s="81">
        <v>139.6</v>
      </c>
      <c r="G143" s="81">
        <v>156555.9</v>
      </c>
      <c r="H143" s="81">
        <v>7925.3</v>
      </c>
      <c r="I143" s="81">
        <v>1045720.7</v>
      </c>
      <c r="J143" s="82">
        <f t="shared" si="43"/>
        <v>68.611061605973916</v>
      </c>
      <c r="K143" s="95">
        <f t="shared" si="44"/>
        <v>419.21276014165016</v>
      </c>
      <c r="L143" s="96">
        <f t="shared" si="58"/>
        <v>0.25707249651881614</v>
      </c>
      <c r="M143" s="62">
        <f t="shared" si="50"/>
        <v>21.062467387627478</v>
      </c>
      <c r="N143" s="62">
        <f t="shared" si="51"/>
        <v>0.95406032006910513</v>
      </c>
      <c r="O143" s="62">
        <f t="shared" si="52"/>
        <v>78.169206495047916</v>
      </c>
      <c r="P143" s="90"/>
      <c r="Q143" s="92"/>
      <c r="R143" s="91"/>
      <c r="S143" s="63">
        <f>((G143-AVERAGE($E$49:$E$51))/AVERAGE($E$49:$E$51))*100</f>
        <v>0.53348271334492103</v>
      </c>
      <c r="T143" s="63">
        <f>((H143-AVERAGE($F$49:$F$51))/AVERAGE($F$49:$F$51))*100</f>
        <v>2.470402151473762</v>
      </c>
      <c r="U143" s="63">
        <f>((I143-AVERAGE($G$49:$G$51))/AVERAGE($G$49:$G$51))*100</f>
        <v>0.108358427737309</v>
      </c>
    </row>
    <row r="144" spans="1:21" x14ac:dyDescent="0.25">
      <c r="A144" s="21" t="s">
        <v>151</v>
      </c>
      <c r="B144" s="93" t="str">
        <f t="shared" ref="B144:B146" si="59">RIGHT(A144, LEN(A144) - 28)</f>
        <v>1413.DATA</v>
      </c>
      <c r="C144" s="106" t="str">
        <f t="shared" ref="C144:C146" si="60">"SG21"&amp;LEFT(B144, LEN(B144) -5)&amp;"R"</f>
        <v>SG211413R</v>
      </c>
      <c r="D144" s="81">
        <v>6183062.7000000002</v>
      </c>
      <c r="E144" s="81">
        <v>111433</v>
      </c>
      <c r="F144" s="81">
        <v>126.7</v>
      </c>
      <c r="G144" s="81">
        <v>32881.800000000003</v>
      </c>
      <c r="H144" s="81">
        <v>4361.2</v>
      </c>
      <c r="I144" s="81">
        <v>430406</v>
      </c>
      <c r="J144" s="82">
        <f t="shared" si="43"/>
        <v>732081.23908868781</v>
      </c>
      <c r="K144" s="95">
        <f t="shared" si="44"/>
        <v>13911.65260590881</v>
      </c>
      <c r="L144" s="96">
        <f t="shared" si="58"/>
        <v>0.22624615499587258</v>
      </c>
      <c r="M144" s="62">
        <f t="shared" si="50"/>
        <v>4.3168803678571175</v>
      </c>
      <c r="N144" s="62">
        <f t="shared" si="51"/>
        <v>0.50169152887265778</v>
      </c>
      <c r="O144" s="62">
        <f t="shared" si="52"/>
        <v>31.752341215708817</v>
      </c>
    </row>
    <row r="145" spans="1:21" x14ac:dyDescent="0.25">
      <c r="A145" s="21" t="s">
        <v>152</v>
      </c>
      <c r="B145" s="93" t="str">
        <f t="shared" si="59"/>
        <v>1414.DATA</v>
      </c>
      <c r="C145" s="106" t="str">
        <f t="shared" si="60"/>
        <v>SG211414R</v>
      </c>
      <c r="D145" s="81">
        <v>5986544.5999999996</v>
      </c>
      <c r="E145" s="81">
        <v>114515.5</v>
      </c>
      <c r="F145" s="81">
        <v>118.4</v>
      </c>
      <c r="G145" s="81">
        <v>33265.599999999999</v>
      </c>
      <c r="H145" s="81">
        <v>4454.3</v>
      </c>
      <c r="I145" s="81">
        <v>431657.5</v>
      </c>
      <c r="J145" s="82">
        <f t="shared" si="43"/>
        <v>708806.37328943098</v>
      </c>
      <c r="K145" s="95">
        <f t="shared" si="44"/>
        <v>14258.137390097978</v>
      </c>
      <c r="L145" s="96">
        <f t="shared" si="58"/>
        <v>0.20641215231056786</v>
      </c>
      <c r="M145" s="62">
        <f t="shared" si="50"/>
        <v>4.3688472412622019</v>
      </c>
      <c r="N145" s="62">
        <f t="shared" si="51"/>
        <v>0.51350812617924002</v>
      </c>
      <c r="O145" s="62">
        <f t="shared" si="52"/>
        <v>31.846749340359658</v>
      </c>
    </row>
    <row r="146" spans="1:21" x14ac:dyDescent="0.25">
      <c r="A146" s="21" t="s">
        <v>153</v>
      </c>
      <c r="B146" s="93" t="str">
        <f t="shared" si="59"/>
        <v>1256.DATA</v>
      </c>
      <c r="C146" s="106" t="str">
        <f t="shared" si="60"/>
        <v>SG211256R</v>
      </c>
      <c r="D146" s="81">
        <v>165</v>
      </c>
      <c r="E146" s="81">
        <v>34310.5</v>
      </c>
      <c r="F146" s="81">
        <v>187.8</v>
      </c>
      <c r="G146" s="81">
        <v>141074.70000000001</v>
      </c>
      <c r="H146" s="81">
        <v>7648.5</v>
      </c>
      <c r="I146" s="81">
        <v>1070410.3999999999</v>
      </c>
      <c r="J146" s="82">
        <f t="shared" si="43"/>
        <v>83.427054681333402</v>
      </c>
      <c r="K146" s="95">
        <f t="shared" si="44"/>
        <v>5242.7887718036836</v>
      </c>
      <c r="L146" s="96">
        <f t="shared" si="58"/>
        <v>0.3722530904262486</v>
      </c>
      <c r="M146" s="62">
        <f t="shared" si="50"/>
        <v>18.966298652456018</v>
      </c>
      <c r="N146" s="62">
        <f t="shared" si="51"/>
        <v>0.91892783742182349</v>
      </c>
      <c r="O146" s="62">
        <f t="shared" si="52"/>
        <v>80.031698125245128</v>
      </c>
    </row>
    <row r="147" spans="1:21" x14ac:dyDescent="0.25">
      <c r="A147" s="21" t="s">
        <v>154</v>
      </c>
      <c r="B147" s="93" t="str">
        <f t="shared" si="53"/>
        <v>LOW1 STD CHK6.DATA</v>
      </c>
      <c r="C147" s="105" t="str">
        <f t="shared" si="54"/>
        <v>LOW1 STD CHK6</v>
      </c>
      <c r="D147" s="81">
        <v>198797.6</v>
      </c>
      <c r="E147" s="81">
        <v>20774.900000000001</v>
      </c>
      <c r="F147" s="81">
        <v>360.2</v>
      </c>
      <c r="G147" s="81">
        <v>22958.5</v>
      </c>
      <c r="H147" s="81">
        <v>1193.9000000000001</v>
      </c>
      <c r="I147" s="81">
        <v>158075.6</v>
      </c>
      <c r="J147" s="82">
        <f t="shared" si="43"/>
        <v>23327.352756199743</v>
      </c>
      <c r="K147" s="95">
        <f t="shared" si="44"/>
        <v>3721.3355861196965</v>
      </c>
      <c r="L147" s="96">
        <f t="shared" si="58"/>
        <v>0.78422683294992801</v>
      </c>
      <c r="M147" s="62">
        <f t="shared" si="50"/>
        <v>2.9732564104295931</v>
      </c>
      <c r="N147" s="62">
        <f t="shared" si="51"/>
        <v>9.96860654017937E-2</v>
      </c>
      <c r="O147" s="62">
        <f t="shared" si="52"/>
        <v>11.208831547780306</v>
      </c>
      <c r="P147" s="90">
        <f>((J147-$B$26)/$B$26)*100</f>
        <v>3.6771233608877485</v>
      </c>
      <c r="Q147" s="90">
        <f>((K147-$F$26)/$F$26)*100</f>
        <v>48.853423444787857</v>
      </c>
      <c r="R147" s="90">
        <f>((L147-$J$26)/$J$26)*100</f>
        <v>4.5635777266570674</v>
      </c>
      <c r="S147" s="94"/>
      <c r="T147" s="94"/>
      <c r="U147" s="94"/>
    </row>
    <row r="148" spans="1:21" x14ac:dyDescent="0.25">
      <c r="A148" s="21" t="s">
        <v>155</v>
      </c>
      <c r="B148" s="93" t="str">
        <f t="shared" si="53"/>
        <v>AIR STD CHK6.DATA</v>
      </c>
      <c r="C148" s="105" t="str">
        <f t="shared" si="54"/>
        <v>AIR STD CHK6</v>
      </c>
      <c r="D148" s="81">
        <v>0.4</v>
      </c>
      <c r="E148" s="81">
        <v>4016.8</v>
      </c>
      <c r="F148" s="81">
        <v>139.5</v>
      </c>
      <c r="G148" s="81">
        <v>157322.1</v>
      </c>
      <c r="H148" s="81">
        <v>7838.2</v>
      </c>
      <c r="I148" s="81">
        <v>1048624.7</v>
      </c>
      <c r="J148" s="82">
        <f t="shared" si="43"/>
        <v>64.522306927812693</v>
      </c>
      <c r="K148" s="95">
        <f t="shared" si="44"/>
        <v>410.77970032487826</v>
      </c>
      <c r="L148" s="96">
        <f t="shared" si="58"/>
        <v>0.25683353263104136</v>
      </c>
      <c r="M148" s="62">
        <f t="shared" si="50"/>
        <v>21.166211573148523</v>
      </c>
      <c r="N148" s="62">
        <f t="shared" si="51"/>
        <v>0.943005265016438</v>
      </c>
      <c r="O148" s="62">
        <f t="shared" si="52"/>
        <v>78.388272570945674</v>
      </c>
      <c r="P148" s="90"/>
      <c r="Q148" s="92"/>
      <c r="R148" s="91"/>
      <c r="S148" s="63">
        <f>((G148-AVERAGE($E$49:$E$51))/AVERAGE($E$49:$E$51))*100</f>
        <v>1.025503483274167</v>
      </c>
      <c r="T148" s="63">
        <f>((H148-AVERAGE($F$49:$F$51))/AVERAGE($F$49:$F$51))*100</f>
        <v>1.3442401099872061</v>
      </c>
      <c r="U148" s="63">
        <f>((I148-AVERAGE($G$49:$G$51))/AVERAGE($G$49:$G$51))*100</f>
        <v>0.3863625572091165</v>
      </c>
    </row>
    <row r="149" spans="1:21" x14ac:dyDescent="0.25">
      <c r="A149" s="21" t="s">
        <v>156</v>
      </c>
      <c r="B149" s="93" t="str">
        <f t="shared" si="53"/>
        <v>helium from port1.DATA</v>
      </c>
      <c r="C149" s="105" t="str">
        <f>LEFT(B149, LEN(B149) -5)&amp;"std"</f>
        <v>helium from port1std</v>
      </c>
      <c r="D149" s="88">
        <v>0.5</v>
      </c>
      <c r="E149" s="88">
        <v>2813.4</v>
      </c>
      <c r="F149" s="88">
        <v>95.9</v>
      </c>
      <c r="G149" s="88">
        <v>85604.6</v>
      </c>
      <c r="H149" s="88">
        <v>4124.8999999999996</v>
      </c>
      <c r="I149" s="88">
        <v>432141.2</v>
      </c>
      <c r="J149" s="82">
        <f t="shared" si="43"/>
        <v>64.533792193762594</v>
      </c>
      <c r="K149" s="95">
        <f t="shared" si="44"/>
        <v>256.07933167391286</v>
      </c>
      <c r="L149" s="96">
        <f t="shared" si="58"/>
        <v>0.15264527756124774</v>
      </c>
      <c r="M149" s="62">
        <f t="shared" si="50"/>
        <v>11.455596035292329</v>
      </c>
      <c r="N149" s="62">
        <f t="shared" si="51"/>
        <v>0.47169945643930283</v>
      </c>
      <c r="O149" s="62">
        <f t="shared" si="52"/>
        <v>31.883237722216315</v>
      </c>
    </row>
    <row r="150" spans="1:21" x14ac:dyDescent="0.25">
      <c r="A150" s="21" t="s">
        <v>157</v>
      </c>
      <c r="B150" s="93" t="str">
        <f t="shared" si="53"/>
        <v>Heliumfrom port.2.DATA</v>
      </c>
      <c r="C150" s="105" t="str">
        <f t="shared" ref="C150:C154" si="61">LEFT(B150, LEN(B150) -5)&amp;"std"</f>
        <v>Heliumfrom port.2std</v>
      </c>
      <c r="D150" s="104">
        <v>24.4</v>
      </c>
      <c r="E150" s="104">
        <v>2704.7</v>
      </c>
      <c r="F150" s="88">
        <v>97.5</v>
      </c>
      <c r="G150" s="88">
        <v>82767</v>
      </c>
      <c r="H150" s="88">
        <v>3937.5</v>
      </c>
      <c r="I150" s="88">
        <v>413919.1</v>
      </c>
      <c r="J150" s="82">
        <f t="shared" si="43"/>
        <v>67.278770755786553</v>
      </c>
      <c r="K150" s="95">
        <f t="shared" si="44"/>
        <v>242.10564871532887</v>
      </c>
      <c r="L150" s="96">
        <f t="shared" ref="L150:L151" si="62">(F150*$K$28)+$K$30</f>
        <v>0.15646869976564381</v>
      </c>
      <c r="M150" s="62">
        <f t="shared" si="50"/>
        <v>11.071382382415125</v>
      </c>
      <c r="N150" s="62">
        <f t="shared" si="51"/>
        <v>0.44791395337535572</v>
      </c>
      <c r="O150" s="62">
        <f t="shared" si="52"/>
        <v>30.50863581394621</v>
      </c>
    </row>
    <row r="151" spans="1:21" x14ac:dyDescent="0.25">
      <c r="A151" s="21" t="s">
        <v>158</v>
      </c>
      <c r="B151" s="93" t="str">
        <f t="shared" si="53"/>
        <v>Heliumfrm port.3.DATA</v>
      </c>
      <c r="C151" s="105" t="str">
        <f t="shared" si="61"/>
        <v>Heliumfrm port.3std</v>
      </c>
      <c r="D151" s="104">
        <v>0.2</v>
      </c>
      <c r="E151" s="104">
        <v>2223.6999999999998</v>
      </c>
      <c r="F151" s="88">
        <v>79</v>
      </c>
      <c r="G151" s="88">
        <v>67254.2</v>
      </c>
      <c r="H151" s="88">
        <v>3499.7</v>
      </c>
      <c r="I151" s="88">
        <v>338766.1</v>
      </c>
      <c r="J151" s="82">
        <f t="shared" si="43"/>
        <v>64.49933639591292</v>
      </c>
      <c r="K151" s="95">
        <f t="shared" si="44"/>
        <v>180.27178024174202</v>
      </c>
      <c r="L151" s="96">
        <f t="shared" si="62"/>
        <v>0.11226038052731394</v>
      </c>
      <c r="M151" s="62">
        <f t="shared" si="50"/>
        <v>8.9709349781462144</v>
      </c>
      <c r="N151" s="62">
        <f t="shared" si="51"/>
        <v>0.39234675358135312</v>
      </c>
      <c r="O151" s="62">
        <f t="shared" si="52"/>
        <v>24.839395868373366</v>
      </c>
    </row>
    <row r="152" spans="1:21" x14ac:dyDescent="0.25">
      <c r="A152" s="21" t="s">
        <v>162</v>
      </c>
      <c r="B152" s="93" t="str">
        <f t="shared" si="53"/>
        <v>Helium7.DATA</v>
      </c>
      <c r="C152" s="105" t="str">
        <f t="shared" si="61"/>
        <v>Helium7std</v>
      </c>
      <c r="D152" s="81">
        <v>1.3</v>
      </c>
      <c r="E152" s="81">
        <v>60.1</v>
      </c>
      <c r="F152" s="81">
        <v>5.9</v>
      </c>
      <c r="G152" s="81">
        <v>849.2</v>
      </c>
      <c r="H152" s="81">
        <v>519</v>
      </c>
      <c r="I152" s="81">
        <v>7417.4</v>
      </c>
      <c r="J152" s="82">
        <f t="shared" si="43"/>
        <v>64.625674321361714</v>
      </c>
      <c r="K152" s="95">
        <f t="shared" si="44"/>
        <v>-97.864930422400207</v>
      </c>
      <c r="L152" s="96">
        <f t="shared" ref="L152:L154" si="63">(F152*$K$28)+$K$30</f>
        <v>-6.2422221436032786E-2</v>
      </c>
      <c r="M152" s="62">
        <f t="shared" si="50"/>
        <v>-2.036316793167188E-2</v>
      </c>
      <c r="N152" s="62">
        <f t="shared" si="51"/>
        <v>1.402525420724747E-2</v>
      </c>
      <c r="O152" s="62">
        <f t="shared" si="52"/>
        <v>-0.15621689430587726</v>
      </c>
    </row>
    <row r="153" spans="1:21" x14ac:dyDescent="0.25">
      <c r="A153" s="21" t="s">
        <v>163</v>
      </c>
      <c r="B153" s="93" t="str">
        <f t="shared" si="53"/>
        <v>Helium8.DATA</v>
      </c>
      <c r="C153" s="105" t="str">
        <f t="shared" si="61"/>
        <v>Helium8std</v>
      </c>
      <c r="D153" s="81">
        <v>1.3</v>
      </c>
      <c r="E153" s="81">
        <v>59</v>
      </c>
      <c r="F153" s="81">
        <v>8.3000000000000007</v>
      </c>
      <c r="G153" s="81">
        <v>1035.4000000000001</v>
      </c>
      <c r="H153" s="81">
        <v>290.39999999999998</v>
      </c>
      <c r="I153" s="81">
        <v>10220.6</v>
      </c>
      <c r="J153" s="82">
        <f t="shared" si="43"/>
        <v>64.625674321361714</v>
      </c>
      <c r="K153" s="95">
        <f t="shared" si="44"/>
        <v>-98.006338437620471</v>
      </c>
      <c r="L153" s="96">
        <f t="shared" si="63"/>
        <v>-5.6687088129438637E-2</v>
      </c>
      <c r="M153" s="62">
        <f t="shared" si="50"/>
        <v>4.8484835222804279E-3</v>
      </c>
      <c r="N153" s="62">
        <f t="shared" si="51"/>
        <v>-1.4989505666916501E-2</v>
      </c>
      <c r="O153" s="62">
        <f t="shared" si="52"/>
        <v>5.5245235155751748E-2</v>
      </c>
    </row>
    <row r="154" spans="1:21" x14ac:dyDescent="0.25">
      <c r="A154" s="21" t="s">
        <v>164</v>
      </c>
      <c r="B154" s="93" t="str">
        <f t="shared" si="53"/>
        <v>Helium9.DATA</v>
      </c>
      <c r="C154" s="105" t="str">
        <f t="shared" si="61"/>
        <v>Helium9std</v>
      </c>
      <c r="D154" s="81">
        <v>0.9</v>
      </c>
      <c r="E154" s="81">
        <v>51.6</v>
      </c>
      <c r="F154" s="81">
        <v>3.3</v>
      </c>
      <c r="G154" s="81">
        <v>1114.5999999999999</v>
      </c>
      <c r="H154" s="81">
        <v>420.6</v>
      </c>
      <c r="I154" s="81">
        <v>10833.9</v>
      </c>
      <c r="J154" s="82">
        <f t="shared" si="43"/>
        <v>64.579733257562154</v>
      </c>
      <c r="K154" s="95">
        <f t="shared" si="44"/>
        <v>-98.957628721829494</v>
      </c>
      <c r="L154" s="96">
        <f t="shared" si="63"/>
        <v>-6.8635282518176452E-2</v>
      </c>
      <c r="M154" s="62">
        <f t="shared" si="50"/>
        <v>1.5572236450062477E-2</v>
      </c>
      <c r="N154" s="62">
        <f t="shared" si="51"/>
        <v>1.5359612430404165E-3</v>
      </c>
      <c r="O154" s="62">
        <f t="shared" si="52"/>
        <v>0.10151011957313782</v>
      </c>
    </row>
  </sheetData>
  <sortState xmlns:xlrd2="http://schemas.microsoft.com/office/spreadsheetml/2017/richdata2" ref="A48">
    <sortCondition ref="A48"/>
  </sortState>
  <mergeCells count="6">
    <mergeCell ref="D64:E64"/>
    <mergeCell ref="G64:I64"/>
    <mergeCell ref="E34:G34"/>
    <mergeCell ref="A1:G1"/>
    <mergeCell ref="B34:C34"/>
    <mergeCell ref="H34:J34"/>
  </mergeCells>
  <phoneticPr fontId="4" type="noConversion"/>
  <conditionalFormatting sqref="K66:K154">
    <cfRule type="cellIs" dxfId="1" priority="7" operator="lessThan">
      <formula>$F$32</formula>
    </cfRule>
  </conditionalFormatting>
  <conditionalFormatting sqref="L66:L154">
    <cfRule type="cellIs" dxfId="0" priority="6" operator="lessThan">
      <formula>$J$32</formula>
    </cfRule>
  </conditionalFormatting>
  <pageMargins left="0.75" right="0.75" top="1" bottom="1" header="0" footer="0"/>
  <pageSetup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Beaulieu, Jake</cp:lastModifiedBy>
  <dcterms:created xsi:type="dcterms:W3CDTF">2013-11-19T13:22:10Z</dcterms:created>
  <dcterms:modified xsi:type="dcterms:W3CDTF">2025-03-31T18:46:30Z</dcterms:modified>
</cp:coreProperties>
</file>