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1Data\"/>
    </mc:Choice>
  </mc:AlternateContent>
  <xr:revisionPtr revIDLastSave="0" documentId="13_ncr:1_{58BCBEE0-4315-4A2E-B43D-195419DC91EB}" xr6:coauthVersionLast="47" xr6:coauthVersionMax="47" xr10:uidLastSave="{00000000-0000-0000-0000-000000000000}"/>
  <bookViews>
    <workbookView xWindow="1080" yWindow="2064" windowWidth="41280" windowHeight="156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1" l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77" i="1"/>
  <c r="C76" i="1"/>
  <c r="C75" i="1"/>
  <c r="C74" i="1"/>
  <c r="C73" i="1"/>
  <c r="C72" i="1"/>
  <c r="C71" i="1"/>
  <c r="C70" i="1"/>
  <c r="C69" i="1"/>
  <c r="C68" i="1"/>
  <c r="B67" i="1"/>
  <c r="C67" i="1" s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C66" i="1"/>
  <c r="B66" i="1"/>
  <c r="U132" i="1"/>
  <c r="T132" i="1"/>
  <c r="S132" i="1"/>
  <c r="U127" i="1"/>
  <c r="T127" i="1"/>
  <c r="S127" i="1"/>
  <c r="U115" i="1"/>
  <c r="T115" i="1"/>
  <c r="S115" i="1"/>
  <c r="T103" i="1" l="1"/>
  <c r="U103" i="1"/>
  <c r="S103" i="1"/>
  <c r="U91" i="1"/>
  <c r="T91" i="1"/>
  <c r="S91" i="1"/>
  <c r="U79" i="1"/>
  <c r="T79" i="1"/>
  <c r="S79" i="1"/>
  <c r="U67" i="1"/>
  <c r="T67" i="1"/>
  <c r="S67" i="1"/>
  <c r="E30" i="1"/>
  <c r="E28" i="1"/>
  <c r="J93" i="1" s="1"/>
  <c r="C26" i="1"/>
  <c r="C30" i="1"/>
  <c r="C28" i="1"/>
  <c r="J95" i="1" s="1"/>
  <c r="J67" i="1" l="1"/>
  <c r="J90" i="1"/>
  <c r="P90" i="1" s="1"/>
  <c r="J99" i="1"/>
  <c r="J102" i="1"/>
  <c r="P102" i="1" s="1"/>
  <c r="J91" i="1"/>
  <c r="J98" i="1"/>
  <c r="J105" i="1"/>
  <c r="J109" i="1"/>
  <c r="J113" i="1"/>
  <c r="J117" i="1"/>
  <c r="J121" i="1"/>
  <c r="J125" i="1"/>
  <c r="J129" i="1"/>
  <c r="J122" i="1"/>
  <c r="J115" i="1"/>
  <c r="J127" i="1"/>
  <c r="J132" i="1"/>
  <c r="J110" i="1"/>
  <c r="J118" i="1"/>
  <c r="J130" i="1"/>
  <c r="J111" i="1"/>
  <c r="J131" i="1"/>
  <c r="P131" i="1" s="1"/>
  <c r="J124" i="1"/>
  <c r="J114" i="1"/>
  <c r="P114" i="1" s="1"/>
  <c r="J126" i="1"/>
  <c r="P126" i="1" s="1"/>
  <c r="J107" i="1"/>
  <c r="J120" i="1"/>
  <c r="J119" i="1"/>
  <c r="J123" i="1"/>
  <c r="J108" i="1"/>
  <c r="J116" i="1"/>
  <c r="J112" i="1"/>
  <c r="J128" i="1"/>
  <c r="J106" i="1"/>
  <c r="J94" i="1"/>
  <c r="J104" i="1"/>
  <c r="J100" i="1"/>
  <c r="J96" i="1"/>
  <c r="J92" i="1"/>
  <c r="J88" i="1"/>
  <c r="J103" i="1"/>
  <c r="J101" i="1"/>
  <c r="J97" i="1"/>
  <c r="J89" i="1"/>
  <c r="E59" i="1"/>
  <c r="H59" i="1" s="1"/>
  <c r="E61" i="1"/>
  <c r="E60" i="1"/>
  <c r="K26" i="1" l="1"/>
  <c r="K28" i="1" l="1"/>
  <c r="G30" i="1"/>
  <c r="G28" i="1"/>
  <c r="S30" i="1"/>
  <c r="S28" i="1"/>
  <c r="Q30" i="1"/>
  <c r="Q28" i="1"/>
  <c r="O30" i="1"/>
  <c r="O28" i="1"/>
  <c r="N113" i="1" l="1"/>
  <c r="N125" i="1"/>
  <c r="N124" i="1"/>
  <c r="N109" i="1"/>
  <c r="N117" i="1"/>
  <c r="N129" i="1"/>
  <c r="N123" i="1"/>
  <c r="N120" i="1"/>
  <c r="N121" i="1"/>
  <c r="N132" i="1"/>
  <c r="N130" i="1"/>
  <c r="N115" i="1"/>
  <c r="N128" i="1"/>
  <c r="N110" i="1"/>
  <c r="N114" i="1"/>
  <c r="N118" i="1"/>
  <c r="N122" i="1"/>
  <c r="N126" i="1"/>
  <c r="N111" i="1"/>
  <c r="N108" i="1"/>
  <c r="N119" i="1"/>
  <c r="N131" i="1"/>
  <c r="N107" i="1"/>
  <c r="N127" i="1"/>
  <c r="N116" i="1"/>
  <c r="N112" i="1"/>
  <c r="N88" i="1"/>
  <c r="N97" i="1"/>
  <c r="N105" i="1"/>
  <c r="N102" i="1"/>
  <c r="N96" i="1"/>
  <c r="N104" i="1"/>
  <c r="N89" i="1"/>
  <c r="N101" i="1"/>
  <c r="N90" i="1"/>
  <c r="N92" i="1"/>
  <c r="N100" i="1"/>
  <c r="N93" i="1"/>
  <c r="N67" i="1"/>
  <c r="N94" i="1"/>
  <c r="N95" i="1"/>
  <c r="N99" i="1"/>
  <c r="N106" i="1"/>
  <c r="N98" i="1"/>
  <c r="N103" i="1"/>
  <c r="N91" i="1"/>
  <c r="M117" i="1"/>
  <c r="M129" i="1"/>
  <c r="M123" i="1"/>
  <c r="M121" i="1"/>
  <c r="M111" i="1"/>
  <c r="M131" i="1"/>
  <c r="M116" i="1"/>
  <c r="M109" i="1"/>
  <c r="M113" i="1"/>
  <c r="M125" i="1"/>
  <c r="M107" i="1"/>
  <c r="M127" i="1"/>
  <c r="M115" i="1"/>
  <c r="M112" i="1"/>
  <c r="M110" i="1"/>
  <c r="M114" i="1"/>
  <c r="M118" i="1"/>
  <c r="M122" i="1"/>
  <c r="M126" i="1"/>
  <c r="M130" i="1"/>
  <c r="M124" i="1"/>
  <c r="M128" i="1"/>
  <c r="M119" i="1"/>
  <c r="M108" i="1"/>
  <c r="M132" i="1"/>
  <c r="M120" i="1"/>
  <c r="M93" i="1"/>
  <c r="M105" i="1"/>
  <c r="M90" i="1"/>
  <c r="M88" i="1"/>
  <c r="M96" i="1"/>
  <c r="M104" i="1"/>
  <c r="M89" i="1"/>
  <c r="M101" i="1"/>
  <c r="M92" i="1"/>
  <c r="M100" i="1"/>
  <c r="M97" i="1"/>
  <c r="M102" i="1"/>
  <c r="M91" i="1"/>
  <c r="M103" i="1"/>
  <c r="M106" i="1"/>
  <c r="M98" i="1"/>
  <c r="M67" i="1"/>
  <c r="M94" i="1"/>
  <c r="M95" i="1"/>
  <c r="M99" i="1"/>
  <c r="O121" i="1"/>
  <c r="O126" i="1"/>
  <c r="O127" i="1"/>
  <c r="O129" i="1"/>
  <c r="O122" i="1"/>
  <c r="O120" i="1"/>
  <c r="O109" i="1"/>
  <c r="O113" i="1"/>
  <c r="O117" i="1"/>
  <c r="O125" i="1"/>
  <c r="O118" i="1"/>
  <c r="O130" i="1"/>
  <c r="O131" i="1"/>
  <c r="O123" i="1"/>
  <c r="O116" i="1"/>
  <c r="O114" i="1"/>
  <c r="O110" i="1"/>
  <c r="O108" i="1"/>
  <c r="O112" i="1"/>
  <c r="O132" i="1"/>
  <c r="O107" i="1"/>
  <c r="O111" i="1"/>
  <c r="O115" i="1"/>
  <c r="O119" i="1"/>
  <c r="O124" i="1"/>
  <c r="O128" i="1"/>
  <c r="O91" i="1"/>
  <c r="O95" i="1"/>
  <c r="O99" i="1"/>
  <c r="O103" i="1"/>
  <c r="O92" i="1"/>
  <c r="O96" i="1"/>
  <c r="O104" i="1"/>
  <c r="O89" i="1"/>
  <c r="O97" i="1"/>
  <c r="O101" i="1"/>
  <c r="O102" i="1"/>
  <c r="O88" i="1"/>
  <c r="O100" i="1"/>
  <c r="O93" i="1"/>
  <c r="O105" i="1"/>
  <c r="O67" i="1"/>
  <c r="O90" i="1"/>
  <c r="O106" i="1"/>
  <c r="O98" i="1"/>
  <c r="O94" i="1"/>
  <c r="F59" i="1"/>
  <c r="I59" i="1" s="1"/>
  <c r="J77" i="1"/>
  <c r="M76" i="1"/>
  <c r="M82" i="1"/>
  <c r="M84" i="1"/>
  <c r="M86" i="1"/>
  <c r="M69" i="1"/>
  <c r="M71" i="1"/>
  <c r="M73" i="1"/>
  <c r="M75" i="1"/>
  <c r="M77" i="1"/>
  <c r="M79" i="1"/>
  <c r="M81" i="1"/>
  <c r="M83" i="1"/>
  <c r="M85" i="1"/>
  <c r="M87" i="1"/>
  <c r="M66" i="1"/>
  <c r="M68" i="1"/>
  <c r="M70" i="1"/>
  <c r="M72" i="1"/>
  <c r="M74" i="1"/>
  <c r="M78" i="1"/>
  <c r="M80" i="1"/>
  <c r="O79" i="1"/>
  <c r="O68" i="1"/>
  <c r="O70" i="1"/>
  <c r="O72" i="1"/>
  <c r="O74" i="1"/>
  <c r="O76" i="1"/>
  <c r="O78" i="1"/>
  <c r="O80" i="1"/>
  <c r="O82" i="1"/>
  <c r="O84" i="1"/>
  <c r="O86" i="1"/>
  <c r="O69" i="1"/>
  <c r="O71" i="1"/>
  <c r="O73" i="1"/>
  <c r="O75" i="1"/>
  <c r="O77" i="1"/>
  <c r="O81" i="1"/>
  <c r="O83" i="1"/>
  <c r="O85" i="1"/>
  <c r="O87" i="1"/>
  <c r="O66" i="1"/>
  <c r="N68" i="1"/>
  <c r="N72" i="1"/>
  <c r="N74" i="1"/>
  <c r="N80" i="1"/>
  <c r="N86" i="1"/>
  <c r="N66" i="1"/>
  <c r="N73" i="1"/>
  <c r="N77" i="1"/>
  <c r="N81" i="1"/>
  <c r="N85" i="1"/>
  <c r="N69" i="1"/>
  <c r="N70" i="1"/>
  <c r="N76" i="1"/>
  <c r="N78" i="1"/>
  <c r="N82" i="1"/>
  <c r="N84" i="1"/>
  <c r="N71" i="1"/>
  <c r="N75" i="1"/>
  <c r="N79" i="1"/>
  <c r="N83" i="1"/>
  <c r="N87" i="1"/>
  <c r="M26" i="1"/>
  <c r="M30" i="1" l="1"/>
  <c r="M28" i="1"/>
  <c r="K30" i="1"/>
  <c r="I30" i="1"/>
  <c r="I28" i="1"/>
  <c r="I26" i="1"/>
  <c r="G26" i="1"/>
  <c r="E26" i="1"/>
  <c r="K122" i="1" l="1"/>
  <c r="K111" i="1"/>
  <c r="K131" i="1"/>
  <c r="Q131" i="1" s="1"/>
  <c r="K128" i="1"/>
  <c r="K109" i="1"/>
  <c r="K113" i="1"/>
  <c r="K117" i="1"/>
  <c r="K121" i="1"/>
  <c r="K125" i="1"/>
  <c r="K129" i="1"/>
  <c r="K110" i="1"/>
  <c r="K118" i="1"/>
  <c r="K130" i="1"/>
  <c r="K115" i="1"/>
  <c r="K124" i="1"/>
  <c r="K114" i="1"/>
  <c r="Q114" i="1" s="1"/>
  <c r="K126" i="1"/>
  <c r="Q126" i="1" s="1"/>
  <c r="K107" i="1"/>
  <c r="K127" i="1"/>
  <c r="K119" i="1"/>
  <c r="K108" i="1"/>
  <c r="K112" i="1"/>
  <c r="K116" i="1"/>
  <c r="K123" i="1"/>
  <c r="K132" i="1"/>
  <c r="K120" i="1"/>
  <c r="K93" i="1"/>
  <c r="K90" i="1"/>
  <c r="Q90" i="1" s="1"/>
  <c r="K95" i="1"/>
  <c r="K103" i="1"/>
  <c r="K100" i="1"/>
  <c r="K89" i="1"/>
  <c r="K105" i="1"/>
  <c r="K98" i="1"/>
  <c r="K106" i="1"/>
  <c r="K88" i="1"/>
  <c r="K92" i="1"/>
  <c r="K96" i="1"/>
  <c r="K104" i="1"/>
  <c r="K97" i="1"/>
  <c r="K101" i="1"/>
  <c r="K102" i="1"/>
  <c r="Q102" i="1" s="1"/>
  <c r="K99" i="1"/>
  <c r="K67" i="1"/>
  <c r="K91" i="1"/>
  <c r="K94" i="1"/>
  <c r="K77" i="1"/>
  <c r="L115" i="1"/>
  <c r="L90" i="1"/>
  <c r="R90" i="1" s="1"/>
  <c r="L99" i="1"/>
  <c r="L108" i="1"/>
  <c r="L124" i="1"/>
  <c r="L116" i="1"/>
  <c r="L106" i="1"/>
  <c r="L101" i="1"/>
  <c r="L128" i="1"/>
  <c r="L131" i="1"/>
  <c r="R131" i="1" s="1"/>
  <c r="L94" i="1"/>
  <c r="L109" i="1"/>
  <c r="L129" i="1"/>
  <c r="L111" i="1"/>
  <c r="L91" i="1"/>
  <c r="L130" i="1"/>
  <c r="L118" i="1"/>
  <c r="L120" i="1"/>
  <c r="L103" i="1"/>
  <c r="L119" i="1"/>
  <c r="L132" i="1"/>
  <c r="L110" i="1"/>
  <c r="L93" i="1"/>
  <c r="L125" i="1"/>
  <c r="L122" i="1"/>
  <c r="L112" i="1"/>
  <c r="L104" i="1"/>
  <c r="L113" i="1"/>
  <c r="L100" i="1"/>
  <c r="L67" i="1"/>
  <c r="L96" i="1"/>
  <c r="L127" i="1"/>
  <c r="L95" i="1"/>
  <c r="L102" i="1"/>
  <c r="R102" i="1" s="1"/>
  <c r="L92" i="1"/>
  <c r="L88" i="1"/>
  <c r="L89" i="1"/>
  <c r="L105" i="1"/>
  <c r="L117" i="1"/>
  <c r="L98" i="1"/>
  <c r="L97" i="1"/>
  <c r="L107" i="1"/>
  <c r="L123" i="1"/>
  <c r="L121" i="1"/>
  <c r="L114" i="1"/>
  <c r="R114" i="1" s="1"/>
  <c r="L126" i="1"/>
  <c r="R126" i="1" s="1"/>
  <c r="K76" i="1"/>
  <c r="L70" i="1"/>
  <c r="L86" i="1"/>
  <c r="L84" i="1"/>
  <c r="L87" i="1"/>
  <c r="L85" i="1"/>
  <c r="L71" i="1"/>
  <c r="L82" i="1"/>
  <c r="L76" i="1"/>
  <c r="L83" i="1"/>
  <c r="L77" i="1"/>
  <c r="L66" i="1"/>
  <c r="R66" i="1" s="1"/>
  <c r="L78" i="1"/>
  <c r="R78" i="1" s="1"/>
  <c r="L68" i="1"/>
  <c r="L75" i="1"/>
  <c r="L73" i="1"/>
  <c r="L80" i="1"/>
  <c r="L74" i="1"/>
  <c r="L81" i="1"/>
  <c r="L69" i="1"/>
  <c r="L72" i="1"/>
  <c r="L79" i="1"/>
  <c r="G59" i="1"/>
  <c r="J59" i="1" s="1"/>
  <c r="G60" i="1"/>
  <c r="J60" i="1" s="1"/>
  <c r="J76" i="1"/>
  <c r="K69" i="1"/>
  <c r="K71" i="1"/>
  <c r="K73" i="1"/>
  <c r="K75" i="1"/>
  <c r="K79" i="1"/>
  <c r="K81" i="1"/>
  <c r="K83" i="1"/>
  <c r="K85" i="1"/>
  <c r="K87" i="1"/>
  <c r="K70" i="1"/>
  <c r="K82" i="1"/>
  <c r="K66" i="1"/>
  <c r="Q66" i="1" s="1"/>
  <c r="K72" i="1"/>
  <c r="K78" i="1"/>
  <c r="Q78" i="1" s="1"/>
  <c r="K86" i="1"/>
  <c r="K68" i="1"/>
  <c r="K74" i="1"/>
  <c r="K80" i="1"/>
  <c r="K84" i="1"/>
  <c r="J66" i="1"/>
  <c r="P66" i="1" s="1"/>
  <c r="J69" i="1"/>
  <c r="J71" i="1"/>
  <c r="J73" i="1"/>
  <c r="J75" i="1"/>
  <c r="J79" i="1"/>
  <c r="J81" i="1"/>
  <c r="J83" i="1"/>
  <c r="J85" i="1"/>
  <c r="J87" i="1"/>
  <c r="J68" i="1"/>
  <c r="J70" i="1"/>
  <c r="J72" i="1"/>
  <c r="J74" i="1"/>
  <c r="J78" i="1"/>
  <c r="P78" i="1" s="1"/>
  <c r="J80" i="1"/>
  <c r="J82" i="1"/>
  <c r="J84" i="1"/>
  <c r="J86" i="1"/>
  <c r="F60" i="1"/>
  <c r="I60" i="1" s="1"/>
  <c r="F61" i="1"/>
  <c r="I61" i="1" s="1"/>
  <c r="H61" i="1"/>
  <c r="H60" i="1"/>
  <c r="G61" i="1"/>
  <c r="J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</authors>
  <commentList>
    <comment ref="B5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Desktop:kw 02/25/2022
chromatogram reviewed, area count confirmed.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Desktop:Desktop:kw 02/25/2022
chromatogram reviewed, no peak observed at Ar retention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Desktop:kw 02/25/2022
chromatogram reviewed, area count confirmed.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Desktop:kw 02/25/2022
chromatogram reviewed, no peak observed at CH4 retention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Desktop:kw 02/25/2022
 area count confirmed.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Desktop:kw 02/25/2022
chromatogram reviewed, no peak observed at CH4 retention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02/25/2022
retention times adjusted and area count checked.</t>
        </r>
      </text>
    </comment>
    <comment ref="F10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Desktop:kw 02/25/2022
integration
 times adjusted and area count checked.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Desktop:kw 2/25/2022
area count checked.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Desktop:kw 02/25/2022
integration times adjusted and area count checked.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<sst xmlns="http://schemas.openxmlformats.org/spreadsheetml/2006/main" count="176" uniqueCount="134">
  <si>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</si>
  <si>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</si>
  <si>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</si>
  <si>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</si>
  <si>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</si>
  <si>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</si>
  <si>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</si>
  <si>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</si>
  <si>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</si>
  <si>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</si>
  <si>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</si>
  <si>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</si>
  <si>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</si>
  <si>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</si>
  <si>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</si>
  <si>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</si>
  <si>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</si>
  <si>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</si>
  <si>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</si>
  <si>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</si>
  <si>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</si>
  <si>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</si>
  <si>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</si>
  <si>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</si>
  <si>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</si>
  <si>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</si>
  <si>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</si>
  <si>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</si>
  <si>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</si>
  <si>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</si>
  <si>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</si>
  <si>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</si>
  <si>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</si>
  <si>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</si>
  <si>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</si>
  <si>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</si>
  <si>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low.trap.1</t>
  </si>
  <si>
    <t>low.trap.2</t>
  </si>
  <si>
    <t>low.trap.3</t>
  </si>
  <si>
    <t>low.trap.4</t>
  </si>
  <si>
    <t>low.trap.5</t>
  </si>
  <si>
    <t>low.trap.6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</si>
  <si>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</si>
  <si>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</si>
  <si>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</si>
  <si>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</si>
  <si>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</si>
  <si>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</si>
  <si>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</si>
  <si>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</si>
  <si>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</si>
  <si>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</si>
  <si>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</si>
  <si>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</si>
  <si>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</si>
  <si>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</si>
  <si>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</si>
  <si>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</si>
  <si>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</si>
  <si>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</si>
  <si>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</si>
  <si>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</si>
  <si>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O2.flag</t>
  </si>
  <si>
    <t>Ar.flag</t>
  </si>
  <si>
    <t>N2.flag</t>
  </si>
  <si>
    <t>N2O.flag</t>
  </si>
  <si>
    <t>2021\T_short tubes_22_01_18\LOW1 STD CHK.13.DATA</t>
  </si>
  <si>
    <t>2021\T_short tubes_22_01_18\AIR STD CHK.13.DATA</t>
  </si>
  <si>
    <t>2021\T_short tubes_22_01_18\SG21.0481.DATA</t>
  </si>
  <si>
    <t>2021\T_short tubes_22_01_18\SG21.0473.DATA</t>
  </si>
  <si>
    <t>2021\T_short tubes_22_01_18\SG21.0489.DATA</t>
  </si>
  <si>
    <t>2021\T_short tubes_22_01_18\SG21.0476.DATA</t>
  </si>
  <si>
    <t>2021\T_short tubes_22_01_18\SG21.0479.DATA</t>
  </si>
  <si>
    <t>2021\T_short tubes_22_01_18\SG21.0484.DATA</t>
  </si>
  <si>
    <t>2021\T_short tubes_22_01_18\SG21.0437.DATA</t>
  </si>
  <si>
    <t>2021\T_short tubes_22_01_18\SG21.0449.DATA</t>
  </si>
  <si>
    <t>2021\T_short tubes_22_01_18\SG21.0498.DATA</t>
  </si>
  <si>
    <t>2021\T_short tubes_22_01_18\SG21.0497.DATA</t>
  </si>
  <si>
    <t>2021\T_short tubes_22_01_18\LOW1 STD CHK1.DATA</t>
  </si>
  <si>
    <t>2021\T_short tubes_22_01_18\AIR STD CHK1.DATA</t>
  </si>
  <si>
    <t>2021\T_short tubes_22_01_18\SG21.0496.DATA</t>
  </si>
  <si>
    <t>2021\T_short tubes_22_01_18\SG21.0495.DATA</t>
  </si>
  <si>
    <t>2021\T_short tubes_22_01_18\SG21.0505.DATA</t>
  </si>
  <si>
    <t>2021\T_short tubes_22_01_18\SG21.0502.DATA</t>
  </si>
  <si>
    <t>2021\T_short tubes_22_01_18\SG21.0499.DATA</t>
  </si>
  <si>
    <t>2021\T_short tubes_22_01_18\SG21.0446.DATA</t>
  </si>
  <si>
    <t>2021\T_short tubes_22_01_18\SG21.0445.DATA</t>
  </si>
  <si>
    <t>2021\T_short tubes_22_01_18\SG21.0444.DATA</t>
  </si>
  <si>
    <t>2021\T_short tubes_22_01_18\SG21.0436.DATA</t>
  </si>
  <si>
    <t>2021\T_short tubes_22_01_18\SG21.0512.DATA</t>
  </si>
  <si>
    <t>2021\T_short tubes_22_01_18\LOW1 STD CHK2.DATA</t>
  </si>
  <si>
    <t>2021\T_short tubes_22_01_18\AIR STD CHK2.DATA</t>
  </si>
  <si>
    <t>2021\T_short tubes_22_01_18\SG21.0510.DATA</t>
  </si>
  <si>
    <t>2021\T_short tubes_22_01_18\SG21.0506.DATA</t>
  </si>
  <si>
    <t>2021\T_short tubes_22_01_18\SG21.0501.DATA</t>
  </si>
  <si>
    <t>2021\T_short tubes_22_01_18\SG21.0500.DATA</t>
  </si>
  <si>
    <t>2021\T_short tubes_22_01_18\SG21.0443.DATA</t>
  </si>
  <si>
    <t>2021\T_short tubes_22_01_18\SG21.0511.DATA</t>
  </si>
  <si>
    <t>2021\T_short tubes_22_01_18\SG21.0509.DATA</t>
  </si>
  <si>
    <t>2021\T_short tubes_22_01_18\SG21.0523.DATA</t>
  </si>
  <si>
    <t>2021\T_short tubes_22_01_18\SG21.0524.DATA</t>
  </si>
  <si>
    <t>2021\T_short tubes_22_01_18\SG21.0529.DATA</t>
  </si>
  <si>
    <t>2021\T_short tubes_22_01_18\LOW1 STD CHK3.DATA</t>
  </si>
  <si>
    <t>2021\T_short tubes_22_01_18\AIR STD CHK3.DATA</t>
  </si>
  <si>
    <t>2021\T_short tubes_22_01_18\SG21.0513.DATA</t>
  </si>
  <si>
    <t>2021\T_short tubes_22_01_18\SG21.0527.DATA</t>
  </si>
  <si>
    <t>2021\T_short tubes_22_01_18\SG21.0514.DATA</t>
  </si>
  <si>
    <t>kwhite02/25/2022  T_shorttubes_2022_01_18</t>
  </si>
  <si>
    <t>2021\T_short tubes_22_01_18\SG21.0516.DATA</t>
  </si>
  <si>
    <t>2021\T_short tubes_22_01_18\SG21.0522.DATA</t>
  </si>
  <si>
    <t>2021\T_short tubes_22_01_18\SG21.0520.DATA</t>
  </si>
  <si>
    <t>2021\T_short tubes_22_01_18\SG21.0521.DATA</t>
  </si>
  <si>
    <t>2021\T_short tubes_22_01_18\SG21.0530.DATA</t>
  </si>
  <si>
    <t>2021\T_short tubes_22_01_18\SG21.0441.DATA</t>
  </si>
  <si>
    <t>2021\T_short tubes_22_01_18\SG21.0532.DATA</t>
  </si>
  <si>
    <t>2021\T_short tubes_22_01_18\LOW1 STD CHK4.DATA</t>
  </si>
  <si>
    <t>2021\T_short tubes_22_01_18\AIR STD CHK4.DATA</t>
  </si>
  <si>
    <t>2021\T_short tubes_22_01_18\SG21.0493.DATA</t>
  </si>
  <si>
    <t>2021\T_short tubes_22_01_18\SG21.0494.DATA</t>
  </si>
  <si>
    <t>2021\T_short tubes_22_01_18\SG21.0507.DATA</t>
  </si>
  <si>
    <t>2021\T_short tubes_22_01_18\SG21.0526.DATA</t>
  </si>
  <si>
    <t>2021\T_short tubes_22_01_18\SG21.0433.DATA</t>
  </si>
  <si>
    <t>2021\T_short tubes_22_01_18\SG21.0434.DATA</t>
  </si>
  <si>
    <t>2021\T_short tubes_22_01_18\SG21.0435.DATA</t>
  </si>
  <si>
    <t>2021\T_short tubes_22_01_18\SG21.0439.DATA</t>
  </si>
  <si>
    <t>2021\T_short tubes_22_01_18\SG21.0440.DATA</t>
  </si>
  <si>
    <t>2021\T_short tubes_22_01_18\SG21.0442.DATA</t>
  </si>
  <si>
    <t>2021\T_short tubes_22_01_18\LOW1 STD CHK5.DATA</t>
  </si>
  <si>
    <t>2021\T_short tubes_22_01_18\AIR STD CHK5.DATA</t>
  </si>
  <si>
    <t>2021\T_short tubes_22_01_18\SG21.0448.DATA</t>
  </si>
  <si>
    <t>2021\T_short tubes_22_01_18\SG21.0450.DATA</t>
  </si>
  <si>
    <t>2021\T_short tubes_22_01_18\SG21.0451.DATA</t>
  </si>
  <si>
    <t>2021\T_short tubes_22_01_18\LOW1 STD CHK6.DATA</t>
  </si>
  <si>
    <t>2021\T_short tubes_22_01_18\AIR STD CHK6.DATA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</si>
</sst>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#,##0.000"/>
    <numFmt numFmtId="167" formatCode="0.0"/>
    <numFmt numFmtId="168" formatCode="#,##0.0000"/>
  </numFmts>
  <fonts count="11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3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5" fillId="0" borderId="7" xfId="0" applyNumberFormat="1" applyFont="1" applyFill="1" applyBorder="1" applyAlignment="1"/>
    <xf numFmtId="3" fontId="5" fillId="0" borderId="0" xfId="0" applyNumberFormat="1" applyFont="1" applyFill="1" applyBorder="1" applyAlignment="1"/>
    <xf numFmtId="3" fontId="0" fillId="0" borderId="0" xfId="0" applyNumberFormat="1" applyFont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Alignment="1">
      <alignment horizontal="right"/>
    </xf>
    <xf numFmtId="0" fontId="0" fillId="0" borderId="0" xfId="0"/>
    <xf numFmtId="3" fontId="0" fillId="0" borderId="6" xfId="0" applyNumberFormat="1" applyBorder="1"/>
    <xf numFmtId="167" fontId="8" fillId="0" borderId="0" xfId="0" applyNumberFormat="1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167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0" borderId="0" xfId="0"/>
    <xf numFmtId="168" fontId="0" fillId="0" borderId="0" xfId="0" applyNumberFormat="1"/>
    <xf numFmtId="168" fontId="0" fillId="0" borderId="1" xfId="0" applyNumberFormat="1" applyBorder="1" applyAlignment="1"/>
    <xf numFmtId="168" fontId="2" fillId="0" borderId="4" xfId="0" applyNumberFormat="1" applyFont="1" applyBorder="1"/>
    <xf numFmtId="168" fontId="0" fillId="0" borderId="0" xfId="0" applyNumberFormat="1" applyBorder="1"/>
    <xf numFmtId="168" fontId="0" fillId="0" borderId="7" xfId="0" applyNumberFormat="1" applyBorder="1"/>
    <xf numFmtId="168" fontId="0" fillId="0" borderId="8" xfId="0" applyNumberFormat="1" applyFont="1" applyBorder="1" applyAlignment="1">
      <alignment horizontal="left"/>
    </xf>
    <xf numFmtId="168" fontId="0" fillId="0" borderId="0" xfId="0" applyNumberFormat="1" applyFont="1" applyFill="1" applyBorder="1" applyAlignment="1"/>
    <xf numFmtId="168" fontId="0" fillId="0" borderId="0" xfId="0" applyNumberFormat="1" applyFont="1" applyAlignment="1">
      <alignment horizontal="left"/>
    </xf>
    <xf numFmtId="168" fontId="0" fillId="0" borderId="0" xfId="0" applyNumberFormat="1" applyFill="1" applyBorder="1"/>
    <xf numFmtId="164" fontId="8" fillId="0" borderId="0" xfId="0" applyNumberFormat="1" applyFont="1" applyFill="1" applyBorder="1"/>
    <xf numFmtId="164" fontId="8" fillId="0" borderId="5" xfId="0" applyNumberFormat="1" applyFont="1" applyBorder="1"/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164" fontId="8" fillId="0" borderId="0" xfId="0" applyNumberFormat="1" applyFont="1" applyBorder="1"/>
    <xf numFmtId="0" fontId="0" fillId="0" borderId="0" xfId="0" applyFont="1" applyAlignment="1">
      <alignment horizontal="left"/>
    </xf>
    <xf numFmtId="2" fontId="0" fillId="0" borderId="0" xfId="0" applyNumberFormat="1" applyFill="1" applyBorder="1"/>
    <xf numFmtId="3" fontId="5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2" fontId="8" fillId="0" borderId="0" xfId="0" applyNumberFormat="1" applyFont="1" applyFill="1"/>
    <xf numFmtId="0" fontId="0" fillId="0" borderId="0" xfId="0"/>
    <xf numFmtId="1" fontId="0" fillId="0" borderId="0" xfId="0" applyNumberFormat="1"/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8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2" xfId="1" xr:uid="{00000000-0005-0000-0000-000004000000}"/>
    <cellStyle name="Normal 2 2" xfId="4" xr:uid="{00000000-0005-0000-0000-000005000000}"/>
    <cellStyle name="Normal 2 3" xfId="8" xr:uid="{00000000-0005-0000-0000-000006000000}"/>
    <cellStyle name="Normal 3" xfId="2" xr:uid="{00000000-0005-0000-0000-000007000000}"/>
    <cellStyle name="Normal 3 2" xfId="5" xr:uid="{00000000-0005-0000-0000-000008000000}"/>
    <cellStyle name="Normal 3 3" xfId="9" xr:uid="{00000000-0005-0000-0000-000009000000}"/>
    <cellStyle name="Normal 4" xfId="3" xr:uid="{00000000-0005-0000-0000-00000A000000}"/>
    <cellStyle name="Normal 4 2" xfId="6" xr:uid="{00000000-0005-0000-0000-00000B000000}"/>
    <cellStyle name="Normal 4 3" xfId="10" xr:uid="{00000000-0005-0000-0000-00000C000000}"/>
    <cellStyle name="Normal 5" xfId="13" xr:uid="{00000000-0005-0000-0000-00000D000000}"/>
    <cellStyle name="Normal 6" xfId="7" xr:uid="{00000000-0005-0000-0000-00000E000000}"/>
    <cellStyle name="Normal 7" xfId="11" xr:uid="{00000000-0005-0000-0000-00000F000000}"/>
    <cellStyle name="Normal 8" xfId="12" xr:uid="{00000000-0005-0000-0000-000010000000}"/>
    <cellStyle name="Normal 9" xfId="14" xr:uid="{00000000-0005-0000-0000-000011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3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400.7</c:v>
                </c:pt>
                <c:pt idx="1">
                  <c:v>287</c:v>
                </c:pt>
                <c:pt idx="2">
                  <c:v>180.8</c:v>
                </c:pt>
                <c:pt idx="3">
                  <c:v>66.3</c:v>
                </c:pt>
                <c:pt idx="4">
                  <c:v>20.3</c:v>
                </c:pt>
                <c:pt idx="5">
                  <c:v>2.6</c:v>
                </c:pt>
              </c:numCache>
            </c:numRef>
          </c:xVal>
          <c:yVal>
            <c:numRef>
              <c:f>Sheet1!$J$26:$J$32</c:f>
              <c:numCache>
                <c:formatCode>General</c:formatCode>
                <c:ptCount val="7"/>
                <c:pt idx="0">
                  <c:v>0.75</c:v>
                </c:pt>
                <c:pt idx="1">
                  <c:v>0.54545454545454541</c:v>
                </c:pt>
                <c:pt idx="2">
                  <c:v>0.34090909090909088</c:v>
                </c:pt>
                <c:pt idx="3">
                  <c:v>0.13636363636363635</c:v>
                </c:pt>
                <c:pt idx="4">
                  <c:v>3.4090909090909088E-2</c:v>
                </c:pt>
                <c:pt idx="5">
                  <c:v>6.8181818181818187E-3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9627.6</c:v>
                </c:pt>
                <c:pt idx="1">
                  <c:v>7036</c:v>
                </c:pt>
                <c:pt idx="2">
                  <c:v>4663.2</c:v>
                </c:pt>
                <c:pt idx="3">
                  <c:v>2053.1</c:v>
                </c:pt>
                <c:pt idx="4">
                  <c:v>551.1</c:v>
                </c:pt>
              </c:numCache>
            </c:numRef>
          </c:xVal>
          <c:yVal>
            <c:numRef>
              <c:f>Sheet1!$L$26:$L$31</c:f>
              <c:numCache>
                <c:formatCode>General</c:formatCode>
                <c:ptCount val="6"/>
                <c:pt idx="0">
                  <c:v>30</c:v>
                </c:pt>
                <c:pt idx="1">
                  <c:v>21.81818181818182</c:v>
                </c:pt>
                <c:pt idx="2">
                  <c:v>13.636363636363637</c:v>
                </c:pt>
                <c:pt idx="3">
                  <c:v>5.454545454545455</c:v>
                </c:pt>
                <c:pt idx="4">
                  <c:v>1.3636363636363638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7024"/>
        <c:axId val="46123264"/>
      </c:scatterChart>
      <c:valAx>
        <c:axId val="458570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123264"/>
        <c:crosses val="autoZero"/>
        <c:crossBetween val="midCat"/>
      </c:valAx>
      <c:valAx>
        <c:axId val="461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570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44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87"/>
          <c:y val="0.23225873939670591"/>
          <c:w val="0.73905143613659408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23892.9</c:v>
                </c:pt>
                <c:pt idx="1">
                  <c:v>16761.2</c:v>
                </c:pt>
                <c:pt idx="2">
                  <c:v>10235.799999999999</c:v>
                </c:pt>
                <c:pt idx="3">
                  <c:v>4072</c:v>
                </c:pt>
                <c:pt idx="4">
                  <c:v>1052.3</c:v>
                </c:pt>
                <c:pt idx="5">
                  <c:v>1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1818.1818181818182</c:v>
                </c:pt>
                <c:pt idx="2">
                  <c:v>1136.3636363636363</c:v>
                </c:pt>
                <c:pt idx="3">
                  <c:v>454.54545454545456</c:v>
                </c:pt>
                <c:pt idx="4">
                  <c:v>113.63636363636364</c:v>
                </c:pt>
                <c:pt idx="5">
                  <c:v>22.72727272727273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8016"/>
        <c:axId val="50033408"/>
      </c:scatterChart>
      <c:valAx>
        <c:axId val="4963801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033408"/>
        <c:crosses val="autoZero"/>
        <c:crossBetween val="midCat"/>
      </c:valAx>
      <c:valAx>
        <c:axId val="500334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96380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73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8600820</c:v>
                </c:pt>
                <c:pt idx="1">
                  <c:v>6072641</c:v>
                </c:pt>
                <c:pt idx="2">
                  <c:v>3914708.1</c:v>
                </c:pt>
                <c:pt idx="3">
                  <c:v>1614561.8</c:v>
                </c:pt>
                <c:pt idx="4">
                  <c:v>408508.3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654545.45454545459</c:v>
                </c:pt>
                <c:pt idx="2">
                  <c:v>409090.90909090906</c:v>
                </c:pt>
                <c:pt idx="3">
                  <c:v>163636.36363636365</c:v>
                </c:pt>
                <c:pt idx="4">
                  <c:v>40909.090909090912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232301</c:v>
                </c:pt>
                <c:pt idx="1">
                  <c:v>165828.9</c:v>
                </c:pt>
                <c:pt idx="2">
                  <c:v>102490.9</c:v>
                </c:pt>
                <c:pt idx="3">
                  <c:v>41611.800000000003</c:v>
                </c:pt>
                <c:pt idx="4">
                  <c:v>10221.6</c:v>
                </c:pt>
                <c:pt idx="5">
                  <c:v>2121.1999999999998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16363.636363636364</c:v>
                </c:pt>
                <c:pt idx="2">
                  <c:v>10227.272727272726</c:v>
                </c:pt>
                <c:pt idx="3">
                  <c:v>4090.909090909091</c:v>
                </c:pt>
                <c:pt idx="4">
                  <c:v>1022.7272727272727</c:v>
                </c:pt>
                <c:pt idx="5">
                  <c:v>204.54545454545456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6048"/>
        <c:axId val="48808320"/>
      </c:scatterChart>
      <c:valAx>
        <c:axId val="487860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08320"/>
        <c:crosses val="autoZero"/>
        <c:crossBetween val="midCat"/>
      </c:valAx>
      <c:valAx>
        <c:axId val="488083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7860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232301</c:v>
                </c:pt>
                <c:pt idx="1">
                  <c:v>165828.9</c:v>
                </c:pt>
                <c:pt idx="2">
                  <c:v>102490.9</c:v>
                </c:pt>
                <c:pt idx="3">
                  <c:v>41611.800000000003</c:v>
                </c:pt>
                <c:pt idx="4">
                  <c:v>10221.6</c:v>
                </c:pt>
                <c:pt idx="5">
                  <c:v>2121.1999999999998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16363.636363636364</c:v>
                </c:pt>
                <c:pt idx="2">
                  <c:v>10227.272727272726</c:v>
                </c:pt>
                <c:pt idx="3">
                  <c:v>4090.909090909091</c:v>
                </c:pt>
                <c:pt idx="4">
                  <c:v>1022.7272727272727</c:v>
                </c:pt>
                <c:pt idx="5">
                  <c:v>204.54545454545456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776"/>
        <c:axId val="48957312"/>
      </c:scatterChart>
      <c:valAx>
        <c:axId val="489557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57312"/>
        <c:crosses val="autoZero"/>
        <c:crossBetween val="midCat"/>
      </c:valAx>
      <c:valAx>
        <c:axId val="489573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95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23892.9</c:v>
                </c:pt>
                <c:pt idx="1">
                  <c:v>16761.2</c:v>
                </c:pt>
                <c:pt idx="2">
                  <c:v>10235.799999999999</c:v>
                </c:pt>
                <c:pt idx="3">
                  <c:v>4072</c:v>
                </c:pt>
                <c:pt idx="4">
                  <c:v>1052.3</c:v>
                </c:pt>
                <c:pt idx="5">
                  <c:v>1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1818.1818181818182</c:v>
                </c:pt>
                <c:pt idx="2">
                  <c:v>1136.3636363636363</c:v>
                </c:pt>
                <c:pt idx="3">
                  <c:v>454.54545454545456</c:v>
                </c:pt>
                <c:pt idx="4">
                  <c:v>113.63636363636364</c:v>
                </c:pt>
                <c:pt idx="5">
                  <c:v>22.72727272727273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0">
                  <c:v>1001284.4</c:v>
                </c:pt>
                <c:pt idx="1">
                  <c:v>706108.7</c:v>
                </c:pt>
                <c:pt idx="2">
                  <c:v>448631.7</c:v>
                </c:pt>
                <c:pt idx="3">
                  <c:v>182211.6</c:v>
                </c:pt>
                <c:pt idx="4">
                  <c:v>44433.4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72727.272727272735</c:v>
                </c:pt>
                <c:pt idx="2">
                  <c:v>45454.545454545456</c:v>
                </c:pt>
                <c:pt idx="3">
                  <c:v>18181.818181818184</c:v>
                </c:pt>
                <c:pt idx="4">
                  <c:v>4545.454545454546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6272"/>
        <c:axId val="48972160"/>
      </c:scatterChart>
      <c:valAx>
        <c:axId val="489662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72160"/>
        <c:crosses val="autoZero"/>
        <c:crossBetween val="midCat"/>
      </c:valAx>
      <c:valAx>
        <c:axId val="48972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9662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3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400.7</c:v>
                </c:pt>
                <c:pt idx="1">
                  <c:v>287</c:v>
                </c:pt>
                <c:pt idx="2">
                  <c:v>180.8</c:v>
                </c:pt>
                <c:pt idx="3">
                  <c:v>66.3</c:v>
                </c:pt>
                <c:pt idx="4">
                  <c:v>20.3</c:v>
                </c:pt>
                <c:pt idx="5">
                  <c:v>2.6</c:v>
                </c:pt>
              </c:numCache>
            </c:numRef>
          </c:xVal>
          <c:yVal>
            <c:numRef>
              <c:f>Sheet1!$J$26:$J$32</c:f>
              <c:numCache>
                <c:formatCode>General</c:formatCode>
                <c:ptCount val="7"/>
                <c:pt idx="0">
                  <c:v>0.75</c:v>
                </c:pt>
                <c:pt idx="1">
                  <c:v>0.54545454545454541</c:v>
                </c:pt>
                <c:pt idx="2">
                  <c:v>0.34090909090909088</c:v>
                </c:pt>
                <c:pt idx="3">
                  <c:v>0.13636363636363635</c:v>
                </c:pt>
                <c:pt idx="4">
                  <c:v>3.4090909090909088E-2</c:v>
                </c:pt>
                <c:pt idx="5">
                  <c:v>6.8181818181818187E-3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4448"/>
        <c:axId val="48985984"/>
      </c:scatterChart>
      <c:valAx>
        <c:axId val="489844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85984"/>
        <c:crosses val="autoZero"/>
        <c:crossBetween val="midCat"/>
      </c:valAx>
      <c:valAx>
        <c:axId val="48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844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44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A16CD334-9A6F-4F2E-9C62-E18C9BCD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5"/>
  <sheetViews>
    <sheetView tabSelected="1" topLeftCell="A96" zoomScale="80" zoomScaleNormal="80" workbookViewId="0">
      <selection activeCell="S110" sqref="S110"/>
    </sheetView>
  </sheetViews>
  <sheetFormatPr defaultRowHeight="13.2" x14ac:dyDescent="0.25"/>
  <cols>
    <col min="1" max="1" width="38" style="1" customWidth="1"/>
    <col min="2" max="2" width="20.44140625" style="1" customWidth="1"/>
    <col min="3" max="3" width="49.6640625" style="1" customWidth="1"/>
    <col min="4" max="4" width="16.6640625" customWidth="1"/>
    <col min="5" max="5" width="13" customWidth="1"/>
    <col min="6" max="6" width="13.5546875" style="2" customWidth="1"/>
    <col min="7" max="7" width="13.6640625" style="2" customWidth="1"/>
    <col min="8" max="8" width="11.44140625" customWidth="1"/>
    <col min="9" max="9" width="11.6640625" customWidth="1"/>
    <col min="10" max="10" width="13.5546875" style="91" customWidth="1"/>
    <col min="11" max="11" width="11.6640625" customWidth="1"/>
    <col min="12" max="12" width="11.5546875" customWidth="1"/>
    <col min="13" max="13" width="12.109375" customWidth="1"/>
    <col min="14" max="14" width="11.33203125" customWidth="1"/>
    <col min="15" max="15" width="8.88671875" style="63"/>
    <col min="16" max="16" width="10.5546875" customWidth="1"/>
    <col min="17" max="17" width="11.88671875" customWidth="1"/>
    <col min="18" max="18" width="11.5546875" customWidth="1"/>
    <col min="21" max="21" width="9.33203125" bestFit="1" customWidth="1"/>
  </cols>
  <sheetData>
    <row r="1" spans="1:9" x14ac:dyDescent="0.25">
      <c r="A1" s="116" t="s">
        <v>107</v>
      </c>
      <c r="B1" s="117"/>
      <c r="C1" s="117"/>
      <c r="D1" s="117"/>
      <c r="E1" s="117"/>
      <c r="F1" s="117"/>
      <c r="G1" s="117"/>
    </row>
    <row r="3" spans="1:9" x14ac:dyDescent="0.25">
      <c r="A3"/>
      <c r="B3"/>
      <c r="C3"/>
    </row>
    <row r="4" spans="1:9" x14ac:dyDescent="0.25">
      <c r="A4"/>
      <c r="B4"/>
      <c r="C4"/>
    </row>
    <row r="5" spans="1:9" x14ac:dyDescent="0.25">
      <c r="A5"/>
      <c r="B5"/>
      <c r="C5"/>
      <c r="G5"/>
    </row>
    <row r="6" spans="1:9" x14ac:dyDescent="0.25">
      <c r="A6"/>
      <c r="B6"/>
      <c r="C6"/>
      <c r="F6"/>
      <c r="G6"/>
      <c r="I6" s="2"/>
    </row>
    <row r="7" spans="1:9" x14ac:dyDescent="0.25">
      <c r="A7"/>
      <c r="B7"/>
      <c r="C7"/>
      <c r="F7"/>
      <c r="G7"/>
      <c r="H7" s="2"/>
      <c r="I7" s="2"/>
    </row>
    <row r="8" spans="1:9" x14ac:dyDescent="0.25">
      <c r="A8"/>
      <c r="B8"/>
      <c r="C8"/>
      <c r="F8"/>
      <c r="G8"/>
      <c r="H8" s="2"/>
    </row>
    <row r="9" spans="1:9" x14ac:dyDescent="0.25">
      <c r="A9"/>
      <c r="B9"/>
      <c r="C9"/>
      <c r="F9"/>
      <c r="G9"/>
      <c r="H9" s="2"/>
    </row>
    <row r="10" spans="1:9" x14ac:dyDescent="0.25">
      <c r="A10"/>
      <c r="B10"/>
      <c r="C10"/>
      <c r="F10"/>
      <c r="G10"/>
      <c r="H10" s="2"/>
    </row>
    <row r="11" spans="1:9" x14ac:dyDescent="0.25">
      <c r="A11"/>
      <c r="B11"/>
      <c r="C11"/>
      <c r="F11"/>
      <c r="G11"/>
      <c r="H11" s="2"/>
    </row>
    <row r="12" spans="1:9" x14ac:dyDescent="0.25">
      <c r="A12"/>
      <c r="B12"/>
      <c r="C12"/>
      <c r="F12"/>
      <c r="G12"/>
      <c r="H12" s="2"/>
    </row>
    <row r="13" spans="1:9" x14ac:dyDescent="0.25">
      <c r="A13"/>
      <c r="B13"/>
      <c r="C13"/>
      <c r="F13"/>
      <c r="G13"/>
      <c r="H13" s="2"/>
    </row>
    <row r="14" spans="1:9" x14ac:dyDescent="0.25">
      <c r="A14"/>
      <c r="B14"/>
      <c r="C14"/>
      <c r="F14"/>
      <c r="G14"/>
      <c r="H14" s="2"/>
    </row>
    <row r="15" spans="1:9" x14ac:dyDescent="0.25">
      <c r="A15"/>
      <c r="B15"/>
      <c r="C15"/>
      <c r="F15"/>
      <c r="G15"/>
      <c r="H15" s="2"/>
    </row>
    <row r="16" spans="1:9" x14ac:dyDescent="0.25">
      <c r="A16"/>
      <c r="B16"/>
      <c r="C16"/>
      <c r="F16"/>
      <c r="G16"/>
      <c r="H16" s="2"/>
    </row>
    <row r="17" spans="1:28" x14ac:dyDescent="0.25">
      <c r="A17"/>
      <c r="B17"/>
      <c r="C17"/>
      <c r="F17"/>
      <c r="G17"/>
      <c r="H17" s="2"/>
    </row>
    <row r="18" spans="1:28" x14ac:dyDescent="0.25">
      <c r="A18"/>
      <c r="B18"/>
      <c r="C18"/>
      <c r="F18"/>
      <c r="G18"/>
      <c r="H18" s="2"/>
    </row>
    <row r="19" spans="1:28" x14ac:dyDescent="0.25">
      <c r="A19"/>
      <c r="B19"/>
      <c r="C19"/>
      <c r="F19"/>
      <c r="G19"/>
      <c r="H19" s="2"/>
    </row>
    <row r="20" spans="1:28" x14ac:dyDescent="0.25">
      <c r="A20"/>
      <c r="B20"/>
      <c r="C20"/>
      <c r="F20"/>
      <c r="G20"/>
      <c r="H20" s="2"/>
    </row>
    <row r="21" spans="1:28" x14ac:dyDescent="0.25">
      <c r="A21"/>
      <c r="B21"/>
      <c r="C21"/>
      <c r="F21"/>
      <c r="G21"/>
      <c r="H21" s="2"/>
    </row>
    <row r="22" spans="1:28" x14ac:dyDescent="0.25">
      <c r="A22"/>
      <c r="B22"/>
      <c r="C22"/>
      <c r="F22"/>
      <c r="G22"/>
      <c r="H22" s="2"/>
      <c r="U22" s="5"/>
      <c r="V22" s="5"/>
    </row>
    <row r="23" spans="1:28" x14ac:dyDescent="0.25">
      <c r="A23"/>
      <c r="R23" s="12"/>
      <c r="S23" s="5"/>
      <c r="T23" s="26"/>
    </row>
    <row r="24" spans="1:28" s="36" customFormat="1" x14ac:dyDescent="0.25">
      <c r="B24" s="27" t="s">
        <v>4</v>
      </c>
      <c r="C24" s="41"/>
      <c r="D24" s="41"/>
      <c r="E24" s="41"/>
      <c r="F24" s="24" t="s">
        <v>2</v>
      </c>
      <c r="G24" s="25"/>
      <c r="H24" s="25"/>
      <c r="I24" s="25"/>
      <c r="J24" s="92" t="s">
        <v>44</v>
      </c>
      <c r="K24" s="41"/>
      <c r="L24" s="41" t="s">
        <v>45</v>
      </c>
      <c r="M24" s="41"/>
      <c r="N24" s="24" t="s">
        <v>55</v>
      </c>
      <c r="O24" s="25"/>
      <c r="P24" s="41" t="s">
        <v>56</v>
      </c>
      <c r="Q24" s="41"/>
      <c r="R24" s="58" t="s">
        <v>30</v>
      </c>
      <c r="S24" s="59"/>
    </row>
    <row r="25" spans="1:28" s="36" customFormat="1" x14ac:dyDescent="0.25">
      <c r="B25" s="7" t="s">
        <v>42</v>
      </c>
      <c r="C25" s="4" t="s">
        <v>5</v>
      </c>
      <c r="D25" s="4" t="s">
        <v>43</v>
      </c>
      <c r="E25" s="18" t="s">
        <v>5</v>
      </c>
      <c r="F25" s="7" t="s">
        <v>42</v>
      </c>
      <c r="G25" s="4" t="s">
        <v>5</v>
      </c>
      <c r="H25" s="4" t="s">
        <v>43</v>
      </c>
      <c r="I25" s="18" t="s">
        <v>5</v>
      </c>
      <c r="J25" s="93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0"/>
    </row>
    <row r="26" spans="1:28" s="36" customFormat="1" x14ac:dyDescent="0.25">
      <c r="B26" s="76">
        <v>22500</v>
      </c>
      <c r="C26" s="104">
        <f>RSQ(B36:B42,B26:B32)</f>
        <v>0.99975997725518839</v>
      </c>
      <c r="D26" s="76">
        <v>900000</v>
      </c>
      <c r="E26" s="100">
        <f>RSQ(B43:B48,D26:D31)</f>
        <v>0.99940199067737234</v>
      </c>
      <c r="F26" s="44">
        <v>2500</v>
      </c>
      <c r="G26" s="104">
        <f>RSQ(C36:C42,F26:F32)</f>
        <v>0.99918815160999663</v>
      </c>
      <c r="H26" s="37">
        <v>100000</v>
      </c>
      <c r="I26" s="104">
        <f>RSQ(C43:C48,H26:H31)</f>
        <v>0.99946967082677685</v>
      </c>
      <c r="J26" s="21">
        <v>0.75</v>
      </c>
      <c r="K26" s="104">
        <f>RSQ(J26:J31,D36:D41)</f>
        <v>0.9996208379374143</v>
      </c>
      <c r="L26" s="21">
        <v>30</v>
      </c>
      <c r="M26" s="101">
        <f>RSQ(L26:L31,D43:D48)</f>
        <v>0.99912328678293427</v>
      </c>
      <c r="N26" s="3">
        <v>20.95</v>
      </c>
      <c r="O26" s="5"/>
      <c r="P26" s="3">
        <v>0.93</v>
      </c>
      <c r="Q26" s="5"/>
      <c r="R26" s="3">
        <v>78.084000000000003</v>
      </c>
      <c r="S26" s="60"/>
    </row>
    <row r="27" spans="1:28" s="36" customFormat="1" x14ac:dyDescent="0.25">
      <c r="B27" s="76">
        <v>16363.636363636364</v>
      </c>
      <c r="C27" s="4" t="s">
        <v>6</v>
      </c>
      <c r="D27" s="76">
        <v>654545.45454545459</v>
      </c>
      <c r="E27" s="18" t="s">
        <v>6</v>
      </c>
      <c r="F27" s="44">
        <v>1818.1818181818182</v>
      </c>
      <c r="G27" s="4" t="s">
        <v>6</v>
      </c>
      <c r="H27" s="43">
        <v>72727.272727272735</v>
      </c>
      <c r="I27" s="4" t="s">
        <v>6</v>
      </c>
      <c r="J27" s="21">
        <v>0.54545454545454541</v>
      </c>
      <c r="K27" s="4" t="s">
        <v>6</v>
      </c>
      <c r="L27" s="21">
        <v>21.81818181818182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8" x14ac:dyDescent="0.25">
      <c r="A28"/>
      <c r="B28" s="76">
        <v>10227.272727272726</v>
      </c>
      <c r="C28" s="8">
        <f>SLOPE(B26:B32,B36:B42)</f>
        <v>9.7315450566382453E-2</v>
      </c>
      <c r="D28" s="76">
        <v>409090.90909090906</v>
      </c>
      <c r="E28" s="42">
        <f>SLOPE(D26:D31,B43:B48)</f>
        <v>0.10594866504227377</v>
      </c>
      <c r="F28" s="44">
        <v>1136.3636363636363</v>
      </c>
      <c r="G28" s="8">
        <f>SLOPE(F26:F32,C36:C42)</f>
        <v>0.1049585546590405</v>
      </c>
      <c r="H28" s="37">
        <v>45454.545454545456</v>
      </c>
      <c r="I28" s="8">
        <f>SLOPE(H26:H31,C43:C48)</f>
        <v>0.10061348224097715</v>
      </c>
      <c r="J28" s="21">
        <v>0.34090909090909088</v>
      </c>
      <c r="K28" s="8">
        <f>SLOPE(J26:J32,D36:D42)</f>
        <v>1.8732856641402338E-3</v>
      </c>
      <c r="L28" s="21">
        <v>13.636363636363637</v>
      </c>
      <c r="M28" s="9">
        <f>SLOPE(L26:L31,D43:D48)</f>
        <v>3.1892174982414961E-3</v>
      </c>
      <c r="N28" s="3">
        <v>20.95</v>
      </c>
      <c r="O28" s="9">
        <f>SLOPE(N26:N31,E49:E54)</f>
        <v>1.3673754562926638E-4</v>
      </c>
      <c r="P28" s="3">
        <v>0.93</v>
      </c>
      <c r="Q28" s="9">
        <f>SLOPE(P26:P31,F49:F54)</f>
        <v>1.257407698712892E-4</v>
      </c>
      <c r="R28" s="3">
        <v>78.084000000000003</v>
      </c>
      <c r="S28" s="9">
        <f>SLOPE(R26:R31,G49:G54)</f>
        <v>7.6393445137871657E-5</v>
      </c>
    </row>
    <row r="29" spans="1:28" x14ac:dyDescent="0.25">
      <c r="B29" s="76">
        <v>4090.909090909091</v>
      </c>
      <c r="C29" s="4" t="s">
        <v>7</v>
      </c>
      <c r="D29" s="76">
        <v>163636.36363636365</v>
      </c>
      <c r="E29" s="18" t="s">
        <v>7</v>
      </c>
      <c r="F29" s="44">
        <v>454.54545454545456</v>
      </c>
      <c r="G29" s="4" t="s">
        <v>7</v>
      </c>
      <c r="H29" s="43">
        <v>18181.818181818184</v>
      </c>
      <c r="I29" s="4" t="s">
        <v>7</v>
      </c>
      <c r="J29" s="21">
        <v>0.13636363636363635</v>
      </c>
      <c r="K29" s="4" t="s">
        <v>7</v>
      </c>
      <c r="L29" s="21">
        <v>5.454545454545455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 x14ac:dyDescent="0.25">
      <c r="B30" s="76">
        <v>1022.7272727272727</v>
      </c>
      <c r="C30" s="26">
        <f>INTERCEPT(B26:B32,B36:B42)</f>
        <v>73.389330843188873</v>
      </c>
      <c r="D30" s="76">
        <v>40909.090909090912</v>
      </c>
      <c r="E30" s="49">
        <f>INTERCEPT(D26:D31,B43:B48)</f>
        <v>-3110.2919850329636</v>
      </c>
      <c r="F30" s="44">
        <v>113.63636363636364</v>
      </c>
      <c r="G30" s="26">
        <f>INTERCEPT(F26:F32,C36:C42)</f>
        <v>27.696685752909843</v>
      </c>
      <c r="H30" s="37">
        <v>4545.454545454546</v>
      </c>
      <c r="I30" s="49">
        <f>INTERCEPT(H26:H31,C43:C48)</f>
        <v>236.07706013566349</v>
      </c>
      <c r="J30" s="21">
        <v>3.4090909090909088E-2</v>
      </c>
      <c r="K30" s="26">
        <f>INTERCEPT(J26:J32,D36:D42)</f>
        <v>3.2651138482103215E-3</v>
      </c>
      <c r="L30" s="21">
        <v>1.3636363636363638</v>
      </c>
      <c r="M30" s="49">
        <f>INTERCEPT(L26:L31,D43:D48)</f>
        <v>-0.80968733553799233</v>
      </c>
      <c r="N30" s="3">
        <v>0</v>
      </c>
      <c r="O30" s="49">
        <f>INTERCEPT(N26:N31,E49:E54)</f>
        <v>-0.19573598061215769</v>
      </c>
      <c r="P30" s="3">
        <v>0</v>
      </c>
      <c r="Q30" s="49">
        <f>INTERCEPT(P26:P31,F49:F54)</f>
        <v>-3.733224903260568E-2</v>
      </c>
      <c r="R30" s="3">
        <v>0</v>
      </c>
      <c r="S30" s="49">
        <f>INTERCEPT(R26:R31,G49:G54)</f>
        <v>-0.84436095789313015</v>
      </c>
    </row>
    <row r="31" spans="1:28" s="46" customFormat="1" x14ac:dyDescent="0.25">
      <c r="A31" s="20"/>
      <c r="B31" s="76">
        <v>204.54545454545456</v>
      </c>
      <c r="C31" s="26"/>
      <c r="D31" s="37"/>
      <c r="E31" s="49"/>
      <c r="F31" s="37">
        <v>22.72727272727273</v>
      </c>
      <c r="G31" s="26"/>
      <c r="H31" s="37"/>
      <c r="I31" s="49"/>
      <c r="J31" s="21">
        <v>6.8181818181818187E-3</v>
      </c>
      <c r="K31" s="26"/>
      <c r="L31" s="26"/>
      <c r="M31" s="49"/>
      <c r="N31" s="37">
        <v>0</v>
      </c>
      <c r="O31" s="53"/>
      <c r="P31" s="37">
        <v>0</v>
      </c>
      <c r="Q31" s="53"/>
      <c r="R31" s="37">
        <v>0</v>
      </c>
      <c r="S31" s="49"/>
      <c r="T31" s="37"/>
      <c r="U31" s="26"/>
      <c r="V31"/>
      <c r="W31"/>
      <c r="X31"/>
      <c r="Y31"/>
      <c r="Z31"/>
      <c r="AA31"/>
      <c r="AB31"/>
    </row>
    <row r="32" spans="1:28" s="46" customFormat="1" x14ac:dyDescent="0.25">
      <c r="A32" s="20"/>
      <c r="B32" s="80"/>
      <c r="C32" s="10"/>
      <c r="D32" s="48"/>
      <c r="E32" s="11"/>
      <c r="F32" s="38"/>
      <c r="G32" s="10"/>
      <c r="H32" s="38"/>
      <c r="I32" s="11"/>
      <c r="J32" s="95"/>
      <c r="K32" s="10"/>
      <c r="L32" s="38"/>
      <c r="M32" s="11"/>
      <c r="N32" s="38"/>
      <c r="O32" s="67"/>
      <c r="P32" s="10"/>
      <c r="Q32" s="11"/>
      <c r="R32" s="38"/>
      <c r="S32" s="11"/>
      <c r="T32" s="37"/>
      <c r="U32" s="26"/>
      <c r="V32"/>
      <c r="W32"/>
      <c r="X32"/>
      <c r="Y32"/>
      <c r="Z32"/>
      <c r="AA32"/>
      <c r="AB32"/>
    </row>
    <row r="33" spans="1:27" s="46" customFormat="1" x14ac:dyDescent="0.25">
      <c r="A33" s="20"/>
      <c r="B33" s="5"/>
      <c r="C33" s="26"/>
      <c r="D33" s="47"/>
      <c r="E33" s="26"/>
      <c r="F33" s="37"/>
      <c r="G33" s="26"/>
      <c r="H33" s="37"/>
      <c r="I33" s="26"/>
      <c r="J33" s="94"/>
      <c r="K33" s="26"/>
      <c r="L33" s="37"/>
      <c r="M33" s="26"/>
      <c r="N33" s="37"/>
      <c r="O33" s="37"/>
      <c r="P33" s="26"/>
      <c r="Q33" s="37"/>
      <c r="R33" s="26"/>
      <c r="S33" s="37"/>
      <c r="T33" s="84"/>
      <c r="U33" s="84"/>
      <c r="V33" s="84"/>
      <c r="W33" s="84"/>
      <c r="X33" s="84"/>
      <c r="Y33" s="84"/>
      <c r="Z33"/>
      <c r="AA33"/>
    </row>
    <row r="34" spans="1:27" x14ac:dyDescent="0.25">
      <c r="B34" s="118" t="s">
        <v>27</v>
      </c>
      <c r="C34" s="119"/>
      <c r="D34" s="50" t="s">
        <v>26</v>
      </c>
      <c r="E34" s="114" t="s">
        <v>25</v>
      </c>
      <c r="F34" s="115"/>
      <c r="G34" s="115"/>
      <c r="L34" s="105"/>
      <c r="M34" s="105"/>
      <c r="N34" s="105"/>
      <c r="O34" s="105"/>
      <c r="P34" s="105"/>
      <c r="Q34" s="105"/>
      <c r="S34" s="20"/>
      <c r="T34" s="85"/>
      <c r="U34" s="85"/>
      <c r="V34" s="102"/>
      <c r="W34" s="102"/>
      <c r="X34" s="102"/>
      <c r="Y34" s="85"/>
    </row>
    <row r="35" spans="1:27" x14ac:dyDescent="0.25">
      <c r="A35"/>
      <c r="B35" s="51" t="s">
        <v>46</v>
      </c>
      <c r="C35" s="68" t="s">
        <v>47</v>
      </c>
      <c r="D35" s="52" t="s">
        <v>48</v>
      </c>
      <c r="E35" s="20" t="s">
        <v>49</v>
      </c>
      <c r="F35" s="20" t="s">
        <v>50</v>
      </c>
      <c r="G35" s="20" t="s">
        <v>51</v>
      </c>
      <c r="K35" s="1"/>
      <c r="L35" s="31"/>
      <c r="M35" s="76"/>
      <c r="N35" s="76"/>
      <c r="O35" s="76"/>
      <c r="P35" s="76"/>
      <c r="Q35" s="76"/>
      <c r="R35" s="76"/>
      <c r="S35" s="76"/>
      <c r="T35" s="85"/>
      <c r="U35" s="85"/>
      <c r="V35" s="102"/>
      <c r="W35" s="102"/>
      <c r="X35" s="102"/>
      <c r="Y35" s="85"/>
    </row>
    <row r="36" spans="1:27" x14ac:dyDescent="0.25">
      <c r="A36" s="16" t="s">
        <v>36</v>
      </c>
      <c r="B36" s="76">
        <v>232301</v>
      </c>
      <c r="C36" s="76">
        <v>23892.9</v>
      </c>
      <c r="D36" s="76">
        <v>400.7</v>
      </c>
      <c r="E36" s="56"/>
      <c r="F36" s="56"/>
      <c r="G36" s="45"/>
      <c r="H36" s="107"/>
      <c r="I36" s="107"/>
      <c r="J36" s="107"/>
      <c r="K36" s="2"/>
      <c r="L36" s="76"/>
      <c r="M36" s="76"/>
      <c r="N36" s="76"/>
      <c r="O36" s="76"/>
      <c r="P36" s="76"/>
      <c r="Q36" s="76"/>
      <c r="R36" s="76"/>
      <c r="S36" s="76"/>
      <c r="T36" s="85"/>
      <c r="U36" s="85"/>
      <c r="V36" s="102"/>
      <c r="W36" s="102"/>
      <c r="X36" s="102"/>
      <c r="Y36" s="85"/>
    </row>
    <row r="37" spans="1:27" x14ac:dyDescent="0.25">
      <c r="A37" s="16" t="s">
        <v>37</v>
      </c>
      <c r="B37" s="76">
        <v>165828.9</v>
      </c>
      <c r="C37" s="76">
        <v>16761.2</v>
      </c>
      <c r="D37" s="76">
        <v>287</v>
      </c>
      <c r="E37" s="56"/>
      <c r="F37" s="56"/>
      <c r="G37" s="45"/>
      <c r="K37" s="2"/>
      <c r="L37" s="76"/>
      <c r="M37" s="76"/>
      <c r="N37" s="76"/>
      <c r="O37" s="76"/>
      <c r="P37" s="76"/>
      <c r="Q37" s="76"/>
      <c r="R37" s="76"/>
      <c r="S37" s="76"/>
      <c r="T37" s="85"/>
      <c r="U37" s="85"/>
      <c r="V37" s="102"/>
      <c r="W37" s="102"/>
      <c r="X37" s="102"/>
      <c r="Y37" s="85"/>
    </row>
    <row r="38" spans="1:27" x14ac:dyDescent="0.25">
      <c r="A38" s="16" t="s">
        <v>38</v>
      </c>
      <c r="B38" s="76">
        <v>102490.9</v>
      </c>
      <c r="C38" s="76">
        <v>10235.799999999999</v>
      </c>
      <c r="D38" s="76">
        <v>180.8</v>
      </c>
      <c r="E38" s="56"/>
      <c r="F38" s="56"/>
      <c r="G38" s="45"/>
      <c r="K38" s="76"/>
      <c r="L38" s="76"/>
      <c r="M38" s="76"/>
      <c r="N38" s="76"/>
      <c r="O38" s="76"/>
      <c r="P38" s="76"/>
      <c r="Q38" s="76"/>
      <c r="R38" s="76"/>
      <c r="S38" s="76"/>
      <c r="T38" s="85"/>
      <c r="U38" s="85"/>
      <c r="V38" s="102"/>
      <c r="W38" s="102"/>
      <c r="X38" s="102"/>
      <c r="Y38" s="85"/>
    </row>
    <row r="39" spans="1:27" x14ac:dyDescent="0.25">
      <c r="A39" s="16" t="s">
        <v>39</v>
      </c>
      <c r="B39" s="76">
        <v>41611.800000000003</v>
      </c>
      <c r="C39" s="76">
        <v>4072</v>
      </c>
      <c r="D39" s="76">
        <v>66.3</v>
      </c>
      <c r="E39" s="56"/>
      <c r="F39" s="56"/>
      <c r="G39" s="45"/>
      <c r="K39" s="2"/>
      <c r="L39" s="76"/>
      <c r="M39" s="76"/>
      <c r="N39" s="76"/>
      <c r="O39" s="76"/>
      <c r="P39" s="76"/>
      <c r="Q39" s="76"/>
      <c r="R39" s="76"/>
      <c r="S39" s="76"/>
      <c r="T39" s="85"/>
      <c r="U39" s="85"/>
      <c r="V39" s="102"/>
      <c r="W39" s="102"/>
      <c r="X39" s="102"/>
      <c r="Y39" s="85"/>
    </row>
    <row r="40" spans="1:27" x14ac:dyDescent="0.25">
      <c r="A40" s="16" t="s">
        <v>40</v>
      </c>
      <c r="B40" s="76">
        <v>10221.6</v>
      </c>
      <c r="C40" s="76">
        <v>1052.3</v>
      </c>
      <c r="D40" s="76">
        <v>20.3</v>
      </c>
      <c r="E40" s="56"/>
      <c r="F40" s="56"/>
      <c r="G40" s="45"/>
      <c r="K40" s="2"/>
      <c r="L40" s="76"/>
      <c r="M40" s="76"/>
      <c r="N40" s="76"/>
      <c r="O40" s="76"/>
      <c r="P40" s="76"/>
      <c r="Q40" s="76"/>
      <c r="R40" s="76"/>
      <c r="S40" s="76"/>
      <c r="T40" s="85"/>
      <c r="U40" s="86"/>
      <c r="V40" s="103"/>
      <c r="W40" s="102"/>
      <c r="X40" s="102"/>
      <c r="Y40" s="85"/>
    </row>
    <row r="41" spans="1:27" x14ac:dyDescent="0.25">
      <c r="A41" s="16" t="s">
        <v>41</v>
      </c>
      <c r="B41" s="76">
        <v>2121.1999999999998</v>
      </c>
      <c r="C41" s="76">
        <v>1</v>
      </c>
      <c r="D41" s="76">
        <v>2.6</v>
      </c>
      <c r="E41" s="56"/>
      <c r="F41" s="45"/>
      <c r="G41" s="66"/>
      <c r="K41" s="2"/>
      <c r="L41" s="31"/>
      <c r="M41" s="76"/>
      <c r="N41" s="76"/>
      <c r="O41" s="76"/>
      <c r="P41" s="76"/>
      <c r="Q41" s="31"/>
      <c r="R41" s="76"/>
      <c r="S41" s="31"/>
      <c r="T41" s="85"/>
      <c r="U41" s="86"/>
      <c r="V41" s="103"/>
      <c r="W41" s="102"/>
      <c r="X41" s="102"/>
      <c r="Y41" s="85"/>
    </row>
    <row r="42" spans="1:27" x14ac:dyDescent="0.25">
      <c r="A42" s="16"/>
      <c r="B42" s="85"/>
      <c r="C42" s="85"/>
      <c r="D42" s="85"/>
      <c r="E42" s="56"/>
      <c r="F42" s="45"/>
      <c r="G42" s="56"/>
      <c r="K42" s="2"/>
      <c r="L42" s="31"/>
      <c r="M42" s="76"/>
      <c r="N42" s="76"/>
      <c r="O42" s="76"/>
      <c r="P42" s="76"/>
      <c r="Q42" s="31"/>
      <c r="R42" s="76"/>
      <c r="S42" s="76"/>
      <c r="T42" s="85"/>
      <c r="U42" s="85"/>
      <c r="V42" s="103"/>
      <c r="W42" s="102"/>
      <c r="X42" s="102"/>
      <c r="Y42" s="85"/>
    </row>
    <row r="43" spans="1:27" x14ac:dyDescent="0.25">
      <c r="A43" s="16" t="s">
        <v>31</v>
      </c>
      <c r="B43" s="31">
        <v>8600820</v>
      </c>
      <c r="C43" s="76">
        <v>1001284.4</v>
      </c>
      <c r="D43" s="76">
        <v>9627.6</v>
      </c>
      <c r="E43" s="56"/>
      <c r="F43" s="45"/>
      <c r="G43" s="56"/>
      <c r="K43" s="85"/>
      <c r="L43" s="31"/>
      <c r="M43" s="76"/>
      <c r="N43" s="76"/>
      <c r="O43" s="76"/>
      <c r="P43" s="76"/>
      <c r="Q43" s="76"/>
      <c r="R43" s="76"/>
      <c r="S43" s="76"/>
      <c r="T43" s="85"/>
      <c r="U43" s="85"/>
      <c r="V43" s="102"/>
      <c r="W43" s="102"/>
      <c r="X43" s="102"/>
      <c r="Y43" s="85"/>
    </row>
    <row r="44" spans="1:27" x14ac:dyDescent="0.25">
      <c r="A44" s="16" t="s">
        <v>32</v>
      </c>
      <c r="B44" s="31">
        <v>6072641</v>
      </c>
      <c r="C44" s="76">
        <v>706108.7</v>
      </c>
      <c r="D44" s="76">
        <v>7036</v>
      </c>
      <c r="E44" s="56"/>
      <c r="F44" s="45"/>
      <c r="G44" s="56"/>
      <c r="K44" s="16"/>
      <c r="L44" s="31"/>
      <c r="M44" s="76"/>
      <c r="N44" s="76"/>
      <c r="O44" s="76"/>
      <c r="P44" s="76"/>
      <c r="Q44" s="76"/>
      <c r="R44" s="76"/>
      <c r="S44" s="76"/>
      <c r="T44" s="85"/>
      <c r="U44" s="85"/>
      <c r="V44" s="102"/>
      <c r="W44" s="102"/>
      <c r="X44" s="102"/>
      <c r="Y44" s="85"/>
    </row>
    <row r="45" spans="1:27" x14ac:dyDescent="0.25">
      <c r="A45" s="16" t="s">
        <v>33</v>
      </c>
      <c r="B45" s="76">
        <v>3914708.1</v>
      </c>
      <c r="C45" s="76">
        <v>448631.7</v>
      </c>
      <c r="D45" s="76">
        <v>4663.2</v>
      </c>
      <c r="E45" s="56"/>
      <c r="F45" s="45"/>
      <c r="G45" s="56"/>
      <c r="K45" s="16"/>
      <c r="L45" s="76"/>
      <c r="M45" s="76"/>
      <c r="N45" s="76"/>
      <c r="O45" s="76"/>
      <c r="P45" s="76"/>
      <c r="Q45" s="76"/>
      <c r="R45" s="76"/>
      <c r="S45" s="31"/>
      <c r="T45" s="85"/>
      <c r="U45" s="85"/>
      <c r="V45" s="102"/>
      <c r="W45" s="102"/>
      <c r="X45" s="102"/>
      <c r="Y45" s="86"/>
    </row>
    <row r="46" spans="1:27" s="15" customFormat="1" x14ac:dyDescent="0.25">
      <c r="A46" s="16" t="s">
        <v>34</v>
      </c>
      <c r="B46" s="76">
        <v>1614561.8</v>
      </c>
      <c r="C46" s="76">
        <v>182211.6</v>
      </c>
      <c r="D46" s="76">
        <v>2053.1</v>
      </c>
      <c r="E46" s="57"/>
      <c r="F46" s="56"/>
      <c r="G46" s="56"/>
      <c r="K46" s="76">
        <v>1.3</v>
      </c>
      <c r="L46" s="76">
        <v>77.900000000000006</v>
      </c>
      <c r="M46" s="112"/>
      <c r="N46" s="76">
        <v>812.4</v>
      </c>
      <c r="O46" s="76">
        <v>407.6</v>
      </c>
      <c r="P46" s="76">
        <v>8268.1</v>
      </c>
      <c r="Q46" s="76"/>
      <c r="R46" s="76"/>
      <c r="S46" s="76"/>
      <c r="T46" s="85"/>
      <c r="U46" s="76"/>
      <c r="V46" s="76"/>
      <c r="W46" s="102"/>
      <c r="X46" s="102"/>
      <c r="Y46" s="86"/>
    </row>
    <row r="47" spans="1:27" s="15" customFormat="1" x14ac:dyDescent="0.25">
      <c r="A47" s="16" t="s">
        <v>35</v>
      </c>
      <c r="B47" s="76">
        <v>408508.3</v>
      </c>
      <c r="C47" s="76">
        <v>44433.4</v>
      </c>
      <c r="D47" s="76">
        <v>551.1</v>
      </c>
      <c r="E47" s="57"/>
      <c r="F47" s="56"/>
      <c r="G47" s="56"/>
      <c r="K47" s="76">
        <v>1.5</v>
      </c>
      <c r="L47" s="76">
        <v>60.4</v>
      </c>
      <c r="M47" s="112"/>
      <c r="N47" s="76">
        <v>1090.5999999999999</v>
      </c>
      <c r="O47" s="76">
        <v>340.1</v>
      </c>
      <c r="P47" s="76">
        <v>11065.2</v>
      </c>
      <c r="Q47" s="76"/>
      <c r="R47" s="76"/>
      <c r="S47" s="76"/>
      <c r="T47" s="85"/>
      <c r="U47" s="76"/>
      <c r="V47" s="31"/>
      <c r="W47" s="102"/>
      <c r="X47" s="102"/>
      <c r="Y47" s="85"/>
    </row>
    <row r="48" spans="1:27" s="15" customFormat="1" x14ac:dyDescent="0.25">
      <c r="A48" s="16"/>
      <c r="B48" s="85"/>
      <c r="C48" s="85"/>
      <c r="D48" s="85"/>
      <c r="E48" s="57"/>
      <c r="F48" s="56"/>
      <c r="G48" s="66"/>
      <c r="K48" s="76">
        <v>0.8</v>
      </c>
      <c r="L48" s="76">
        <v>1370.6</v>
      </c>
      <c r="M48" s="17">
        <v>43.4</v>
      </c>
      <c r="N48" s="76">
        <v>48135.8</v>
      </c>
      <c r="O48" s="76">
        <v>2527.6999999999998</v>
      </c>
      <c r="P48" s="76">
        <v>327985.8</v>
      </c>
      <c r="Q48" s="105"/>
      <c r="R48" s="76"/>
      <c r="S48" s="76"/>
      <c r="T48" s="85"/>
      <c r="U48" s="76"/>
      <c r="V48" s="76"/>
      <c r="W48" s="102"/>
      <c r="X48" s="102"/>
      <c r="Y48" s="85"/>
    </row>
    <row r="49" spans="1:25" s="46" customFormat="1" x14ac:dyDescent="0.25">
      <c r="A49" s="16" t="s">
        <v>19</v>
      </c>
      <c r="B49" s="76">
        <v>31.7</v>
      </c>
      <c r="C49" s="76">
        <v>4282.6000000000004</v>
      </c>
      <c r="D49" s="76">
        <v>136.19999999999999</v>
      </c>
      <c r="E49" s="76">
        <v>154681.5</v>
      </c>
      <c r="F49" s="76">
        <v>7701.4</v>
      </c>
      <c r="G49" s="76">
        <v>1033362.6</v>
      </c>
      <c r="K49" s="13"/>
      <c r="L49" s="76"/>
      <c r="M49" s="76"/>
      <c r="N49" s="76"/>
      <c r="O49" s="76"/>
      <c r="P49" s="76"/>
      <c r="Q49" s="76"/>
      <c r="R49" s="76"/>
      <c r="S49" s="76"/>
      <c r="T49" s="85"/>
      <c r="U49" s="76"/>
      <c r="V49" s="76"/>
      <c r="W49" s="102"/>
      <c r="X49" s="102"/>
      <c r="Y49" s="85"/>
    </row>
    <row r="50" spans="1:25" s="46" customFormat="1" x14ac:dyDescent="0.25">
      <c r="A50" s="16" t="s">
        <v>20</v>
      </c>
      <c r="B50" s="76">
        <v>34.9</v>
      </c>
      <c r="C50" s="76">
        <v>4257.5</v>
      </c>
      <c r="D50" s="76">
        <v>136.9</v>
      </c>
      <c r="E50" s="76">
        <v>154657.20000000001</v>
      </c>
      <c r="F50" s="76">
        <v>7690.8</v>
      </c>
      <c r="G50" s="76">
        <v>1033136</v>
      </c>
      <c r="L50" s="76"/>
      <c r="M50" s="76"/>
      <c r="N50" s="76"/>
      <c r="O50" s="76"/>
      <c r="P50" s="76"/>
      <c r="Q50" s="76"/>
      <c r="R50" s="76"/>
      <c r="S50" s="76"/>
      <c r="T50" s="85"/>
      <c r="U50" s="76"/>
      <c r="V50" s="76"/>
      <c r="W50" s="102"/>
      <c r="X50" s="102"/>
      <c r="Y50" s="85"/>
    </row>
    <row r="51" spans="1:25" s="46" customFormat="1" x14ac:dyDescent="0.25">
      <c r="A51" s="16" t="s">
        <v>21</v>
      </c>
      <c r="B51" s="76">
        <v>36.9</v>
      </c>
      <c r="C51" s="76">
        <v>4299.1000000000004</v>
      </c>
      <c r="D51" s="76">
        <v>136.80000000000001</v>
      </c>
      <c r="E51" s="76">
        <v>154593.29999999999</v>
      </c>
      <c r="F51" s="76">
        <v>7679.9</v>
      </c>
      <c r="G51" s="76">
        <v>1033043.5</v>
      </c>
      <c r="L51" s="76"/>
      <c r="M51" s="76"/>
      <c r="N51" s="76"/>
      <c r="O51" s="76"/>
      <c r="P51" s="76"/>
      <c r="Q51" s="76"/>
      <c r="R51" s="76"/>
      <c r="S51" s="76"/>
      <c r="T51" s="85"/>
      <c r="U51" s="76"/>
      <c r="V51" s="76"/>
      <c r="W51" s="102"/>
      <c r="X51" s="102"/>
      <c r="Y51" s="85"/>
    </row>
    <row r="52" spans="1:25" s="46" customFormat="1" x14ac:dyDescent="0.25">
      <c r="A52" s="16" t="s">
        <v>22</v>
      </c>
      <c r="B52" s="76">
        <v>32</v>
      </c>
      <c r="C52" s="76">
        <v>120.5</v>
      </c>
      <c r="D52" s="76">
        <v>6</v>
      </c>
      <c r="E52" s="76">
        <v>1704.2</v>
      </c>
      <c r="F52" s="76">
        <v>462.1</v>
      </c>
      <c r="G52" s="76">
        <v>11557.3</v>
      </c>
      <c r="K52" s="85">
        <v>2.1</v>
      </c>
      <c r="L52" s="85">
        <v>102.4</v>
      </c>
      <c r="M52" s="86"/>
      <c r="N52" s="102">
        <v>1687.6</v>
      </c>
      <c r="O52" s="102">
        <v>153.9</v>
      </c>
      <c r="P52" s="102">
        <v>7775.3</v>
      </c>
      <c r="Q52" s="76"/>
      <c r="R52" s="76"/>
      <c r="S52" s="76"/>
      <c r="T52" s="85"/>
      <c r="U52" s="76"/>
      <c r="V52" s="76"/>
      <c r="W52" s="102"/>
      <c r="X52" s="102"/>
      <c r="Y52" s="85"/>
    </row>
    <row r="53" spans="1:25" s="46" customFormat="1" x14ac:dyDescent="0.25">
      <c r="A53" s="16" t="s">
        <v>23</v>
      </c>
      <c r="B53" s="76">
        <v>9</v>
      </c>
      <c r="C53" s="76">
        <v>149.19999999999999</v>
      </c>
      <c r="D53" s="76">
        <v>7</v>
      </c>
      <c r="E53" s="76">
        <v>976.7</v>
      </c>
      <c r="F53" s="31"/>
      <c r="G53" s="76">
        <v>9270.4</v>
      </c>
      <c r="K53" s="85">
        <v>0.7</v>
      </c>
      <c r="L53" s="85">
        <v>91.8</v>
      </c>
      <c r="M53" s="86"/>
      <c r="N53" s="102">
        <v>1107.7</v>
      </c>
      <c r="O53" s="102">
        <v>3</v>
      </c>
      <c r="P53" s="102">
        <v>7192.7</v>
      </c>
      <c r="Q53" s="76"/>
      <c r="R53" s="76"/>
      <c r="S53" s="76"/>
      <c r="T53" s="85"/>
      <c r="U53" s="76"/>
      <c r="V53" s="76"/>
      <c r="W53" s="102"/>
      <c r="X53" s="102"/>
      <c r="Y53" s="85"/>
    </row>
    <row r="54" spans="1:25" s="46" customFormat="1" x14ac:dyDescent="0.25">
      <c r="A54" s="20" t="s">
        <v>24</v>
      </c>
      <c r="B54" s="76">
        <v>207</v>
      </c>
      <c r="C54" s="76">
        <v>311.8</v>
      </c>
      <c r="D54" s="76">
        <v>7</v>
      </c>
      <c r="E54" s="76">
        <v>1615.6</v>
      </c>
      <c r="F54" s="76">
        <v>138.80000000000001</v>
      </c>
      <c r="G54" s="76">
        <v>12335.7</v>
      </c>
      <c r="K54" s="85">
        <v>1.5</v>
      </c>
      <c r="L54" s="85">
        <v>69.900000000000006</v>
      </c>
      <c r="M54" s="85">
        <v>4.2</v>
      </c>
      <c r="N54" s="102">
        <v>1189.5999999999999</v>
      </c>
      <c r="O54" s="102">
        <v>1.9</v>
      </c>
      <c r="P54" s="102">
        <v>7087.3</v>
      </c>
      <c r="Q54" s="76"/>
      <c r="R54" s="76"/>
      <c r="S54" s="76"/>
      <c r="T54" s="85"/>
      <c r="U54" s="76"/>
      <c r="V54" s="76"/>
      <c r="W54" s="85"/>
      <c r="X54" s="85"/>
      <c r="Y54" s="85"/>
    </row>
    <row r="55" spans="1:25" x14ac:dyDescent="0.25">
      <c r="A55" s="16"/>
      <c r="D55" s="17"/>
      <c r="E55" s="1"/>
      <c r="F55" s="1"/>
      <c r="G55" s="1"/>
      <c r="I55" s="105"/>
      <c r="J55" s="105"/>
      <c r="K55" s="105"/>
      <c r="L55" s="105"/>
      <c r="M55" s="17"/>
      <c r="N55" s="105"/>
      <c r="O55" s="105"/>
      <c r="P55" s="105"/>
      <c r="Q55" s="76"/>
      <c r="R55" s="76"/>
      <c r="S55" s="76"/>
      <c r="T55" s="85"/>
      <c r="U55" s="85"/>
      <c r="V55" s="85"/>
      <c r="W55" s="85"/>
      <c r="X55" s="85"/>
      <c r="Y55" s="85"/>
    </row>
    <row r="56" spans="1:25" s="22" customFormat="1" x14ac:dyDescent="0.25">
      <c r="A56" s="16"/>
      <c r="B56" s="20"/>
      <c r="C56" s="20"/>
      <c r="D56" s="17"/>
      <c r="E56" s="20"/>
      <c r="F56" s="20"/>
      <c r="G56" s="20"/>
      <c r="J56" s="91"/>
      <c r="L56" s="76"/>
      <c r="M56" s="76"/>
      <c r="N56" s="76"/>
      <c r="O56" s="76"/>
      <c r="Q56" s="76"/>
      <c r="R56" s="76"/>
      <c r="S56" s="76"/>
      <c r="T56" s="85"/>
      <c r="U56" s="85"/>
      <c r="V56" s="85"/>
      <c r="W56" s="85"/>
      <c r="X56" s="85"/>
      <c r="Y56" s="85"/>
    </row>
    <row r="57" spans="1:25" s="22" customFormat="1" x14ac:dyDescent="0.25">
      <c r="A57" s="32" t="s">
        <v>17</v>
      </c>
      <c r="B57" s="33"/>
      <c r="C57" s="33"/>
      <c r="D57" s="33"/>
      <c r="E57" s="33"/>
      <c r="F57" s="33"/>
      <c r="G57" s="33"/>
      <c r="H57" s="33"/>
      <c r="I57" s="33"/>
      <c r="J57" s="91"/>
      <c r="L57" s="76"/>
      <c r="M57" s="76"/>
      <c r="N57" s="21"/>
      <c r="O57" s="76"/>
      <c r="S57" s="78"/>
      <c r="T57" s="78"/>
      <c r="U57" s="78"/>
      <c r="V57" s="78"/>
      <c r="W57" s="78"/>
      <c r="X57" s="84"/>
    </row>
    <row r="58" spans="1:25" s="22" customFormat="1" x14ac:dyDescent="0.25">
      <c r="A58" s="28" t="s">
        <v>18</v>
      </c>
      <c r="B58" s="29" t="s">
        <v>1</v>
      </c>
      <c r="C58" s="29" t="s">
        <v>0</v>
      </c>
      <c r="D58" s="34" t="s">
        <v>3</v>
      </c>
      <c r="E58" s="29" t="s">
        <v>12</v>
      </c>
      <c r="F58" s="30" t="s">
        <v>11</v>
      </c>
      <c r="G58" s="29" t="s">
        <v>10</v>
      </c>
      <c r="H58" s="34" t="s">
        <v>15</v>
      </c>
      <c r="I58" s="29" t="s">
        <v>14</v>
      </c>
      <c r="J58" s="96" t="s">
        <v>13</v>
      </c>
      <c r="L58" s="76"/>
      <c r="M58" s="76"/>
      <c r="O58" s="76"/>
      <c r="S58" s="78"/>
      <c r="T58" s="78"/>
      <c r="U58" s="78"/>
      <c r="V58" s="78"/>
      <c r="W58" s="78"/>
      <c r="X58" s="78"/>
    </row>
    <row r="59" spans="1:25" s="22" customFormat="1" x14ac:dyDescent="0.25">
      <c r="A59" s="39" t="s">
        <v>59</v>
      </c>
      <c r="B59" s="76">
        <v>87087.4</v>
      </c>
      <c r="C59" s="76">
        <v>162518.20000000001</v>
      </c>
      <c r="D59" s="76">
        <v>3285.5</v>
      </c>
      <c r="E59" s="40">
        <f>(B59*$C$28)+$C$30</f>
        <v>8548.3389004979636</v>
      </c>
      <c r="F59" s="40">
        <f>(C59*$G$28)+$G$30</f>
        <v>17085.372063541789</v>
      </c>
      <c r="G59" s="40">
        <f>(D59*M28)+M30</f>
        <v>9.6684867549344435</v>
      </c>
      <c r="H59" s="110">
        <f>((E59-8000)/8000)*100</f>
        <v>6.854236256224544</v>
      </c>
      <c r="I59" s="110">
        <f>((F59-16000)/16000)*100</f>
        <v>6.7835753971361781</v>
      </c>
      <c r="J59" s="110">
        <f>((G59-10)/10)*100</f>
        <v>-3.3151324506555646</v>
      </c>
      <c r="O59" s="63"/>
      <c r="S59" s="78"/>
      <c r="T59" s="78"/>
      <c r="U59" s="78"/>
      <c r="V59" s="78"/>
      <c r="W59" s="78"/>
      <c r="X59" s="78"/>
    </row>
    <row r="60" spans="1:25" s="65" customFormat="1" x14ac:dyDescent="0.25">
      <c r="A60" s="39" t="s">
        <v>59</v>
      </c>
      <c r="B60" s="76">
        <v>86935.1</v>
      </c>
      <c r="C60" s="76">
        <v>161673.20000000001</v>
      </c>
      <c r="D60" s="76">
        <v>3289.4</v>
      </c>
      <c r="E60" s="40">
        <f>(B60*$C$28)+$C$30</f>
        <v>8533.517757376705</v>
      </c>
      <c r="F60" s="40">
        <f>(C60*$I$28)+$I$30</f>
        <v>16502.580697177611</v>
      </c>
      <c r="G60" s="40">
        <f>(D60*M28)+M30</f>
        <v>9.6809247031775847</v>
      </c>
      <c r="H60" s="110">
        <f t="shared" ref="H60:H61" si="0">((E60-8000)/8000)*100</f>
        <v>6.6689719672088126</v>
      </c>
      <c r="I60" s="110">
        <f t="shared" ref="I60:I61" si="1">((F60-16000)/16000)*100</f>
        <v>3.1411293573600689</v>
      </c>
      <c r="J60" s="110">
        <f>((G60-10)/10)*100</f>
        <v>-3.1907529682241531</v>
      </c>
      <c r="S60" s="78"/>
      <c r="T60" s="78"/>
      <c r="U60" s="78"/>
      <c r="V60" s="78"/>
      <c r="W60" s="78"/>
      <c r="X60" s="78"/>
    </row>
    <row r="61" spans="1:25" s="65" customFormat="1" x14ac:dyDescent="0.25">
      <c r="A61" s="39" t="s">
        <v>59</v>
      </c>
      <c r="B61" s="76">
        <v>85351.7</v>
      </c>
      <c r="C61" s="76">
        <v>159596.20000000001</v>
      </c>
      <c r="D61" s="76">
        <v>3270.3</v>
      </c>
      <c r="E61" s="40">
        <f>(B61*$C$28)+$C$30</f>
        <v>8379.4284729498941</v>
      </c>
      <c r="F61" s="40">
        <f>(C61*$I$28)+$I$30</f>
        <v>16293.606494563101</v>
      </c>
      <c r="G61" s="40">
        <f>(D61*M28)+M30</f>
        <v>9.6200106489611734</v>
      </c>
      <c r="H61" s="110">
        <f t="shared" si="0"/>
        <v>4.7428559118736757</v>
      </c>
      <c r="I61" s="110">
        <f t="shared" si="1"/>
        <v>1.8350405910193786</v>
      </c>
      <c r="J61" s="110">
        <f>((G61-10)/10)*100</f>
        <v>-3.7998935103882658</v>
      </c>
      <c r="S61" s="78"/>
      <c r="T61" s="78"/>
      <c r="U61" s="78"/>
      <c r="V61" s="78"/>
      <c r="W61" s="78"/>
      <c r="X61" s="78"/>
    </row>
    <row r="62" spans="1:25" s="65" customFormat="1" x14ac:dyDescent="0.25">
      <c r="A62" s="69"/>
      <c r="B62" s="54"/>
      <c r="C62" s="54"/>
      <c r="D62" s="90"/>
      <c r="E62" s="71"/>
      <c r="F62" s="72"/>
      <c r="G62" s="75"/>
      <c r="H62" s="74"/>
      <c r="I62" s="74"/>
      <c r="J62" s="91"/>
      <c r="S62" s="78"/>
      <c r="T62" s="78"/>
      <c r="U62" s="78"/>
      <c r="V62" s="78"/>
      <c r="W62" s="78"/>
      <c r="X62" s="78"/>
    </row>
    <row r="63" spans="1:25" s="65" customFormat="1" ht="14.4" x14ac:dyDescent="0.3">
      <c r="A63" s="69"/>
      <c r="B63" s="54"/>
      <c r="C63" s="54"/>
      <c r="D63" s="70"/>
      <c r="E63" s="71"/>
      <c r="F63" s="72"/>
      <c r="G63" s="72"/>
      <c r="H63" s="73"/>
      <c r="I63" s="73"/>
      <c r="J63" s="97"/>
    </row>
    <row r="64" spans="1:25" x14ac:dyDescent="0.25">
      <c r="D64" s="113" t="s">
        <v>27</v>
      </c>
      <c r="E64" s="113"/>
      <c r="F64" s="64" t="s">
        <v>26</v>
      </c>
      <c r="G64" s="113" t="s">
        <v>25</v>
      </c>
      <c r="H64" s="113"/>
      <c r="I64" s="113"/>
      <c r="K64" s="46"/>
      <c r="L64" s="46"/>
      <c r="M64" s="46"/>
      <c r="N64" s="46"/>
      <c r="P64" s="46"/>
      <c r="Q64" s="46"/>
      <c r="R64" s="46"/>
      <c r="S64" s="46"/>
      <c r="T64" s="46"/>
      <c r="U64" s="46"/>
      <c r="V64" s="46"/>
    </row>
    <row r="65" spans="1:27" x14ac:dyDescent="0.25">
      <c r="A65" s="19" t="s">
        <v>16</v>
      </c>
      <c r="B65" s="13" t="s">
        <v>8</v>
      </c>
      <c r="C65" s="13" t="s">
        <v>9</v>
      </c>
      <c r="D65" s="51" t="s">
        <v>46</v>
      </c>
      <c r="E65" s="52" t="s">
        <v>47</v>
      </c>
      <c r="F65" s="55" t="s">
        <v>48</v>
      </c>
      <c r="G65" s="20" t="s">
        <v>49</v>
      </c>
      <c r="H65" s="20" t="s">
        <v>50</v>
      </c>
      <c r="I65" s="20" t="s">
        <v>51</v>
      </c>
      <c r="J65" s="98" t="s">
        <v>12</v>
      </c>
      <c r="K65" s="14" t="s">
        <v>11</v>
      </c>
      <c r="L65" s="20" t="s">
        <v>10</v>
      </c>
      <c r="M65" s="23" t="s">
        <v>52</v>
      </c>
      <c r="N65" s="23" t="s">
        <v>53</v>
      </c>
      <c r="O65" s="23" t="s">
        <v>54</v>
      </c>
      <c r="P65" s="20" t="s">
        <v>15</v>
      </c>
      <c r="Q65" s="20" t="s">
        <v>14</v>
      </c>
      <c r="R65" s="20" t="s">
        <v>13</v>
      </c>
      <c r="S65" s="23" t="s">
        <v>57</v>
      </c>
      <c r="T65" s="23" t="s">
        <v>58</v>
      </c>
      <c r="U65" s="16" t="s">
        <v>28</v>
      </c>
      <c r="V65" s="23" t="s">
        <v>60</v>
      </c>
      <c r="W65" s="23" t="s">
        <v>61</v>
      </c>
      <c r="X65" s="20" t="s">
        <v>65</v>
      </c>
      <c r="Y65" s="23" t="s">
        <v>62</v>
      </c>
      <c r="Z65" s="23" t="s">
        <v>63</v>
      </c>
      <c r="AA65" s="16" t="s">
        <v>64</v>
      </c>
    </row>
    <row r="66" spans="1:27" x14ac:dyDescent="0.25">
      <c r="A66" s="105" t="s">
        <v>66</v>
      </c>
      <c r="B66" s="16" t="str">
        <f>RIGHT(A66, LEN(A66) - 28)</f>
        <v>LOW1 STD CHK.13.DATA</v>
      </c>
      <c r="C66" s="111" t="str">
        <f>LEFT(B66, LEN(B66) -8)</f>
        <v>LOW1 STD CHK</v>
      </c>
      <c r="D66" s="76">
        <v>237290.2</v>
      </c>
      <c r="E66" s="76">
        <v>24144.1</v>
      </c>
      <c r="F66" s="76">
        <v>392.1</v>
      </c>
      <c r="G66" s="76">
        <v>3456</v>
      </c>
      <c r="H66" s="76">
        <v>407.4</v>
      </c>
      <c r="I66" s="76">
        <v>27159.4</v>
      </c>
      <c r="J66" s="99">
        <f t="shared" ref="J66:J129" si="2">IF($D66&lt;=$H$36,($D66*$C$28)+$C$30,($D66*$E$28)+$E$30)</f>
        <v>22030.287932581188</v>
      </c>
      <c r="K66" s="77">
        <f t="shared" ref="K66:K129" si="3">IF($E66&lt;=$I$36,($E66*$G$28)+$G$30,($E66*$I$28)+$I$30)</f>
        <v>2665.2990367100397</v>
      </c>
      <c r="L66" s="106">
        <f>IF($F66&lt;$D$47,($F66*$K$28)+$K$30,($F66*$M$28)+$M$30)</f>
        <v>0.73778042275759614</v>
      </c>
      <c r="M66" s="61">
        <f t="shared" ref="M66:M129" si="4">$G66*$O$28+$O$30</f>
        <v>0.27682897708258691</v>
      </c>
      <c r="N66" s="61">
        <f t="shared" ref="N66:N129" si="5">$H66*$Q$28+$Q$30</f>
        <v>1.3894540612957536E-2</v>
      </c>
      <c r="O66" s="61">
        <f t="shared" ref="O66:O129" si="6">$I66*$S$28+$S$30</f>
        <v>1.2304391759843814</v>
      </c>
      <c r="P66" s="87">
        <f>((J66-$B$26)/$B$26)*100</f>
        <v>-2.0876091885280523</v>
      </c>
      <c r="Q66" s="87">
        <f>((K66-$F$26)/$F$26)*100</f>
        <v>6.6119614684015868</v>
      </c>
      <c r="R66" s="87">
        <f>((L66-$J$26)/$J$26)*100</f>
        <v>-1.6292769656538475</v>
      </c>
      <c r="S66" s="108"/>
      <c r="T66" s="108"/>
      <c r="U66" s="108"/>
    </row>
    <row r="67" spans="1:27" s="108" customFormat="1" x14ac:dyDescent="0.25">
      <c r="A67" s="105" t="s">
        <v>67</v>
      </c>
      <c r="B67" s="16" t="str">
        <f t="shared" ref="B67:B130" si="7">RIGHT(A67, LEN(A67) - 28)</f>
        <v>AIR STD CHK.13.DATA</v>
      </c>
      <c r="C67" s="111" t="str">
        <f t="shared" ref="C67" si="8">LEFT(B67, LEN(B67) -8)</f>
        <v>AIR STD CHK</v>
      </c>
      <c r="D67" s="76">
        <v>41</v>
      </c>
      <c r="E67" s="76">
        <v>4549.3999999999996</v>
      </c>
      <c r="F67" s="76">
        <v>136.4</v>
      </c>
      <c r="G67" s="76">
        <v>155059.5</v>
      </c>
      <c r="H67" s="76">
        <v>7638.2</v>
      </c>
      <c r="I67" s="76">
        <v>1038749.5</v>
      </c>
      <c r="J67" s="99">
        <f t="shared" si="2"/>
        <v>-3105.9480897662302</v>
      </c>
      <c r="K67" s="77">
        <f t="shared" si="3"/>
        <v>693.80803624276496</v>
      </c>
      <c r="L67" s="106">
        <f>IF($F67&lt;$D$47,($F67*$K$28)+$K$30,($F67*$M$28)+$M$30)</f>
        <v>0.25878127843693821</v>
      </c>
      <c r="M67" s="61">
        <f t="shared" si="4"/>
        <v>21.006719475889071</v>
      </c>
      <c r="N67" s="61">
        <f t="shared" si="5"/>
        <v>0.92310089939827544</v>
      </c>
      <c r="O67" s="61">
        <f t="shared" si="6"/>
        <v>78.509291982348486</v>
      </c>
      <c r="P67" s="87"/>
      <c r="Q67" s="89"/>
      <c r="R67" s="88"/>
      <c r="S67" s="62">
        <f>((G67-AVERAGE($E$49:$E$51))/AVERAGE($E$49:$E$51))*100</f>
        <v>0.26868161713354544</v>
      </c>
      <c r="T67" s="62">
        <f>((H67-AVERAGE($F$49:$F$51))/AVERAGE($F$49:$F$51))*100</f>
        <v>-0.6826426723185145</v>
      </c>
      <c r="U67" s="62">
        <f>((I67-AVERAGE($G$49:$G$51))/AVERAGE($G$49:$G$51))*100</f>
        <v>0.53899574391971605</v>
      </c>
    </row>
    <row r="68" spans="1:27" x14ac:dyDescent="0.25">
      <c r="A68" s="105" t="s">
        <v>68</v>
      </c>
      <c r="B68" s="16" t="str">
        <f t="shared" si="7"/>
        <v>SG21.0481.DATA</v>
      </c>
      <c r="C68" s="111" t="str">
        <f>LEFT(B68, LEN(B68) -5)</f>
        <v>SG21.0481</v>
      </c>
      <c r="D68" s="76">
        <v>3459259.2</v>
      </c>
      <c r="E68" s="76">
        <v>8432.6</v>
      </c>
      <c r="F68" s="76">
        <v>119.6</v>
      </c>
      <c r="G68" s="76">
        <v>92005.4</v>
      </c>
      <c r="H68" s="76">
        <v>6167.3</v>
      </c>
      <c r="I68" s="76">
        <v>707079.6</v>
      </c>
      <c r="J68" s="99">
        <f t="shared" si="2"/>
        <v>363393.60229017097</v>
      </c>
      <c r="K68" s="77">
        <f t="shared" si="3"/>
        <v>1084.5103104809273</v>
      </c>
      <c r="L68" s="106">
        <f t="shared" ref="L68:L87" si="9">IF($F68&lt;$D$47,($F68*$K$28)+$K$30,($F68*$M$28)+$M$30)</f>
        <v>0.22731007927938227</v>
      </c>
      <c r="M68" s="61">
        <f t="shared" si="4"/>
        <v>12.384856600026746</v>
      </c>
      <c r="N68" s="61">
        <f t="shared" si="5"/>
        <v>0.73814880099459623</v>
      </c>
      <c r="O68" s="61">
        <f t="shared" si="6"/>
        <v>53.171885672815101</v>
      </c>
      <c r="P68" s="81"/>
      <c r="Q68" s="81"/>
      <c r="R68" s="81"/>
      <c r="S68" s="62"/>
      <c r="T68" s="62"/>
      <c r="U68" s="62"/>
    </row>
    <row r="69" spans="1:27" x14ac:dyDescent="0.25">
      <c r="A69" s="105" t="s">
        <v>69</v>
      </c>
      <c r="B69" s="16" t="str">
        <f t="shared" si="7"/>
        <v>SG21.0473.DATA</v>
      </c>
      <c r="C69" s="111" t="str">
        <f t="shared" ref="C69:C132" si="10">LEFT(B69, LEN(B69) -5)</f>
        <v>SG21.0473</v>
      </c>
      <c r="D69" s="76">
        <v>3153994.9</v>
      </c>
      <c r="E69" s="76">
        <v>10967</v>
      </c>
      <c r="F69" s="76">
        <v>126.7</v>
      </c>
      <c r="G69" s="76">
        <v>92927.1</v>
      </c>
      <c r="H69" s="76">
        <v>6727.7</v>
      </c>
      <c r="I69" s="76">
        <v>739080.2</v>
      </c>
      <c r="J69" s="99">
        <f t="shared" si="2"/>
        <v>331051.25722010678</v>
      </c>
      <c r="K69" s="77">
        <f t="shared" si="3"/>
        <v>1339.5051198724598</v>
      </c>
      <c r="L69" s="106">
        <f t="shared" si="9"/>
        <v>0.24061040749477797</v>
      </c>
      <c r="M69" s="61">
        <f t="shared" si="4"/>
        <v>12.510887595833243</v>
      </c>
      <c r="N69" s="61">
        <f t="shared" si="5"/>
        <v>0.80861392843046664</v>
      </c>
      <c r="O69" s="61">
        <f t="shared" si="6"/>
        <v>55.61652175329408</v>
      </c>
      <c r="P69" s="82"/>
      <c r="Q69" s="82"/>
      <c r="R69" s="83"/>
      <c r="S69" s="62"/>
      <c r="T69" s="62"/>
      <c r="U69" s="62"/>
    </row>
    <row r="70" spans="1:27" x14ac:dyDescent="0.25">
      <c r="A70" s="105" t="s">
        <v>70</v>
      </c>
      <c r="B70" s="16" t="str">
        <f t="shared" si="7"/>
        <v>SG21.0489.DATA</v>
      </c>
      <c r="C70" s="111" t="str">
        <f t="shared" si="10"/>
        <v>SG21.0489</v>
      </c>
      <c r="D70" s="76">
        <v>3292103</v>
      </c>
      <c r="E70" s="76">
        <v>19816</v>
      </c>
      <c r="F70" s="76">
        <v>119.3</v>
      </c>
      <c r="G70" s="76">
        <v>82025.5</v>
      </c>
      <c r="H70" s="76">
        <v>6645.1</v>
      </c>
      <c r="I70" s="76">
        <v>733976.3</v>
      </c>
      <c r="J70" s="99">
        <f t="shared" si="2"/>
        <v>345683.6260466316</v>
      </c>
      <c r="K70" s="77">
        <f t="shared" si="3"/>
        <v>2229.8338242228665</v>
      </c>
      <c r="L70" s="106">
        <f t="shared" si="9"/>
        <v>0.22674809358014023</v>
      </c>
      <c r="M70" s="61">
        <f t="shared" si="4"/>
        <v>11.020229568401232</v>
      </c>
      <c r="N70" s="61">
        <f t="shared" si="5"/>
        <v>0.7982277408390982</v>
      </c>
      <c r="O70" s="61">
        <f t="shared" si="6"/>
        <v>55.226617248654904</v>
      </c>
      <c r="P70" s="81"/>
      <c r="Q70" s="81"/>
      <c r="R70" s="81"/>
      <c r="S70" s="62"/>
      <c r="T70" s="62"/>
      <c r="U70" s="62"/>
    </row>
    <row r="71" spans="1:27" x14ac:dyDescent="0.25">
      <c r="A71" s="105" t="s">
        <v>71</v>
      </c>
      <c r="B71" s="16" t="str">
        <f t="shared" si="7"/>
        <v>SG21.0476.DATA</v>
      </c>
      <c r="C71" s="111" t="str">
        <f t="shared" si="10"/>
        <v>SG21.0476</v>
      </c>
      <c r="D71" s="76">
        <v>4360106.7</v>
      </c>
      <c r="E71" s="76">
        <v>22083.9</v>
      </c>
      <c r="F71" s="76">
        <v>136.6</v>
      </c>
      <c r="G71" s="76">
        <v>52218.5</v>
      </c>
      <c r="H71" s="76">
        <v>6002.4</v>
      </c>
      <c r="I71" s="76">
        <v>636814</v>
      </c>
      <c r="J71" s="99">
        <f t="shared" si="2"/>
        <v>458837.19232184067</v>
      </c>
      <c r="K71" s="77">
        <f t="shared" si="3"/>
        <v>2458.0151405971787</v>
      </c>
      <c r="L71" s="106">
        <f t="shared" si="9"/>
        <v>0.25915593556976624</v>
      </c>
      <c r="M71" s="61">
        <f t="shared" si="4"/>
        <v>6.9444935458296886</v>
      </c>
      <c r="N71" s="61">
        <f t="shared" si="5"/>
        <v>0.71741414804282055</v>
      </c>
      <c r="O71" s="61">
        <f t="shared" si="6"/>
        <v>47.804054414135472</v>
      </c>
      <c r="P71" s="35"/>
      <c r="Q71" s="35"/>
      <c r="S71" s="62"/>
      <c r="T71" s="62"/>
      <c r="U71" s="62"/>
    </row>
    <row r="72" spans="1:27" x14ac:dyDescent="0.25">
      <c r="A72" s="105" t="s">
        <v>72</v>
      </c>
      <c r="B72" s="16" t="str">
        <f t="shared" si="7"/>
        <v>SG21.0479.DATA</v>
      </c>
      <c r="C72" s="111" t="str">
        <f t="shared" si="10"/>
        <v>SG21.0479</v>
      </c>
      <c r="D72" s="76">
        <v>1688929.7</v>
      </c>
      <c r="E72" s="76">
        <v>19490.900000000001</v>
      </c>
      <c r="F72" s="76">
        <v>144.30000000000001</v>
      </c>
      <c r="G72" s="76">
        <v>124416.2</v>
      </c>
      <c r="H72" s="76">
        <v>7012.2</v>
      </c>
      <c r="I72" s="76">
        <v>873892.6</v>
      </c>
      <c r="J72" s="99">
        <f t="shared" si="2"/>
        <v>175829.55508021495</v>
      </c>
      <c r="K72" s="77">
        <f t="shared" si="3"/>
        <v>2197.124381146325</v>
      </c>
      <c r="L72" s="106">
        <f t="shared" si="9"/>
        <v>0.2735802351836461</v>
      </c>
      <c r="M72" s="61">
        <f t="shared" si="4"/>
        <v>16.816629843907776</v>
      </c>
      <c r="N72" s="61">
        <f t="shared" si="5"/>
        <v>0.84438717745884839</v>
      </c>
      <c r="O72" s="61">
        <f t="shared" si="6"/>
        <v>65.915305436598885</v>
      </c>
    </row>
    <row r="73" spans="1:27" x14ac:dyDescent="0.25">
      <c r="A73" s="105" t="s">
        <v>73</v>
      </c>
      <c r="B73" s="16" t="str">
        <f t="shared" si="7"/>
        <v>SG21.0484.DATA</v>
      </c>
      <c r="C73" s="111" t="str">
        <f t="shared" si="10"/>
        <v>SG21.0484</v>
      </c>
      <c r="D73" s="76">
        <v>3705618.1</v>
      </c>
      <c r="E73" s="76">
        <v>8416.7000000000007</v>
      </c>
      <c r="F73" s="76">
        <v>114.9</v>
      </c>
      <c r="G73" s="76">
        <v>50306.8</v>
      </c>
      <c r="H73" s="76">
        <v>6533.1</v>
      </c>
      <c r="I73" s="76">
        <v>731006.5</v>
      </c>
      <c r="J73" s="99">
        <f t="shared" si="2"/>
        <v>389494.998866454</v>
      </c>
      <c r="K73" s="77">
        <f t="shared" si="3"/>
        <v>1082.910556113296</v>
      </c>
      <c r="L73" s="106">
        <f t="shared" si="9"/>
        <v>0.21850563665792319</v>
      </c>
      <c r="M73" s="61">
        <f t="shared" si="4"/>
        <v>6.6830923798502209</v>
      </c>
      <c r="N73" s="61">
        <f t="shared" si="5"/>
        <v>0.78414477461351384</v>
      </c>
      <c r="O73" s="61">
        <f t="shared" si="6"/>
        <v>54.999743995284447</v>
      </c>
    </row>
    <row r="74" spans="1:27" x14ac:dyDescent="0.25">
      <c r="A74" s="105" t="s">
        <v>74</v>
      </c>
      <c r="B74" s="16" t="str">
        <f t="shared" si="7"/>
        <v>SG21.0437.DATA</v>
      </c>
      <c r="C74" s="111" t="str">
        <f t="shared" si="10"/>
        <v>SG21.0437</v>
      </c>
      <c r="D74" s="76">
        <v>3698366.9</v>
      </c>
      <c r="E74" s="76">
        <v>13740.4</v>
      </c>
      <c r="F74" s="76">
        <v>118.5</v>
      </c>
      <c r="G74" s="76">
        <v>82371.7</v>
      </c>
      <c r="H74" s="76">
        <v>6174.2</v>
      </c>
      <c r="I74" s="76">
        <v>673971.7</v>
      </c>
      <c r="J74" s="99">
        <f t="shared" si="2"/>
        <v>388726.74390649941</v>
      </c>
      <c r="K74" s="77">
        <f t="shared" si="3"/>
        <v>1618.5465515195858</v>
      </c>
      <c r="L74" s="106">
        <f t="shared" si="9"/>
        <v>0.22524946504882803</v>
      </c>
      <c r="M74" s="61">
        <f t="shared" si="4"/>
        <v>11.067568106698083</v>
      </c>
      <c r="N74" s="61">
        <f t="shared" si="5"/>
        <v>0.739016412306708</v>
      </c>
      <c r="O74" s="61">
        <f t="shared" si="6"/>
        <v>50.642659130534959</v>
      </c>
    </row>
    <row r="75" spans="1:27" x14ac:dyDescent="0.25">
      <c r="A75" s="105" t="s">
        <v>75</v>
      </c>
      <c r="B75" s="16" t="str">
        <f t="shared" si="7"/>
        <v>SG21.0449.DATA</v>
      </c>
      <c r="C75" s="111" t="str">
        <f t="shared" si="10"/>
        <v>SG21.0449</v>
      </c>
      <c r="D75" s="76">
        <v>2754388.7</v>
      </c>
      <c r="E75" s="76">
        <v>14435.1</v>
      </c>
      <c r="F75" s="76">
        <v>550.1</v>
      </c>
      <c r="G75" s="76">
        <v>140731.1</v>
      </c>
      <c r="H75" s="76">
        <v>5851.4</v>
      </c>
      <c r="I75" s="76">
        <v>702650.1</v>
      </c>
      <c r="J75" s="99">
        <f t="shared" si="2"/>
        <v>288713.51378749096</v>
      </c>
      <c r="K75" s="77">
        <f t="shared" si="3"/>
        <v>1688.4427376323927</v>
      </c>
      <c r="L75" s="106">
        <f t="shared" si="9"/>
        <v>1.0337595576917529</v>
      </c>
      <c r="M75" s="61">
        <f t="shared" si="4"/>
        <v>19.047489227094694</v>
      </c>
      <c r="N75" s="61">
        <f t="shared" si="5"/>
        <v>0.69842729179225582</v>
      </c>
      <c r="O75" s="61">
        <f t="shared" si="6"/>
        <v>52.833500907576905</v>
      </c>
    </row>
    <row r="76" spans="1:27" x14ac:dyDescent="0.25">
      <c r="A76" s="105" t="s">
        <v>76</v>
      </c>
      <c r="B76" s="16" t="str">
        <f t="shared" si="7"/>
        <v>SG21.0498.DATA</v>
      </c>
      <c r="C76" s="111" t="str">
        <f t="shared" si="10"/>
        <v>SG21.0498</v>
      </c>
      <c r="D76" s="76">
        <v>2572.6</v>
      </c>
      <c r="E76" s="76">
        <v>216389.9</v>
      </c>
      <c r="F76" s="76">
        <v>242.7</v>
      </c>
      <c r="G76" s="76">
        <v>141658.1</v>
      </c>
      <c r="H76" s="76">
        <v>7974.2</v>
      </c>
      <c r="I76" s="76">
        <v>1034490.6</v>
      </c>
      <c r="J76" s="99">
        <f t="shared" si="2"/>
        <v>-2837.7284493452103</v>
      </c>
      <c r="K76" s="77">
        <f t="shared" si="3"/>
        <v>22007.818420912485</v>
      </c>
      <c r="L76" s="106">
        <f t="shared" si="9"/>
        <v>0.45791154453504507</v>
      </c>
      <c r="M76" s="61">
        <f t="shared" si="4"/>
        <v>19.174244931893021</v>
      </c>
      <c r="N76" s="61">
        <f t="shared" si="5"/>
        <v>0.96534979807502863</v>
      </c>
      <c r="O76" s="61">
        <f t="shared" si="6"/>
        <v>78.183939938850799</v>
      </c>
      <c r="P76" s="87"/>
      <c r="Q76" s="87"/>
      <c r="R76" s="87"/>
      <c r="S76" s="79"/>
      <c r="T76" s="79"/>
      <c r="U76" s="79"/>
    </row>
    <row r="77" spans="1:27" x14ac:dyDescent="0.25">
      <c r="A77" s="105" t="s">
        <v>77</v>
      </c>
      <c r="B77" s="16" t="str">
        <f t="shared" si="7"/>
        <v>SG21.0497.DATA</v>
      </c>
      <c r="C77" s="111" t="str">
        <f t="shared" si="10"/>
        <v>SG21.0497</v>
      </c>
      <c r="D77" s="31"/>
      <c r="E77" s="76">
        <v>649821.69999999995</v>
      </c>
      <c r="F77" s="76">
        <v>509.4</v>
      </c>
      <c r="G77" s="76">
        <v>51780.1</v>
      </c>
      <c r="H77" s="76">
        <v>8361.7000000000007</v>
      </c>
      <c r="I77" s="76">
        <v>1134426.3999999999</v>
      </c>
      <c r="J77" s="99">
        <f t="shared" si="2"/>
        <v>73.389330843188873</v>
      </c>
      <c r="K77" s="77">
        <f t="shared" si="3"/>
        <v>65616.901132887229</v>
      </c>
      <c r="L77" s="106">
        <f t="shared" si="9"/>
        <v>0.95751683116124542</v>
      </c>
      <c r="M77" s="61">
        <f t="shared" si="4"/>
        <v>6.884547805825818</v>
      </c>
      <c r="N77" s="61">
        <f t="shared" si="5"/>
        <v>1.0140743464001534</v>
      </c>
      <c r="O77" s="61">
        <f t="shared" si="6"/>
        <v>85.818379993460113</v>
      </c>
      <c r="P77" s="87"/>
      <c r="Q77" s="89"/>
      <c r="R77" s="88"/>
      <c r="S77" s="62"/>
      <c r="T77" s="62"/>
      <c r="U77" s="62"/>
    </row>
    <row r="78" spans="1:27" x14ac:dyDescent="0.25">
      <c r="A78" s="105" t="s">
        <v>78</v>
      </c>
      <c r="B78" s="16" t="str">
        <f t="shared" si="7"/>
        <v>LOW1 STD CHK1.DATA</v>
      </c>
      <c r="C78" s="111" t="str">
        <f t="shared" si="10"/>
        <v>LOW1 STD CHK1</v>
      </c>
      <c r="D78" s="76">
        <v>230655.9</v>
      </c>
      <c r="E78" s="76">
        <v>23717.599999999999</v>
      </c>
      <c r="F78" s="76">
        <v>389.8</v>
      </c>
      <c r="G78" s="76">
        <v>5628.2</v>
      </c>
      <c r="H78" s="76">
        <v>469.2</v>
      </c>
      <c r="I78" s="76">
        <v>40361.9</v>
      </c>
      <c r="J78" s="99">
        <f t="shared" si="2"/>
        <v>21327.392704091228</v>
      </c>
      <c r="K78" s="77">
        <f t="shared" si="3"/>
        <v>2622.387386534263</v>
      </c>
      <c r="L78" s="106">
        <f t="shared" si="9"/>
        <v>0.73347186573007339</v>
      </c>
      <c r="M78" s="61">
        <f t="shared" si="4"/>
        <v>0.5738502736984793</v>
      </c>
      <c r="N78" s="61">
        <f t="shared" si="5"/>
        <v>2.1665320191003208E-2</v>
      </c>
      <c r="O78" s="61">
        <f t="shared" si="6"/>
        <v>2.2390236354171318</v>
      </c>
      <c r="P78" s="87">
        <f>((J78-$B$26)/$B$26)*100</f>
        <v>-5.2115879818167663</v>
      </c>
      <c r="Q78" s="87">
        <f>((K78-$F$26)/$F$26)*100</f>
        <v>4.8954954613705191</v>
      </c>
      <c r="R78" s="87">
        <f>((L78-$J$26)/$J$26)*100</f>
        <v>-2.2037512359902145</v>
      </c>
      <c r="S78" s="109"/>
      <c r="T78" s="109"/>
      <c r="U78" s="109"/>
    </row>
    <row r="79" spans="1:27" x14ac:dyDescent="0.25">
      <c r="A79" s="105" t="s">
        <v>79</v>
      </c>
      <c r="B79" s="16" t="str">
        <f t="shared" si="7"/>
        <v>AIR STD CHK1.DATA</v>
      </c>
      <c r="C79" s="111" t="str">
        <f t="shared" si="10"/>
        <v>AIR STD CHK1</v>
      </c>
      <c r="D79" s="76">
        <v>57.4</v>
      </c>
      <c r="E79" s="76">
        <v>4376.3999999999996</v>
      </c>
      <c r="F79" s="76">
        <v>137.80000000000001</v>
      </c>
      <c r="G79" s="76">
        <v>155173.70000000001</v>
      </c>
      <c r="H79" s="76">
        <v>7706</v>
      </c>
      <c r="I79" s="76">
        <v>1039147.9</v>
      </c>
      <c r="J79" s="99">
        <f t="shared" si="2"/>
        <v>-3104.2105316595371</v>
      </c>
      <c r="K79" s="77">
        <f t="shared" si="3"/>
        <v>676.40190381507591</v>
      </c>
      <c r="L79" s="106">
        <f t="shared" si="9"/>
        <v>0.26140387836673457</v>
      </c>
      <c r="M79" s="61">
        <f t="shared" si="4"/>
        <v>21.022334903599933</v>
      </c>
      <c r="N79" s="61">
        <f t="shared" si="5"/>
        <v>0.93162612359554886</v>
      </c>
      <c r="O79" s="61">
        <f t="shared" si="6"/>
        <v>78.539727130891421</v>
      </c>
      <c r="P79" s="87"/>
      <c r="Q79" s="89"/>
      <c r="R79" s="88"/>
      <c r="S79" s="62">
        <f>((G79-AVERAGE($E$49:$E$51))/AVERAGE($E$49:$E$51))*100</f>
        <v>0.34252864643957193</v>
      </c>
      <c r="T79" s="62">
        <f>((H79-AVERAGE($F$49:$F$51))/AVERAGE($F$49:$F$51))*100</f>
        <v>0.19894157878996949</v>
      </c>
      <c r="U79" s="62">
        <f>((I79-AVERAGE($G$49:$G$51))/AVERAGE($G$49:$G$51))*100</f>
        <v>0.57755627839350399</v>
      </c>
    </row>
    <row r="80" spans="1:27" x14ac:dyDescent="0.25">
      <c r="A80" s="105" t="s">
        <v>80</v>
      </c>
      <c r="B80" s="16" t="str">
        <f t="shared" si="7"/>
        <v>SG21.0496.DATA</v>
      </c>
      <c r="C80" s="111" t="str">
        <f t="shared" si="10"/>
        <v>SG21.0496</v>
      </c>
      <c r="D80" s="76">
        <v>1219715.8999999999</v>
      </c>
      <c r="E80" s="76">
        <v>299303.09999999998</v>
      </c>
      <c r="F80" s="76">
        <v>63.7</v>
      </c>
      <c r="G80" s="76">
        <v>69201.5</v>
      </c>
      <c r="H80" s="76">
        <v>7961</v>
      </c>
      <c r="I80" s="76">
        <v>992146.3</v>
      </c>
      <c r="J80" s="99">
        <f t="shared" si="2"/>
        <v>126116.9793508025</v>
      </c>
      <c r="K80" s="77">
        <f t="shared" si="3"/>
        <v>30350.004196655067</v>
      </c>
      <c r="L80" s="106">
        <f t="shared" si="9"/>
        <v>0.12259341065394322</v>
      </c>
      <c r="M80" s="61">
        <f t="shared" si="4"/>
        <v>9.2667072832515203</v>
      </c>
      <c r="N80" s="61">
        <f t="shared" si="5"/>
        <v>0.96369001991272751</v>
      </c>
      <c r="O80" s="61">
        <f t="shared" si="6"/>
        <v>74.949112979899226</v>
      </c>
      <c r="P80" s="88"/>
      <c r="Q80" s="88"/>
      <c r="R80" s="88"/>
    </row>
    <row r="81" spans="1:21" x14ac:dyDescent="0.25">
      <c r="A81" s="105" t="s">
        <v>81</v>
      </c>
      <c r="B81" s="16" t="str">
        <f t="shared" si="7"/>
        <v>SG21.0495.DATA</v>
      </c>
      <c r="C81" s="111" t="str">
        <f t="shared" si="10"/>
        <v>SG21.0495</v>
      </c>
      <c r="D81" s="76">
        <v>2460385.5</v>
      </c>
      <c r="E81" s="76">
        <v>59581.9</v>
      </c>
      <c r="F81" s="76">
        <v>125</v>
      </c>
      <c r="G81" s="76">
        <v>58859.4</v>
      </c>
      <c r="H81" s="76">
        <v>7119</v>
      </c>
      <c r="I81" s="76">
        <v>878892.4</v>
      </c>
      <c r="J81" s="99">
        <f t="shared" si="2"/>
        <v>257564.26722933431</v>
      </c>
      <c r="K81" s="77">
        <f t="shared" si="3"/>
        <v>6230.8194976693394</v>
      </c>
      <c r="L81" s="106">
        <f t="shared" si="9"/>
        <v>0.23742582186573954</v>
      </c>
      <c r="M81" s="61">
        <f t="shared" si="4"/>
        <v>7.8525539125990846</v>
      </c>
      <c r="N81" s="61">
        <f t="shared" si="5"/>
        <v>0.85781629168110207</v>
      </c>
      <c r="O81" s="61">
        <f t="shared" si="6"/>
        <v>66.297257383599216</v>
      </c>
      <c r="P81" s="88"/>
      <c r="Q81" s="88"/>
      <c r="R81" s="88"/>
    </row>
    <row r="82" spans="1:21" x14ac:dyDescent="0.25">
      <c r="A82" s="105" t="s">
        <v>82</v>
      </c>
      <c r="B82" s="16" t="str">
        <f t="shared" si="7"/>
        <v>SG21.0505.DATA</v>
      </c>
      <c r="C82" s="111" t="str">
        <f t="shared" si="10"/>
        <v>SG21.0505</v>
      </c>
      <c r="D82" s="76">
        <v>1003.2</v>
      </c>
      <c r="E82" s="76">
        <v>20815.8</v>
      </c>
      <c r="F82" s="76">
        <v>126.1</v>
      </c>
      <c r="G82" s="76">
        <v>132961.1</v>
      </c>
      <c r="H82" s="76">
        <v>7693</v>
      </c>
      <c r="I82" s="76">
        <v>1074915.7</v>
      </c>
      <c r="J82" s="99">
        <f t="shared" si="2"/>
        <v>-3004.0042842625544</v>
      </c>
      <c r="K82" s="77">
        <f t="shared" si="3"/>
        <v>2330.4271837673955</v>
      </c>
      <c r="L82" s="106">
        <f t="shared" si="9"/>
        <v>0.2394864360962938</v>
      </c>
      <c r="M82" s="61">
        <f t="shared" si="4"/>
        <v>17.985038497555294</v>
      </c>
      <c r="N82" s="61">
        <f t="shared" si="5"/>
        <v>0.92999149358722211</v>
      </c>
      <c r="O82" s="61">
        <f t="shared" si="6"/>
        <v>81.272152597893779</v>
      </c>
      <c r="P82" s="88"/>
      <c r="Q82" s="88"/>
      <c r="R82" s="88"/>
    </row>
    <row r="83" spans="1:21" x14ac:dyDescent="0.25">
      <c r="A83" s="105" t="s">
        <v>83</v>
      </c>
      <c r="B83" s="16" t="str">
        <f t="shared" si="7"/>
        <v>SG21.0502.DATA</v>
      </c>
      <c r="C83" s="111" t="str">
        <f t="shared" si="10"/>
        <v>SG21.0502</v>
      </c>
      <c r="D83" s="76">
        <v>518586.8</v>
      </c>
      <c r="E83" s="76">
        <v>443647.1</v>
      </c>
      <c r="F83" s="76">
        <v>26.1</v>
      </c>
      <c r="G83" s="76">
        <v>28265.4</v>
      </c>
      <c r="H83" s="76">
        <v>8358.2000000000007</v>
      </c>
      <c r="I83" s="76">
        <v>1133377.6000000001</v>
      </c>
      <c r="J83" s="99">
        <f t="shared" si="2"/>
        <v>51833.287183511653</v>
      </c>
      <c r="K83" s="77">
        <f t="shared" si="3"/>
        <v>44872.956677246671</v>
      </c>
      <c r="L83" s="106">
        <f t="shared" si="9"/>
        <v>5.215786968227043E-2</v>
      </c>
      <c r="M83" s="61">
        <f t="shared" si="4"/>
        <v>3.6692054416173083</v>
      </c>
      <c r="N83" s="61">
        <f t="shared" si="5"/>
        <v>1.0136342537056038</v>
      </c>
      <c r="O83" s="61">
        <f t="shared" si="6"/>
        <v>85.738258548199525</v>
      </c>
      <c r="P83" s="88"/>
      <c r="Q83" s="88"/>
      <c r="R83" s="88"/>
    </row>
    <row r="84" spans="1:21" x14ac:dyDescent="0.25">
      <c r="A84" s="105" t="s">
        <v>84</v>
      </c>
      <c r="B84" s="16" t="str">
        <f t="shared" si="7"/>
        <v>SG21.0499.DATA</v>
      </c>
      <c r="C84" s="111" t="str">
        <f t="shared" si="10"/>
        <v>SG21.0499</v>
      </c>
      <c r="D84" s="76">
        <v>199.9</v>
      </c>
      <c r="E84" s="76">
        <v>24503.4</v>
      </c>
      <c r="F84" s="76">
        <v>134</v>
      </c>
      <c r="G84" s="76">
        <v>147897.5</v>
      </c>
      <c r="H84" s="76">
        <v>7735.3</v>
      </c>
      <c r="I84" s="76">
        <v>1049387.7</v>
      </c>
      <c r="J84" s="99">
        <f t="shared" si="2"/>
        <v>-3089.1128468910129</v>
      </c>
      <c r="K84" s="77">
        <f t="shared" si="3"/>
        <v>2701.4494608792229</v>
      </c>
      <c r="L84" s="106">
        <f t="shared" si="9"/>
        <v>0.25428539284300167</v>
      </c>
      <c r="M84" s="61">
        <f t="shared" si="4"/>
        <v>20.027405174092266</v>
      </c>
      <c r="N84" s="61">
        <f t="shared" si="5"/>
        <v>0.9353103281527777</v>
      </c>
      <c r="O84" s="61">
        <f t="shared" si="6"/>
        <v>79.321980730414182</v>
      </c>
      <c r="P84" s="88"/>
      <c r="Q84" s="88"/>
      <c r="R84" s="88"/>
    </row>
    <row r="85" spans="1:21" x14ac:dyDescent="0.25">
      <c r="A85" s="105" t="s">
        <v>85</v>
      </c>
      <c r="B85" s="16" t="str">
        <f t="shared" si="7"/>
        <v>SG21.0446.DATA</v>
      </c>
      <c r="C85" s="111" t="str">
        <f t="shared" si="10"/>
        <v>SG21.0446</v>
      </c>
      <c r="D85" s="76">
        <v>18138.599999999999</v>
      </c>
      <c r="E85" s="76">
        <v>14232.4</v>
      </c>
      <c r="F85" s="76">
        <v>343.6</v>
      </c>
      <c r="G85" s="76">
        <v>153640.29999999999</v>
      </c>
      <c r="H85" s="76">
        <v>7270.3</v>
      </c>
      <c r="I85" s="76">
        <v>1037879.5</v>
      </c>
      <c r="J85" s="99">
        <f t="shared" si="2"/>
        <v>-1188.5315292971768</v>
      </c>
      <c r="K85" s="77">
        <f t="shared" si="3"/>
        <v>1668.0483847821465</v>
      </c>
      <c r="L85" s="106">
        <f t="shared" si="9"/>
        <v>0.64692606804679476</v>
      </c>
      <c r="M85" s="61">
        <f t="shared" si="4"/>
        <v>20.812661551132017</v>
      </c>
      <c r="N85" s="61">
        <f t="shared" si="5"/>
        <v>0.87684087016262813</v>
      </c>
      <c r="O85" s="61">
        <f t="shared" si="6"/>
        <v>78.442829685078536</v>
      </c>
      <c r="P85" s="88"/>
      <c r="Q85" s="88"/>
      <c r="R85" s="88"/>
    </row>
    <row r="86" spans="1:21" x14ac:dyDescent="0.25">
      <c r="A86" s="105" t="s">
        <v>86</v>
      </c>
      <c r="B86" s="16" t="str">
        <f t="shared" si="7"/>
        <v>SG21.0445.DATA</v>
      </c>
      <c r="C86" s="111" t="str">
        <f t="shared" si="10"/>
        <v>SG21.0445</v>
      </c>
      <c r="D86" s="76">
        <v>402388.2</v>
      </c>
      <c r="E86" s="76">
        <v>73364.600000000006</v>
      </c>
      <c r="F86" s="76">
        <v>106.8</v>
      </c>
      <c r="G86" s="76">
        <v>13418.1</v>
      </c>
      <c r="H86" s="76">
        <v>8130.8</v>
      </c>
      <c r="I86" s="76">
        <v>1218463.2</v>
      </c>
      <c r="J86" s="99">
        <f t="shared" si="2"/>
        <v>39522.200633730499</v>
      </c>
      <c r="K86" s="77">
        <f t="shared" si="3"/>
        <v>7617.5449393520557</v>
      </c>
      <c r="L86" s="106">
        <f t="shared" si="9"/>
        <v>0.2033320227783873</v>
      </c>
      <c r="M86" s="61">
        <f t="shared" si="4"/>
        <v>1.6390220803959015</v>
      </c>
      <c r="N86" s="61">
        <f t="shared" si="5"/>
        <v>0.98504080263687255</v>
      </c>
      <c r="O86" s="61">
        <f t="shared" si="6"/>
        <v>92.23824066382241</v>
      </c>
      <c r="P86" s="87"/>
      <c r="Q86" s="87"/>
      <c r="R86" s="87"/>
      <c r="S86" s="90"/>
      <c r="T86" s="90"/>
      <c r="U86" s="90"/>
    </row>
    <row r="87" spans="1:21" x14ac:dyDescent="0.25">
      <c r="A87" s="105" t="s">
        <v>87</v>
      </c>
      <c r="B87" s="16" t="str">
        <f t="shared" si="7"/>
        <v>SG21.0444.DATA</v>
      </c>
      <c r="C87" s="111" t="str">
        <f t="shared" si="10"/>
        <v>SG21.0444</v>
      </c>
      <c r="D87" s="76">
        <v>3790.8</v>
      </c>
      <c r="E87" s="76">
        <v>15806.3</v>
      </c>
      <c r="F87" s="76">
        <v>405.5</v>
      </c>
      <c r="G87" s="76">
        <v>151117.79999999999</v>
      </c>
      <c r="H87" s="76">
        <v>7406.4</v>
      </c>
      <c r="I87" s="76">
        <v>1043054.3</v>
      </c>
      <c r="J87" s="99">
        <f t="shared" si="2"/>
        <v>-2708.661785590712</v>
      </c>
      <c r="K87" s="77">
        <f t="shared" si="3"/>
        <v>1826.4039444812204</v>
      </c>
      <c r="L87" s="106">
        <f t="shared" si="9"/>
        <v>0.76288245065707505</v>
      </c>
      <c r="M87" s="61">
        <f t="shared" si="4"/>
        <v>20.467741092282189</v>
      </c>
      <c r="N87" s="61">
        <f t="shared" si="5"/>
        <v>0.89395418894211054</v>
      </c>
      <c r="O87" s="61">
        <f t="shared" si="6"/>
        <v>78.838150484978001</v>
      </c>
      <c r="P87" s="87"/>
      <c r="Q87" s="89"/>
      <c r="R87" s="88"/>
      <c r="S87" s="62"/>
      <c r="T87" s="62"/>
      <c r="U87" s="62"/>
    </row>
    <row r="88" spans="1:21" x14ac:dyDescent="0.25">
      <c r="A88" s="105" t="s">
        <v>88</v>
      </c>
      <c r="B88" s="16" t="str">
        <f t="shared" si="7"/>
        <v>SG21.0436.DATA</v>
      </c>
      <c r="C88" s="111" t="str">
        <f t="shared" si="10"/>
        <v>SG21.0436</v>
      </c>
      <c r="D88" s="76">
        <v>113.3</v>
      </c>
      <c r="E88" s="76">
        <v>12343.1</v>
      </c>
      <c r="F88" s="76">
        <v>206.8</v>
      </c>
      <c r="G88" s="76">
        <v>154414.79999999999</v>
      </c>
      <c r="H88" s="76">
        <v>7725.2</v>
      </c>
      <c r="I88" s="76">
        <v>1038999</v>
      </c>
      <c r="J88" s="99">
        <f t="shared" si="2"/>
        <v>-3098.288001283674</v>
      </c>
      <c r="K88" s="77">
        <f t="shared" si="3"/>
        <v>1477.9593327842686</v>
      </c>
      <c r="L88" s="106">
        <f>IF($F88&lt;$D$47,($F88*$K$28)+$K$30,($F88*$M$28)+$M$30)</f>
        <v>0.3906605891924107</v>
      </c>
      <c r="M88" s="61">
        <f t="shared" si="4"/>
        <v>20.918564780221885</v>
      </c>
      <c r="N88" s="61">
        <f t="shared" si="5"/>
        <v>0.93404034637707756</v>
      </c>
      <c r="O88" s="61">
        <f t="shared" si="6"/>
        <v>78.528352146910379</v>
      </c>
      <c r="P88" s="87"/>
      <c r="Q88" s="87"/>
      <c r="R88" s="87"/>
      <c r="S88" s="79"/>
      <c r="T88" s="79"/>
      <c r="U88" s="79"/>
    </row>
    <row r="89" spans="1:21" x14ac:dyDescent="0.25">
      <c r="A89" s="105" t="s">
        <v>89</v>
      </c>
      <c r="B89" s="16" t="str">
        <f t="shared" si="7"/>
        <v>SG21.0512.DATA</v>
      </c>
      <c r="C89" s="111" t="str">
        <f t="shared" si="10"/>
        <v>SG21.0512</v>
      </c>
      <c r="D89" s="76">
        <v>1279.9000000000001</v>
      </c>
      <c r="E89" s="76">
        <v>37503.300000000003</v>
      </c>
      <c r="F89" s="76">
        <v>131.5</v>
      </c>
      <c r="G89" s="76">
        <v>216166.3</v>
      </c>
      <c r="H89" s="76">
        <v>7302.9</v>
      </c>
      <c r="I89" s="76">
        <v>929721</v>
      </c>
      <c r="J89" s="99">
        <f t="shared" si="2"/>
        <v>-2974.6882886453573</v>
      </c>
      <c r="K89" s="77">
        <f t="shared" si="3"/>
        <v>4009.4146686637018</v>
      </c>
      <c r="L89" s="106">
        <f>IF($F89&lt;$D$47,($F89*$K$28)+$K$30,($F89*$M$28)+$M$30)</f>
        <v>0.24960217868265108</v>
      </c>
      <c r="M89" s="61">
        <f t="shared" si="4"/>
        <v>29.362313329147526</v>
      </c>
      <c r="N89" s="61">
        <f t="shared" si="5"/>
        <v>0.88094001926043208</v>
      </c>
      <c r="O89" s="61">
        <f t="shared" si="6"/>
        <v>70.180229249134044</v>
      </c>
      <c r="P89" s="87"/>
      <c r="Q89" s="89"/>
      <c r="R89" s="88"/>
      <c r="S89" s="62"/>
      <c r="T89" s="62"/>
      <c r="U89" s="62"/>
    </row>
    <row r="90" spans="1:21" x14ac:dyDescent="0.25">
      <c r="A90" s="105" t="s">
        <v>90</v>
      </c>
      <c r="B90" s="16" t="str">
        <f t="shared" si="7"/>
        <v>LOW1 STD CHK2.DATA</v>
      </c>
      <c r="C90" s="111" t="str">
        <f t="shared" si="10"/>
        <v>LOW1 STD CHK2</v>
      </c>
      <c r="D90" s="76">
        <v>226382.1</v>
      </c>
      <c r="E90" s="76">
        <v>23194.400000000001</v>
      </c>
      <c r="F90" s="76">
        <v>382.7</v>
      </c>
      <c r="G90" s="76">
        <v>8013.5</v>
      </c>
      <c r="H90" s="76">
        <v>500</v>
      </c>
      <c r="I90" s="76">
        <v>56421.599999999999</v>
      </c>
      <c r="J90" s="99">
        <f t="shared" si="2"/>
        <v>20874.589299433559</v>
      </c>
      <c r="K90" s="77">
        <f t="shared" si="3"/>
        <v>2569.7464126257837</v>
      </c>
      <c r="L90" s="106">
        <f t="shared" ref="L90:L135" si="11">IF($F90&lt;$D$47,($F90*$K$28)+$K$30,($F90*$M$28)+$M$30)</f>
        <v>0.72017153751467777</v>
      </c>
      <c r="M90" s="61">
        <f t="shared" si="4"/>
        <v>0.90001034128796853</v>
      </c>
      <c r="N90" s="61">
        <f t="shared" si="5"/>
        <v>2.5538135903038911E-2</v>
      </c>
      <c r="O90" s="61">
        <f t="shared" si="6"/>
        <v>3.4658794462978095</v>
      </c>
      <c r="P90" s="87">
        <f>((J90-$B$26)/$B$26)*100</f>
        <v>-7.224047558073071</v>
      </c>
      <c r="Q90" s="87">
        <f>((K90-$F$26)/$F$26)*100</f>
        <v>2.7898565050313482</v>
      </c>
      <c r="R90" s="87">
        <f>((L90-$J$26)/$J$26)*100</f>
        <v>-3.9771283313762971</v>
      </c>
      <c r="S90" s="109"/>
      <c r="T90" s="109"/>
      <c r="U90" s="109"/>
    </row>
    <row r="91" spans="1:21" x14ac:dyDescent="0.25">
      <c r="A91" s="105" t="s">
        <v>91</v>
      </c>
      <c r="B91" s="16" t="str">
        <f t="shared" si="7"/>
        <v>AIR STD CHK2.DATA</v>
      </c>
      <c r="C91" s="111" t="str">
        <f t="shared" si="10"/>
        <v>AIR STD CHK2</v>
      </c>
      <c r="D91" s="76">
        <v>47.1</v>
      </c>
      <c r="E91" s="76">
        <v>4320.7</v>
      </c>
      <c r="F91" s="76">
        <v>137.19999999999999</v>
      </c>
      <c r="G91" s="76">
        <v>155467.29999999999</v>
      </c>
      <c r="H91" s="76">
        <v>7775.2</v>
      </c>
      <c r="I91" s="76">
        <v>1040385.9</v>
      </c>
      <c r="J91" s="99">
        <f t="shared" si="2"/>
        <v>-3105.3018029094724</v>
      </c>
      <c r="K91" s="77">
        <f t="shared" si="3"/>
        <v>670.79773285425335</v>
      </c>
      <c r="L91" s="106">
        <f t="shared" si="11"/>
        <v>0.26027990696825037</v>
      </c>
      <c r="M91" s="61">
        <f t="shared" si="4"/>
        <v>21.062481046996687</v>
      </c>
      <c r="N91" s="61">
        <f t="shared" si="5"/>
        <v>0.94032738487064205</v>
      </c>
      <c r="O91" s="61">
        <f t="shared" si="6"/>
        <v>78.634302215972099</v>
      </c>
      <c r="P91" s="87"/>
      <c r="Q91" s="89"/>
      <c r="R91" s="88"/>
      <c r="S91" s="62">
        <f>((G91-AVERAGE($E$49:$E$51))/AVERAGE($E$49:$E$51))*100</f>
        <v>0.53238405628410301</v>
      </c>
      <c r="T91" s="62">
        <f>((H91-AVERAGE($F$49:$F$51))/AVERAGE($F$49:$F$51))*100</f>
        <v>1.0987296344936093</v>
      </c>
      <c r="U91" s="62">
        <f>((I91-AVERAGE($G$49:$G$51))/AVERAGE($G$49:$G$51))*100</f>
        <v>0.69738042919306875</v>
      </c>
    </row>
    <row r="92" spans="1:21" x14ac:dyDescent="0.25">
      <c r="A92" s="105" t="s">
        <v>92</v>
      </c>
      <c r="B92" s="16" t="str">
        <f t="shared" si="7"/>
        <v>SG21.0510.DATA</v>
      </c>
      <c r="C92" s="111" t="str">
        <f t="shared" si="10"/>
        <v>SG21.0510</v>
      </c>
      <c r="D92" s="76">
        <v>1437.3</v>
      </c>
      <c r="E92" s="76">
        <v>52211.4</v>
      </c>
      <c r="F92" s="76">
        <v>125.6</v>
      </c>
      <c r="G92" s="76">
        <v>91593.9</v>
      </c>
      <c r="H92" s="76">
        <v>8366.6</v>
      </c>
      <c r="I92" s="76">
        <v>1142629.8999999999</v>
      </c>
      <c r="J92" s="99">
        <f t="shared" si="2"/>
        <v>-2958.0119687677034</v>
      </c>
      <c r="K92" s="77">
        <f t="shared" si="3"/>
        <v>5489.2478268122177</v>
      </c>
      <c r="L92" s="106">
        <f t="shared" si="11"/>
        <v>0.23854979326422368</v>
      </c>
      <c r="M92" s="61">
        <f t="shared" si="4"/>
        <v>12.328589100000304</v>
      </c>
      <c r="N92" s="61">
        <f t="shared" si="5"/>
        <v>1.0146904761725226</v>
      </c>
      <c r="O92" s="61">
        <f t="shared" si="6"/>
        <v>86.445073620648643</v>
      </c>
      <c r="P92" s="88"/>
      <c r="Q92" s="88"/>
      <c r="R92" s="88"/>
    </row>
    <row r="93" spans="1:21" x14ac:dyDescent="0.25">
      <c r="A93" s="105" t="s">
        <v>93</v>
      </c>
      <c r="B93" s="16" t="str">
        <f t="shared" si="7"/>
        <v>SG21.0506.DATA</v>
      </c>
      <c r="C93" s="111" t="str">
        <f t="shared" si="10"/>
        <v>SG21.0506</v>
      </c>
      <c r="D93" s="76">
        <v>818250.3</v>
      </c>
      <c r="E93" s="76">
        <v>41330.800000000003</v>
      </c>
      <c r="F93" s="76">
        <v>406.6</v>
      </c>
      <c r="G93" s="76">
        <v>115788.8</v>
      </c>
      <c r="H93" s="76">
        <v>7597.8</v>
      </c>
      <c r="I93" s="76">
        <v>998213.8</v>
      </c>
      <c r="J93" s="99">
        <f t="shared" si="2"/>
        <v>83582.234970407066</v>
      </c>
      <c r="K93" s="77">
        <f t="shared" si="3"/>
        <v>4394.512771941042</v>
      </c>
      <c r="L93" s="106">
        <f t="shared" si="11"/>
        <v>0.76494306488762942</v>
      </c>
      <c r="M93" s="61">
        <f t="shared" si="4"/>
        <v>15.636940342745842</v>
      </c>
      <c r="N93" s="61">
        <f t="shared" si="5"/>
        <v>0.91802097229547541</v>
      </c>
      <c r="O93" s="61">
        <f t="shared" si="6"/>
        <v>75.412630208273271</v>
      </c>
      <c r="P93" s="88"/>
      <c r="Q93" s="88"/>
      <c r="R93" s="88"/>
    </row>
    <row r="94" spans="1:21" x14ac:dyDescent="0.25">
      <c r="A94" s="105" t="s">
        <v>94</v>
      </c>
      <c r="B94" s="16" t="str">
        <f t="shared" si="7"/>
        <v>SG21.0501.DATA</v>
      </c>
      <c r="C94" s="111" t="str">
        <f t="shared" si="10"/>
        <v>SG21.0501</v>
      </c>
      <c r="D94" s="76">
        <v>1155522.7</v>
      </c>
      <c r="E94" s="76">
        <v>43400.800000000003</v>
      </c>
      <c r="F94" s="76">
        <v>142.80000000000001</v>
      </c>
      <c r="G94" s="76">
        <v>94118.1</v>
      </c>
      <c r="H94" s="76">
        <v>7825.6</v>
      </c>
      <c r="I94" s="76">
        <v>991388.9</v>
      </c>
      <c r="J94" s="99">
        <f t="shared" si="2"/>
        <v>119315.79550601082</v>
      </c>
      <c r="K94" s="77">
        <f t="shared" si="3"/>
        <v>4602.7826801798647</v>
      </c>
      <c r="L94" s="106">
        <f t="shared" si="11"/>
        <v>0.27077030668743574</v>
      </c>
      <c r="M94" s="61">
        <f t="shared" si="4"/>
        <v>12.6737420126777</v>
      </c>
      <c r="N94" s="61">
        <f t="shared" si="5"/>
        <v>0.94666471967215504</v>
      </c>
      <c r="O94" s="61">
        <f t="shared" si="6"/>
        <v>74.891252584551808</v>
      </c>
      <c r="P94" s="88"/>
      <c r="Q94" s="88"/>
      <c r="R94" s="88"/>
    </row>
    <row r="95" spans="1:21" x14ac:dyDescent="0.25">
      <c r="A95" s="105" t="s">
        <v>95</v>
      </c>
      <c r="B95" s="16" t="str">
        <f t="shared" si="7"/>
        <v>SG21.0500.DATA</v>
      </c>
      <c r="C95" s="111" t="str">
        <f t="shared" si="10"/>
        <v>SG21.0500</v>
      </c>
      <c r="D95" s="31"/>
      <c r="E95" s="76">
        <v>69090.3</v>
      </c>
      <c r="F95" s="76">
        <v>78.2</v>
      </c>
      <c r="G95" s="76">
        <v>78217.5</v>
      </c>
      <c r="H95" s="76">
        <v>8414.2000000000007</v>
      </c>
      <c r="I95" s="76">
        <v>1165206</v>
      </c>
      <c r="J95" s="99">
        <f t="shared" si="2"/>
        <v>73.389330843188873</v>
      </c>
      <c r="K95" s="77">
        <f t="shared" si="3"/>
        <v>7187.4927322094472</v>
      </c>
      <c r="L95" s="106">
        <f t="shared" si="11"/>
        <v>0.14975605278397661</v>
      </c>
      <c r="M95" s="61">
        <f t="shared" si="4"/>
        <v>10.499532994644985</v>
      </c>
      <c r="N95" s="61">
        <f t="shared" si="5"/>
        <v>1.0206757368183959</v>
      </c>
      <c r="O95" s="61">
        <f t="shared" si="6"/>
        <v>88.169739677425753</v>
      </c>
      <c r="P95" s="88"/>
      <c r="Q95" s="88"/>
      <c r="R95" s="88"/>
    </row>
    <row r="96" spans="1:21" x14ac:dyDescent="0.25">
      <c r="A96" s="105" t="s">
        <v>96</v>
      </c>
      <c r="B96" s="16" t="str">
        <f t="shared" si="7"/>
        <v>SG21.0443.DATA</v>
      </c>
      <c r="C96" s="111" t="str">
        <f t="shared" si="10"/>
        <v>SG21.0443</v>
      </c>
      <c r="D96" s="76">
        <v>1224929.7</v>
      </c>
      <c r="E96" s="76">
        <v>12687.9</v>
      </c>
      <c r="F96" s="76">
        <v>124.9</v>
      </c>
      <c r="G96" s="76">
        <v>115368.1</v>
      </c>
      <c r="H96" s="76">
        <v>7484.7</v>
      </c>
      <c r="I96" s="76">
        <v>951806.8</v>
      </c>
      <c r="J96" s="99">
        <f t="shared" si="2"/>
        <v>126669.37450059992</v>
      </c>
      <c r="K96" s="77">
        <f t="shared" si="3"/>
        <v>1512.6508614609575</v>
      </c>
      <c r="L96" s="106">
        <f t="shared" si="11"/>
        <v>0.23723849329932553</v>
      </c>
      <c r="M96" s="61">
        <f t="shared" si="4"/>
        <v>15.579414857299609</v>
      </c>
      <c r="N96" s="61">
        <f t="shared" si="5"/>
        <v>0.9037996912230325</v>
      </c>
      <c r="O96" s="61">
        <f t="shared" si="6"/>
        <v>71.867439599760047</v>
      </c>
      <c r="P96" s="88"/>
      <c r="Q96" s="88"/>
      <c r="R96" s="88"/>
    </row>
    <row r="97" spans="1:21" x14ac:dyDescent="0.25">
      <c r="A97" s="105" t="s">
        <v>97</v>
      </c>
      <c r="B97" s="16" t="str">
        <f t="shared" si="7"/>
        <v>SG21.0511.DATA</v>
      </c>
      <c r="C97" s="111" t="str">
        <f t="shared" si="10"/>
        <v>SG21.0511</v>
      </c>
      <c r="D97" s="76">
        <v>4285934.4000000004</v>
      </c>
      <c r="E97" s="76">
        <v>30844.400000000001</v>
      </c>
      <c r="F97" s="76">
        <v>102.2</v>
      </c>
      <c r="G97" s="76">
        <v>39476.800000000003</v>
      </c>
      <c r="H97" s="76">
        <v>6371.6</v>
      </c>
      <c r="I97" s="76">
        <v>666611.5</v>
      </c>
      <c r="J97" s="99">
        <f t="shared" si="2"/>
        <v>450978.73615372565</v>
      </c>
      <c r="K97" s="77">
        <f t="shared" si="3"/>
        <v>3339.4395517692592</v>
      </c>
      <c r="L97" s="106">
        <f t="shared" si="11"/>
        <v>0.19471490872334221</v>
      </c>
      <c r="M97" s="61">
        <f t="shared" si="4"/>
        <v>5.2022247606852661</v>
      </c>
      <c r="N97" s="61">
        <f t="shared" si="5"/>
        <v>0.76383764027930057</v>
      </c>
      <c r="O97" s="61">
        <f t="shared" si="6"/>
        <v>50.0803880956312</v>
      </c>
      <c r="P97" s="88"/>
      <c r="Q97" s="88"/>
      <c r="R97" s="88"/>
    </row>
    <row r="98" spans="1:21" x14ac:dyDescent="0.25">
      <c r="A98" s="105" t="s">
        <v>98</v>
      </c>
      <c r="B98" s="16" t="str">
        <f t="shared" si="7"/>
        <v>SG21.0509.DATA</v>
      </c>
      <c r="C98" s="111" t="str">
        <f t="shared" si="10"/>
        <v>SG21.0509</v>
      </c>
      <c r="D98" s="76">
        <v>3963784.4</v>
      </c>
      <c r="E98" s="76">
        <v>47698.1</v>
      </c>
      <c r="F98" s="76">
        <v>146</v>
      </c>
      <c r="G98" s="76">
        <v>43360.7</v>
      </c>
      <c r="H98" s="76">
        <v>6334.3</v>
      </c>
      <c r="I98" s="76">
        <v>698874.9</v>
      </c>
      <c r="J98" s="99">
        <f t="shared" si="2"/>
        <v>416847.37371035712</v>
      </c>
      <c r="K98" s="77">
        <f t="shared" si="3"/>
        <v>5035.148997414015</v>
      </c>
      <c r="L98" s="106">
        <f t="shared" si="11"/>
        <v>0.27676482081268444</v>
      </c>
      <c r="M98" s="61">
        <f t="shared" si="4"/>
        <v>5.7332997141547724</v>
      </c>
      <c r="N98" s="61">
        <f t="shared" si="5"/>
        <v>0.75914750956310151</v>
      </c>
      <c r="O98" s="61">
        <f t="shared" si="6"/>
        <v>52.54510037349241</v>
      </c>
      <c r="P98" s="88"/>
      <c r="Q98" s="88"/>
      <c r="R98" s="88"/>
    </row>
    <row r="99" spans="1:21" x14ac:dyDescent="0.25">
      <c r="A99" s="105" t="s">
        <v>99</v>
      </c>
      <c r="B99" s="16" t="str">
        <f t="shared" si="7"/>
        <v>SG21.0523.DATA</v>
      </c>
      <c r="C99" s="111" t="str">
        <f t="shared" si="10"/>
        <v>SG21.0523</v>
      </c>
      <c r="D99" s="31">
        <v>5125756</v>
      </c>
      <c r="E99" s="76">
        <v>136610.6</v>
      </c>
      <c r="F99" s="76">
        <v>217.1</v>
      </c>
      <c r="G99" s="76">
        <v>12353.1</v>
      </c>
      <c r="H99" s="76">
        <v>5878.6</v>
      </c>
      <c r="I99" s="76">
        <v>569930.80000000005</v>
      </c>
      <c r="J99" s="99">
        <f t="shared" si="2"/>
        <v>539956.71354739205</v>
      </c>
      <c r="K99" s="77">
        <f t="shared" si="3"/>
        <v>13980.945237164897</v>
      </c>
      <c r="L99" s="106">
        <f t="shared" si="11"/>
        <v>0.40995543153305508</v>
      </c>
      <c r="M99" s="61">
        <f t="shared" si="4"/>
        <v>1.4933965943007328</v>
      </c>
      <c r="N99" s="61">
        <f t="shared" si="5"/>
        <v>0.70184744073275507</v>
      </c>
      <c r="O99" s="61">
        <f t="shared" si="6"/>
        <v>42.694616344290175</v>
      </c>
      <c r="P99" s="88"/>
      <c r="Q99" s="88"/>
      <c r="R99" s="88"/>
    </row>
    <row r="100" spans="1:21" x14ac:dyDescent="0.25">
      <c r="A100" s="105" t="s">
        <v>100</v>
      </c>
      <c r="B100" s="16" t="str">
        <f t="shared" si="7"/>
        <v>SG21.0524.DATA</v>
      </c>
      <c r="C100" s="111" t="str">
        <f t="shared" si="10"/>
        <v>SG21.0524</v>
      </c>
      <c r="D100" s="76">
        <v>4946108.3</v>
      </c>
      <c r="E100" s="76">
        <v>3415.1</v>
      </c>
      <c r="F100" s="76">
        <v>134.5</v>
      </c>
      <c r="G100" s="76">
        <v>89963.1</v>
      </c>
      <c r="H100" s="76">
        <v>4790.8</v>
      </c>
      <c r="I100" s="76">
        <v>480007.4</v>
      </c>
      <c r="J100" s="99">
        <f t="shared" si="2"/>
        <v>520923.27955447714</v>
      </c>
      <c r="K100" s="77">
        <f t="shared" si="3"/>
        <v>579.68216333682449</v>
      </c>
      <c r="L100" s="106">
        <f t="shared" si="11"/>
        <v>0.25522203567507179</v>
      </c>
      <c r="M100" s="61">
        <f t="shared" si="4"/>
        <v>12.105597510588098</v>
      </c>
      <c r="N100" s="61">
        <f t="shared" si="5"/>
        <v>0.56506663126676659</v>
      </c>
      <c r="O100" s="61">
        <f t="shared" si="6"/>
        <v>35.825058019779284</v>
      </c>
      <c r="P100" s="87"/>
      <c r="Q100" s="87"/>
      <c r="R100" s="87"/>
      <c r="S100" s="79"/>
      <c r="T100" s="79"/>
      <c r="U100" s="79"/>
    </row>
    <row r="101" spans="1:21" x14ac:dyDescent="0.25">
      <c r="A101" s="105" t="s">
        <v>101</v>
      </c>
      <c r="B101" s="16" t="str">
        <f t="shared" si="7"/>
        <v>SG21.0529.DATA</v>
      </c>
      <c r="C101" s="111" t="str">
        <f t="shared" si="10"/>
        <v>SG21.0529</v>
      </c>
      <c r="D101" s="31">
        <v>5480080</v>
      </c>
      <c r="E101" s="76">
        <v>26691.1</v>
      </c>
      <c r="F101" s="76">
        <v>133.30000000000001</v>
      </c>
      <c r="G101" s="76">
        <v>61418.400000000001</v>
      </c>
      <c r="H101" s="76">
        <v>4615.2</v>
      </c>
      <c r="I101" s="76">
        <v>443514</v>
      </c>
      <c r="J101" s="99">
        <f t="shared" si="2"/>
        <v>577496.86833983066</v>
      </c>
      <c r="K101" s="77">
        <f t="shared" si="3"/>
        <v>2921.5615759778084</v>
      </c>
      <c r="L101" s="106">
        <f t="shared" si="11"/>
        <v>0.25297409287810352</v>
      </c>
      <c r="M101" s="61">
        <f t="shared" si="4"/>
        <v>8.2024652918643763</v>
      </c>
      <c r="N101" s="61">
        <f t="shared" si="5"/>
        <v>0.54298655207736823</v>
      </c>
      <c r="O101" s="61">
        <f t="shared" si="6"/>
        <v>33.037201468984883</v>
      </c>
      <c r="P101" s="87"/>
      <c r="Q101" s="89"/>
      <c r="R101" s="88"/>
      <c r="S101" s="62"/>
      <c r="T101" s="62"/>
      <c r="U101" s="62"/>
    </row>
    <row r="102" spans="1:21" x14ac:dyDescent="0.25">
      <c r="A102" s="105" t="s">
        <v>102</v>
      </c>
      <c r="B102" s="16" t="str">
        <f t="shared" si="7"/>
        <v>LOW1 STD CHK3.DATA</v>
      </c>
      <c r="C102" s="111" t="str">
        <f t="shared" si="10"/>
        <v>LOW1 STD CHK3</v>
      </c>
      <c r="D102" s="76">
        <v>230755.6</v>
      </c>
      <c r="E102" s="76">
        <v>23567.200000000001</v>
      </c>
      <c r="F102" s="76">
        <v>389.9</v>
      </c>
      <c r="G102" s="76">
        <v>3706.7</v>
      </c>
      <c r="H102" s="76">
        <v>403.4</v>
      </c>
      <c r="I102" s="76">
        <v>27802.3</v>
      </c>
      <c r="J102" s="99">
        <f t="shared" si="2"/>
        <v>21337.955785995946</v>
      </c>
      <c r="K102" s="77">
        <f t="shared" si="3"/>
        <v>2607.2551188052203</v>
      </c>
      <c r="L102" s="106">
        <f t="shared" si="11"/>
        <v>0.7336591942964874</v>
      </c>
      <c r="M102" s="61">
        <f t="shared" si="4"/>
        <v>0.31110907977184399</v>
      </c>
      <c r="N102" s="61">
        <f t="shared" si="5"/>
        <v>1.3391577533472379E-2</v>
      </c>
      <c r="O102" s="61">
        <f t="shared" si="6"/>
        <v>1.2795525218635189</v>
      </c>
      <c r="P102" s="87">
        <f>((J102-$B$26)/$B$26)*100</f>
        <v>-5.1646409511291296</v>
      </c>
      <c r="Q102" s="87">
        <f>((K102-$F$26)/$F$26)*100</f>
        <v>4.2902047522088109</v>
      </c>
      <c r="R102" s="87">
        <f>((L102-$J$26)/$J$26)*100</f>
        <v>-2.1787740938016791</v>
      </c>
      <c r="S102" s="109"/>
      <c r="T102" s="109"/>
      <c r="U102" s="109"/>
    </row>
    <row r="103" spans="1:21" x14ac:dyDescent="0.25">
      <c r="A103" s="105" t="s">
        <v>103</v>
      </c>
      <c r="B103" s="16" t="str">
        <f t="shared" si="7"/>
        <v>AIR STD CHK3.DATA</v>
      </c>
      <c r="C103" s="111" t="str">
        <f t="shared" si="10"/>
        <v>AIR STD CHK3</v>
      </c>
      <c r="D103" s="76">
        <v>91.6</v>
      </c>
      <c r="E103" s="76">
        <v>4241.8999999999996</v>
      </c>
      <c r="F103" s="76">
        <v>137.30000000000001</v>
      </c>
      <c r="G103" s="76">
        <v>156304.1</v>
      </c>
      <c r="H103" s="76">
        <v>7799.9</v>
      </c>
      <c r="I103" s="76">
        <v>1046629.8</v>
      </c>
      <c r="J103" s="99">
        <f t="shared" si="2"/>
        <v>-3100.5870873150911</v>
      </c>
      <c r="K103" s="77">
        <f t="shared" si="3"/>
        <v>662.86939045366444</v>
      </c>
      <c r="L103" s="106">
        <f t="shared" si="11"/>
        <v>0.26046723553466444</v>
      </c>
      <c r="M103" s="61">
        <f t="shared" si="4"/>
        <v>21.176903025179257</v>
      </c>
      <c r="N103" s="61">
        <f t="shared" si="5"/>
        <v>0.94343318188646286</v>
      </c>
      <c r="O103" s="61">
        <f t="shared" si="6"/>
        <v>79.111295248068458</v>
      </c>
      <c r="P103" s="87"/>
      <c r="Q103" s="89"/>
      <c r="R103" s="88"/>
      <c r="S103" s="62">
        <f>((G103-AVERAGE($E$49:$E$51))/AVERAGE($E$49:$E$51))*100</f>
        <v>1.0734978402007229</v>
      </c>
      <c r="T103" s="62">
        <f>((H103-AVERAGE($F$49:$F$51))/AVERAGE($F$49:$F$51))*100</f>
        <v>1.419896758422508</v>
      </c>
      <c r="U103" s="62">
        <f>((I103-AVERAGE($G$49:$G$51))/AVERAGE($G$49:$G$51))*100</f>
        <v>1.3017180828097135</v>
      </c>
    </row>
    <row r="104" spans="1:21" x14ac:dyDescent="0.25">
      <c r="A104" s="105" t="s">
        <v>104</v>
      </c>
      <c r="B104" s="16" t="str">
        <f t="shared" si="7"/>
        <v>SG21.0513.DATA</v>
      </c>
      <c r="C104" s="111" t="str">
        <f t="shared" si="10"/>
        <v>SG21.0513</v>
      </c>
      <c r="D104" s="76">
        <v>4712881.2</v>
      </c>
      <c r="E104" s="76">
        <v>90815.2</v>
      </c>
      <c r="F104" s="76">
        <v>42</v>
      </c>
      <c r="G104" s="76">
        <v>20467.8</v>
      </c>
      <c r="H104" s="76">
        <v>5916</v>
      </c>
      <c r="I104" s="76">
        <v>630754.6</v>
      </c>
      <c r="J104" s="99">
        <f t="shared" si="2"/>
        <v>496213.17965779628</v>
      </c>
      <c r="K104" s="77">
        <f t="shared" si="3"/>
        <v>9373.3105725464502</v>
      </c>
      <c r="L104" s="106">
        <f t="shared" si="11"/>
        <v>8.1943111742100144E-2</v>
      </c>
      <c r="M104" s="61">
        <f t="shared" si="4"/>
        <v>2.6029807558185407</v>
      </c>
      <c r="N104" s="61">
        <f t="shared" si="5"/>
        <v>0.7065501455259412</v>
      </c>
      <c r="O104" s="61">
        <f t="shared" si="6"/>
        <v>47.341155972667053</v>
      </c>
      <c r="P104" s="88"/>
      <c r="Q104" s="88"/>
      <c r="R104" s="88"/>
    </row>
    <row r="105" spans="1:21" x14ac:dyDescent="0.25">
      <c r="A105" s="105" t="s">
        <v>105</v>
      </c>
      <c r="B105" s="16" t="str">
        <f t="shared" si="7"/>
        <v>SG21.0527.DATA</v>
      </c>
      <c r="C105" s="111" t="str">
        <f t="shared" si="10"/>
        <v>SG21.0527</v>
      </c>
      <c r="D105" s="76">
        <v>442.7</v>
      </c>
      <c r="E105" s="76">
        <v>24747.5</v>
      </c>
      <c r="F105" s="76">
        <v>245</v>
      </c>
      <c r="G105" s="76">
        <v>157176.79999999999</v>
      </c>
      <c r="H105" s="76">
        <v>7831.4</v>
      </c>
      <c r="I105" s="76">
        <v>1043312.5</v>
      </c>
      <c r="J105" s="99">
        <f t="shared" si="2"/>
        <v>-3063.3885110187489</v>
      </c>
      <c r="K105" s="77">
        <f t="shared" si="3"/>
        <v>2726.0092118942453</v>
      </c>
      <c r="L105" s="106">
        <f t="shared" si="11"/>
        <v>0.4622201015625676</v>
      </c>
      <c r="M105" s="61">
        <f t="shared" si="4"/>
        <v>21.296233881249918</v>
      </c>
      <c r="N105" s="61">
        <f t="shared" si="5"/>
        <v>0.94739401613740848</v>
      </c>
      <c r="O105" s="61">
        <f t="shared" si="6"/>
        <v>78.857875272512587</v>
      </c>
    </row>
    <row r="106" spans="1:21" x14ac:dyDescent="0.25">
      <c r="A106" s="105" t="s">
        <v>106</v>
      </c>
      <c r="B106" s="16" t="str">
        <f t="shared" si="7"/>
        <v>SG21.0514.DATA</v>
      </c>
      <c r="C106" s="111" t="str">
        <f t="shared" si="10"/>
        <v>SG21.0514</v>
      </c>
      <c r="D106" s="76">
        <v>4728923.3</v>
      </c>
      <c r="E106" s="76">
        <v>11927.7</v>
      </c>
      <c r="F106" s="76">
        <v>67</v>
      </c>
      <c r="G106" s="76">
        <v>71617</v>
      </c>
      <c r="H106" s="76">
        <v>5561.7</v>
      </c>
      <c r="I106" s="76">
        <v>549581.4</v>
      </c>
      <c r="J106" s="99">
        <f t="shared" si="2"/>
        <v>497912.81873727089</v>
      </c>
      <c r="K106" s="77">
        <f t="shared" si="3"/>
        <v>1436.1644922613666</v>
      </c>
      <c r="L106" s="106">
        <f t="shared" si="11"/>
        <v>0.12877525334560599</v>
      </c>
      <c r="M106" s="61">
        <f t="shared" si="4"/>
        <v>9.5969968247190121</v>
      </c>
      <c r="N106" s="61">
        <f t="shared" si="5"/>
        <v>0.66200019076054339</v>
      </c>
      <c r="O106" s="61">
        <f t="shared" si="6"/>
        <v>41.140055571801568</v>
      </c>
    </row>
    <row r="107" spans="1:21" x14ac:dyDescent="0.25">
      <c r="A107" s="105" t="s">
        <v>108</v>
      </c>
      <c r="B107" s="16" t="str">
        <f t="shared" si="7"/>
        <v>SG21.0516.DATA</v>
      </c>
      <c r="C107" s="111" t="str">
        <f t="shared" si="10"/>
        <v>SG21.0516</v>
      </c>
      <c r="D107" s="31">
        <v>6563063</v>
      </c>
      <c r="E107" s="76">
        <v>116380.4</v>
      </c>
      <c r="F107" s="76">
        <v>66.400000000000006</v>
      </c>
      <c r="G107" s="76">
        <v>9787</v>
      </c>
      <c r="H107" s="76">
        <v>4228.7</v>
      </c>
      <c r="I107" s="76">
        <v>357393.2</v>
      </c>
      <c r="J107" s="99">
        <f t="shared" si="2"/>
        <v>692237.47145330743</v>
      </c>
      <c r="K107" s="77">
        <f t="shared" si="3"/>
        <v>11945.51436873348</v>
      </c>
      <c r="L107" s="106">
        <f t="shared" si="11"/>
        <v>0.12765128194712186</v>
      </c>
      <c r="M107" s="61">
        <f t="shared" si="4"/>
        <v>1.1425143784614724</v>
      </c>
      <c r="N107" s="61">
        <f t="shared" si="5"/>
        <v>0.49438774452211487</v>
      </c>
      <c r="O107" s="61">
        <f t="shared" si="6"/>
        <v>26.458136858955264</v>
      </c>
    </row>
    <row r="108" spans="1:21" x14ac:dyDescent="0.25">
      <c r="A108" s="105" t="s">
        <v>109</v>
      </c>
      <c r="B108" s="16" t="str">
        <f t="shared" si="7"/>
        <v>SG21.0522.DATA</v>
      </c>
      <c r="C108" s="111" t="str">
        <f t="shared" si="10"/>
        <v>SG21.0522</v>
      </c>
      <c r="D108" s="76">
        <v>4751841.2</v>
      </c>
      <c r="E108" s="76">
        <v>22767.200000000001</v>
      </c>
      <c r="F108" s="76">
        <v>175.1</v>
      </c>
      <c r="G108" s="76">
        <v>58070.9</v>
      </c>
      <c r="H108" s="76">
        <v>5396.7</v>
      </c>
      <c r="I108" s="76">
        <v>558157</v>
      </c>
      <c r="J108" s="99">
        <f t="shared" si="2"/>
        <v>500340.9396478433</v>
      </c>
      <c r="K108" s="77">
        <f t="shared" si="3"/>
        <v>2526.7643330124383</v>
      </c>
      <c r="L108" s="106">
        <f t="shared" si="11"/>
        <v>0.33127743363916523</v>
      </c>
      <c r="M108" s="61">
        <f t="shared" si="4"/>
        <v>7.7447363578704076</v>
      </c>
      <c r="N108" s="61">
        <f t="shared" si="5"/>
        <v>0.64125296373178065</v>
      </c>
      <c r="O108" s="61">
        <f t="shared" si="6"/>
        <v>41.7951751999259</v>
      </c>
    </row>
    <row r="109" spans="1:21" x14ac:dyDescent="0.25">
      <c r="A109" s="105" t="s">
        <v>110</v>
      </c>
      <c r="B109" s="16" t="str">
        <f t="shared" si="7"/>
        <v>SG21.0520.DATA</v>
      </c>
      <c r="C109" s="111" t="str">
        <f t="shared" si="10"/>
        <v>SG21.0520</v>
      </c>
      <c r="D109" s="31">
        <v>5481568</v>
      </c>
      <c r="E109" s="76">
        <v>107210.2</v>
      </c>
      <c r="F109" s="76">
        <v>83.5</v>
      </c>
      <c r="G109" s="76">
        <v>9887</v>
      </c>
      <c r="H109" s="76">
        <v>5465.7</v>
      </c>
      <c r="I109" s="76">
        <v>519806.4</v>
      </c>
      <c r="J109" s="99">
        <f t="shared" si="2"/>
        <v>577654.51995341352</v>
      </c>
      <c r="K109" s="77">
        <f t="shared" si="3"/>
        <v>11022.868613887271</v>
      </c>
      <c r="L109" s="106">
        <f t="shared" si="11"/>
        <v>0.15968446680391984</v>
      </c>
      <c r="M109" s="61">
        <f t="shared" si="4"/>
        <v>1.156188133024399</v>
      </c>
      <c r="N109" s="61">
        <f t="shared" si="5"/>
        <v>0.64992907685289969</v>
      </c>
      <c r="O109" s="61">
        <f t="shared" si="6"/>
        <v>38.865440742821441</v>
      </c>
    </row>
    <row r="110" spans="1:21" x14ac:dyDescent="0.25">
      <c r="A110" s="105" t="s">
        <v>111</v>
      </c>
      <c r="B110" s="16" t="str">
        <f t="shared" si="7"/>
        <v>SG21.0521.DATA</v>
      </c>
      <c r="C110" s="111" t="str">
        <f t="shared" si="10"/>
        <v>SG21.0521</v>
      </c>
      <c r="D110" s="31">
        <v>7019121</v>
      </c>
      <c r="E110" s="76">
        <v>15922.8</v>
      </c>
      <c r="F110" s="76">
        <v>132.9</v>
      </c>
      <c r="G110" s="76">
        <v>36258.400000000001</v>
      </c>
      <c r="H110" s="76">
        <v>3309.9</v>
      </c>
      <c r="I110" s="76">
        <v>245896.6</v>
      </c>
      <c r="J110" s="99">
        <f t="shared" si="2"/>
        <v>740556.20773515676</v>
      </c>
      <c r="K110" s="77">
        <f t="shared" si="3"/>
        <v>1838.1254151622943</v>
      </c>
      <c r="L110" s="106">
        <f t="shared" si="11"/>
        <v>0.25222477861244741</v>
      </c>
      <c r="M110" s="61">
        <f t="shared" si="4"/>
        <v>4.7621486438320346</v>
      </c>
      <c r="N110" s="61">
        <f t="shared" si="5"/>
        <v>0.37885712516437442</v>
      </c>
      <c r="O110" s="61">
        <f t="shared" si="6"/>
        <v>17.940527463796041</v>
      </c>
    </row>
    <row r="111" spans="1:21" x14ac:dyDescent="0.25">
      <c r="A111" s="105" t="s">
        <v>112</v>
      </c>
      <c r="B111" s="16" t="str">
        <f t="shared" si="7"/>
        <v>SG21.0530.DATA</v>
      </c>
      <c r="C111" s="111" t="str">
        <f t="shared" si="10"/>
        <v>SG21.0530</v>
      </c>
      <c r="D111" s="31">
        <v>5797023</v>
      </c>
      <c r="E111" s="76">
        <v>35746</v>
      </c>
      <c r="F111" s="76">
        <v>131.5</v>
      </c>
      <c r="G111" s="76">
        <v>30663.7</v>
      </c>
      <c r="H111" s="76">
        <v>4874</v>
      </c>
      <c r="I111" s="76">
        <v>439940.1</v>
      </c>
      <c r="J111" s="99">
        <f t="shared" si="2"/>
        <v>611076.55608432402</v>
      </c>
      <c r="K111" s="77">
        <f t="shared" si="3"/>
        <v>3832.6065963216324</v>
      </c>
      <c r="L111" s="106">
        <f t="shared" si="11"/>
        <v>0.24960217868265108</v>
      </c>
      <c r="M111" s="61">
        <f t="shared" si="4"/>
        <v>3.9971430972999782</v>
      </c>
      <c r="N111" s="61">
        <f t="shared" si="5"/>
        <v>0.57552826332005791</v>
      </c>
      <c r="O111" s="61">
        <f t="shared" si="6"/>
        <v>32.76417893540664</v>
      </c>
    </row>
    <row r="112" spans="1:21" x14ac:dyDescent="0.25">
      <c r="A112" s="105" t="s">
        <v>113</v>
      </c>
      <c r="B112" s="16" t="str">
        <f t="shared" si="7"/>
        <v>SG21.0441.DATA</v>
      </c>
      <c r="C112" s="111" t="str">
        <f t="shared" si="10"/>
        <v>SG21.0441</v>
      </c>
      <c r="D112" s="76">
        <v>1592534.2</v>
      </c>
      <c r="E112" s="76">
        <v>99127.2</v>
      </c>
      <c r="F112" s="76">
        <v>124.3</v>
      </c>
      <c r="G112" s="76">
        <v>63268.7</v>
      </c>
      <c r="H112" s="76">
        <v>7998.2</v>
      </c>
      <c r="I112" s="76">
        <v>983200.3</v>
      </c>
      <c r="J112" s="99">
        <f t="shared" si="2"/>
        <v>165616.58053913244</v>
      </c>
      <c r="K112" s="77">
        <f t="shared" si="3"/>
        <v>10209.609836933452</v>
      </c>
      <c r="L112" s="106">
        <f t="shared" si="11"/>
        <v>0.2361145219008414</v>
      </c>
      <c r="M112" s="61">
        <f t="shared" si="4"/>
        <v>8.455470772542208</v>
      </c>
      <c r="N112" s="61">
        <f t="shared" si="5"/>
        <v>0.96836757655193961</v>
      </c>
      <c r="O112" s="61">
        <f t="shared" si="6"/>
        <v>74.265697219695824</v>
      </c>
    </row>
    <row r="113" spans="1:21" x14ac:dyDescent="0.25">
      <c r="A113" s="105" t="s">
        <v>114</v>
      </c>
      <c r="B113" s="16" t="str">
        <f t="shared" si="7"/>
        <v>SG21.0532.DATA</v>
      </c>
      <c r="C113" s="111" t="str">
        <f t="shared" si="10"/>
        <v>SG21.0532</v>
      </c>
      <c r="D113" s="76">
        <v>3118581</v>
      </c>
      <c r="E113" s="76">
        <v>71618.2</v>
      </c>
      <c r="F113" s="76">
        <v>145.6</v>
      </c>
      <c r="G113" s="76">
        <v>89038.3</v>
      </c>
      <c r="H113" s="76">
        <v>7019</v>
      </c>
      <c r="I113" s="76">
        <v>735461.1</v>
      </c>
      <c r="J113" s="99">
        <f t="shared" si="2"/>
        <v>327299.20179116621</v>
      </c>
      <c r="K113" s="77">
        <f t="shared" si="3"/>
        <v>7441.8335539664122</v>
      </c>
      <c r="L113" s="106">
        <f t="shared" si="11"/>
        <v>0.27601550654702833</v>
      </c>
      <c r="M113" s="61">
        <f t="shared" si="4"/>
        <v>11.979142628390152</v>
      </c>
      <c r="N113" s="61">
        <f t="shared" si="5"/>
        <v>0.8452422146939732</v>
      </c>
      <c r="O113" s="61">
        <f t="shared" si="6"/>
        <v>55.340046235995608</v>
      </c>
    </row>
    <row r="114" spans="1:21" x14ac:dyDescent="0.25">
      <c r="A114" s="105" t="s">
        <v>115</v>
      </c>
      <c r="B114" s="16" t="str">
        <f t="shared" si="7"/>
        <v>LOW1 STD CHK4.DATA</v>
      </c>
      <c r="C114" s="111" t="str">
        <f t="shared" si="10"/>
        <v>LOW1 STD CHK4</v>
      </c>
      <c r="D114" s="76">
        <v>224556.9</v>
      </c>
      <c r="E114" s="76">
        <v>22976.3</v>
      </c>
      <c r="F114" s="76">
        <v>380.9</v>
      </c>
      <c r="G114" s="76">
        <v>8026.1</v>
      </c>
      <c r="H114" s="76">
        <v>557.20000000000005</v>
      </c>
      <c r="I114" s="76">
        <v>57678.2</v>
      </c>
      <c r="J114" s="99">
        <f t="shared" si="2"/>
        <v>20681.211795998403</v>
      </c>
      <c r="K114" s="77">
        <f t="shared" si="3"/>
        <v>2547.8026121490266</v>
      </c>
      <c r="L114" s="106">
        <f t="shared" si="11"/>
        <v>0.71679962331922531</v>
      </c>
      <c r="M114" s="61">
        <f t="shared" si="4"/>
        <v>0.90173323436289721</v>
      </c>
      <c r="N114" s="61">
        <f t="shared" si="5"/>
        <v>3.2730507939676662E-2</v>
      </c>
      <c r="O114" s="61">
        <f t="shared" si="6"/>
        <v>3.5618754494580589</v>
      </c>
      <c r="P114" s="87">
        <f>((J114-$B$26)/$B$26)*100</f>
        <v>-8.0835031288959893</v>
      </c>
      <c r="Q114" s="87">
        <f>((K114-$F$26)/$F$26)*100</f>
        <v>1.912104485961063</v>
      </c>
      <c r="R114" s="87">
        <f>((L114-$J$26)/$J$26)*100</f>
        <v>-4.4267168907699581</v>
      </c>
      <c r="S114" s="109"/>
      <c r="T114" s="109"/>
      <c r="U114" s="109"/>
    </row>
    <row r="115" spans="1:21" x14ac:dyDescent="0.25">
      <c r="A115" s="105" t="s">
        <v>116</v>
      </c>
      <c r="B115" s="16" t="str">
        <f t="shared" si="7"/>
        <v>AIR STD CHK4.DATA</v>
      </c>
      <c r="C115" s="111" t="str">
        <f t="shared" si="10"/>
        <v>AIR STD CHK4</v>
      </c>
      <c r="D115" s="76">
        <v>88.7</v>
      </c>
      <c r="E115" s="76">
        <v>4193.8</v>
      </c>
      <c r="F115" s="76">
        <v>135.4</v>
      </c>
      <c r="G115" s="76">
        <v>156939.9</v>
      </c>
      <c r="H115" s="76">
        <v>7775</v>
      </c>
      <c r="I115" s="76">
        <v>1049896.2</v>
      </c>
      <c r="J115" s="99">
        <f t="shared" si="2"/>
        <v>-3100.8943384437139</v>
      </c>
      <c r="K115" s="77">
        <f t="shared" si="3"/>
        <v>658.02988195787339</v>
      </c>
      <c r="L115" s="106">
        <f t="shared" si="11"/>
        <v>0.25690799277279797</v>
      </c>
      <c r="M115" s="61">
        <f t="shared" si="4"/>
        <v>21.263840756690342</v>
      </c>
      <c r="N115" s="61">
        <f t="shared" si="5"/>
        <v>0.94030223671666779</v>
      </c>
      <c r="O115" s="61">
        <f t="shared" si="6"/>
        <v>79.360826797266796</v>
      </c>
      <c r="P115" s="87"/>
      <c r="Q115" s="89"/>
      <c r="R115" s="88"/>
      <c r="S115" s="62">
        <f>((G115-AVERAGE($E$49:$E$51))/AVERAGE($E$49:$E$51))*100</f>
        <v>1.4846356793667999</v>
      </c>
      <c r="T115" s="62">
        <f>((H115-AVERAGE($F$49:$F$51))/AVERAGE($F$49:$F$51))*100</f>
        <v>1.0961290909800172</v>
      </c>
      <c r="U115" s="62">
        <f>((I115-AVERAGE($G$49:$G$51))/AVERAGE($G$49:$G$51))*100</f>
        <v>1.6178680070194771</v>
      </c>
    </row>
    <row r="116" spans="1:21" x14ac:dyDescent="0.25">
      <c r="A116" s="105" t="s">
        <v>117</v>
      </c>
      <c r="B116" s="16" t="str">
        <f t="shared" si="7"/>
        <v>SG21.0493.DATA</v>
      </c>
      <c r="C116" s="111" t="str">
        <f t="shared" si="10"/>
        <v>SG21.0493</v>
      </c>
      <c r="D116" s="76">
        <v>2877.6</v>
      </c>
      <c r="E116" s="76">
        <v>9680.7000000000007</v>
      </c>
      <c r="F116" s="76">
        <v>257.3</v>
      </c>
      <c r="G116" s="76">
        <v>59577.4</v>
      </c>
      <c r="H116" s="76">
        <v>8487.5</v>
      </c>
      <c r="I116" s="76">
        <v>1174343</v>
      </c>
      <c r="J116" s="99">
        <f t="shared" si="2"/>
        <v>-2805.4141065073168</v>
      </c>
      <c r="K116" s="77">
        <f t="shared" si="3"/>
        <v>1210.085997665891</v>
      </c>
      <c r="L116" s="106">
        <f t="shared" si="11"/>
        <v>0.48526151523149252</v>
      </c>
      <c r="M116" s="61">
        <f t="shared" si="4"/>
        <v>7.950731470360898</v>
      </c>
      <c r="N116" s="61">
        <f t="shared" si="5"/>
        <v>1.0298925352499615</v>
      </c>
      <c r="O116" s="61">
        <f t="shared" si="6"/>
        <v>88.86774658565048</v>
      </c>
    </row>
    <row r="117" spans="1:21" x14ac:dyDescent="0.25">
      <c r="A117" s="105" t="s">
        <v>118</v>
      </c>
      <c r="B117" s="16" t="str">
        <f t="shared" si="7"/>
        <v>SG21.0494.DATA</v>
      </c>
      <c r="C117" s="111" t="str">
        <f t="shared" si="10"/>
        <v>SG21.0494</v>
      </c>
      <c r="D117" s="76">
        <v>145.19999999999999</v>
      </c>
      <c r="E117" s="76">
        <v>13332.6</v>
      </c>
      <c r="F117" s="76">
        <v>257.5</v>
      </c>
      <c r="G117" s="76">
        <v>99339</v>
      </c>
      <c r="H117" s="76">
        <v>8577.1</v>
      </c>
      <c r="I117" s="76">
        <v>1145733</v>
      </c>
      <c r="J117" s="99">
        <f t="shared" si="2"/>
        <v>-3094.9082388688253</v>
      </c>
      <c r="K117" s="77">
        <f t="shared" si="3"/>
        <v>1577.5163734617154</v>
      </c>
      <c r="L117" s="106">
        <f t="shared" si="11"/>
        <v>0.48563617236432055</v>
      </c>
      <c r="M117" s="61">
        <f t="shared" si="4"/>
        <v>13.387635064653535</v>
      </c>
      <c r="N117" s="61">
        <f t="shared" si="5"/>
        <v>1.0411589082304289</v>
      </c>
      <c r="O117" s="61">
        <f t="shared" si="6"/>
        <v>86.682130120255977</v>
      </c>
    </row>
    <row r="118" spans="1:21" x14ac:dyDescent="0.25">
      <c r="A118" s="105" t="s">
        <v>119</v>
      </c>
      <c r="B118" s="16" t="str">
        <f t="shared" si="7"/>
        <v>SG21.0507.DATA</v>
      </c>
      <c r="C118" s="111" t="str">
        <f t="shared" si="10"/>
        <v>SG21.0507</v>
      </c>
      <c r="D118" s="76">
        <v>162.30000000000001</v>
      </c>
      <c r="E118" s="76">
        <v>8986.4</v>
      </c>
      <c r="F118" s="76">
        <v>126.1</v>
      </c>
      <c r="G118" s="76">
        <v>153517.9</v>
      </c>
      <c r="H118" s="76">
        <v>7800.8</v>
      </c>
      <c r="I118" s="76">
        <v>1055955.6000000001</v>
      </c>
      <c r="J118" s="99">
        <f t="shared" si="2"/>
        <v>-3093.0965166966025</v>
      </c>
      <c r="K118" s="77">
        <f t="shared" si="3"/>
        <v>1140.2300569459803</v>
      </c>
      <c r="L118" s="106">
        <f t="shared" si="11"/>
        <v>0.2394864360962938</v>
      </c>
      <c r="M118" s="61">
        <f t="shared" si="4"/>
        <v>20.795924875546994</v>
      </c>
      <c r="N118" s="61">
        <f t="shared" si="5"/>
        <v>0.94354634857934705</v>
      </c>
      <c r="O118" s="61">
        <f t="shared" si="6"/>
        <v>79.823725238735221</v>
      </c>
    </row>
    <row r="119" spans="1:21" x14ac:dyDescent="0.25">
      <c r="A119" s="105" t="s">
        <v>120</v>
      </c>
      <c r="B119" s="16" t="str">
        <f t="shared" si="7"/>
        <v>SG21.0526.DATA</v>
      </c>
      <c r="C119" s="111" t="str">
        <f t="shared" si="10"/>
        <v>SG21.0526</v>
      </c>
      <c r="D119" s="31">
        <v>6216246</v>
      </c>
      <c r="E119" s="76">
        <v>121404</v>
      </c>
      <c r="F119" s="76">
        <v>102.5</v>
      </c>
      <c r="G119" s="76">
        <v>22822.1</v>
      </c>
      <c r="H119" s="76">
        <v>4293.8999999999996</v>
      </c>
      <c r="I119" s="76">
        <v>404150.3</v>
      </c>
      <c r="J119" s="99">
        <f t="shared" si="2"/>
        <v>655492.67328934115</v>
      </c>
      <c r="K119" s="77">
        <f t="shared" si="3"/>
        <v>12450.956258119253</v>
      </c>
      <c r="L119" s="106">
        <f t="shared" si="11"/>
        <v>0.19527689442258428</v>
      </c>
      <c r="M119" s="61">
        <f t="shared" si="4"/>
        <v>2.9249019594935222</v>
      </c>
      <c r="N119" s="61">
        <f t="shared" si="5"/>
        <v>0.502586042717723</v>
      </c>
      <c r="O119" s="61">
        <f t="shared" si="6"/>
        <v>30.030072812611241</v>
      </c>
    </row>
    <row r="120" spans="1:21" x14ac:dyDescent="0.25">
      <c r="A120" s="105" t="s">
        <v>121</v>
      </c>
      <c r="B120" s="16" t="str">
        <f t="shared" si="7"/>
        <v>SG21.0433.DATA</v>
      </c>
      <c r="C120" s="111" t="str">
        <f t="shared" si="10"/>
        <v>SG21.0433</v>
      </c>
      <c r="D120" s="76">
        <v>1705904.3</v>
      </c>
      <c r="E120" s="76">
        <v>76264.399999999994</v>
      </c>
      <c r="F120" s="76">
        <v>147</v>
      </c>
      <c r="G120" s="76">
        <v>106180.1</v>
      </c>
      <c r="H120" s="76">
        <v>7266.6</v>
      </c>
      <c r="I120" s="76">
        <v>901019.8</v>
      </c>
      <c r="J120" s="99">
        <f t="shared" si="2"/>
        <v>177627.99128984154</v>
      </c>
      <c r="K120" s="77">
        <f t="shared" si="3"/>
        <v>7909.3039151544399</v>
      </c>
      <c r="L120" s="106">
        <f t="shared" si="11"/>
        <v>0.27863810647682469</v>
      </c>
      <c r="M120" s="61">
        <f t="shared" si="4"/>
        <v>14.323070288057909</v>
      </c>
      <c r="N120" s="61">
        <f t="shared" si="5"/>
        <v>0.8763756293141044</v>
      </c>
      <c r="O120" s="61">
        <f t="shared" si="6"/>
        <v>67.987645701542959</v>
      </c>
    </row>
    <row r="121" spans="1:21" x14ac:dyDescent="0.25">
      <c r="A121" s="105" t="s">
        <v>122</v>
      </c>
      <c r="B121" s="16" t="str">
        <f t="shared" si="7"/>
        <v>SG21.0434.DATA</v>
      </c>
      <c r="C121" s="111" t="str">
        <f t="shared" si="10"/>
        <v>SG21.0434</v>
      </c>
      <c r="D121" s="76">
        <v>766702</v>
      </c>
      <c r="E121" s="76">
        <v>27019.599999999999</v>
      </c>
      <c r="F121" s="76">
        <v>155.6</v>
      </c>
      <c r="G121" s="31">
        <v>139725</v>
      </c>
      <c r="H121" s="76">
        <v>7490</v>
      </c>
      <c r="I121" s="76">
        <v>967803.7</v>
      </c>
      <c r="J121" s="99">
        <f t="shared" si="2"/>
        <v>78120.761400208416</v>
      </c>
      <c r="K121" s="77">
        <f t="shared" si="3"/>
        <v>2954.6131048939692</v>
      </c>
      <c r="L121" s="106">
        <f t="shared" si="11"/>
        <v>0.29474836318843067</v>
      </c>
      <c r="M121" s="61">
        <f t="shared" si="4"/>
        <v>18.909917582437089</v>
      </c>
      <c r="N121" s="61">
        <f t="shared" si="5"/>
        <v>0.90446611730335036</v>
      </c>
      <c r="O121" s="61">
        <f t="shared" si="6"/>
        <v>73.08949790228607</v>
      </c>
    </row>
    <row r="122" spans="1:21" x14ac:dyDescent="0.25">
      <c r="A122" s="105" t="s">
        <v>123</v>
      </c>
      <c r="B122" s="16" t="str">
        <f t="shared" si="7"/>
        <v>SG21.0435.DATA</v>
      </c>
      <c r="C122" s="111" t="str">
        <f t="shared" si="10"/>
        <v>SG21.0435</v>
      </c>
      <c r="D122" s="76">
        <v>2044602.8</v>
      </c>
      <c r="E122" s="76">
        <v>62238.8</v>
      </c>
      <c r="F122" s="76">
        <v>73.8</v>
      </c>
      <c r="G122" s="76">
        <v>81902.7</v>
      </c>
      <c r="H122" s="76">
        <v>7158.7</v>
      </c>
      <c r="I122" s="76">
        <v>899295.8</v>
      </c>
      <c r="J122" s="99">
        <f t="shared" si="2"/>
        <v>213512.64521666209</v>
      </c>
      <c r="K122" s="77">
        <f t="shared" si="3"/>
        <v>6498.1394586353917</v>
      </c>
      <c r="L122" s="106">
        <f t="shared" si="11"/>
        <v>0.14151359586175957</v>
      </c>
      <c r="M122" s="61">
        <f t="shared" si="4"/>
        <v>11.003438197797957</v>
      </c>
      <c r="N122" s="61">
        <f t="shared" si="5"/>
        <v>0.86280820024499227</v>
      </c>
      <c r="O122" s="61">
        <f t="shared" si="6"/>
        <v>67.855943402125277</v>
      </c>
    </row>
    <row r="123" spans="1:21" x14ac:dyDescent="0.25">
      <c r="A123" s="105" t="s">
        <v>124</v>
      </c>
      <c r="B123" s="16" t="str">
        <f t="shared" si="7"/>
        <v>SG21.0439.DATA</v>
      </c>
      <c r="C123" s="111" t="str">
        <f t="shared" si="10"/>
        <v>SG21.0439</v>
      </c>
      <c r="D123" s="76">
        <v>1593933.7</v>
      </c>
      <c r="E123" s="76">
        <v>44588.800000000003</v>
      </c>
      <c r="F123" s="76">
        <v>147.1</v>
      </c>
      <c r="G123" s="76">
        <v>112799.2</v>
      </c>
      <c r="H123" s="76">
        <v>7240.4</v>
      </c>
      <c r="I123" s="76">
        <v>909000</v>
      </c>
      <c r="J123" s="99">
        <f t="shared" si="2"/>
        <v>165764.85569585912</v>
      </c>
      <c r="K123" s="77">
        <f t="shared" si="3"/>
        <v>4722.3114970821453</v>
      </c>
      <c r="L123" s="106">
        <f t="shared" si="11"/>
        <v>0.2788254350432387</v>
      </c>
      <c r="M123" s="61">
        <f t="shared" si="4"/>
        <v>15.228149776332586</v>
      </c>
      <c r="N123" s="61">
        <f t="shared" si="5"/>
        <v>0.87308122114347653</v>
      </c>
      <c r="O123" s="61">
        <f t="shared" si="6"/>
        <v>68.597280672432206</v>
      </c>
    </row>
    <row r="124" spans="1:21" x14ac:dyDescent="0.25">
      <c r="A124" s="105" t="s">
        <v>125</v>
      </c>
      <c r="B124" s="16" t="str">
        <f t="shared" si="7"/>
        <v>SG21.0440.DATA</v>
      </c>
      <c r="C124" s="111" t="str">
        <f t="shared" si="10"/>
        <v>SG21.0440</v>
      </c>
      <c r="D124" s="76">
        <v>2138087</v>
      </c>
      <c r="E124" s="76">
        <v>80310.7</v>
      </c>
      <c r="F124" s="76">
        <v>56</v>
      </c>
      <c r="G124" s="76">
        <v>62683.199999999997</v>
      </c>
      <c r="H124" s="76">
        <v>7622.1</v>
      </c>
      <c r="I124" s="76">
        <v>915641.3</v>
      </c>
      <c r="J124" s="99">
        <f t="shared" si="2"/>
        <v>223417.17140920702</v>
      </c>
      <c r="K124" s="77">
        <f t="shared" si="3"/>
        <v>8316.4162483461077</v>
      </c>
      <c r="L124" s="106">
        <f t="shared" si="11"/>
        <v>0.10816911104006341</v>
      </c>
      <c r="M124" s="61">
        <f t="shared" si="4"/>
        <v>8.3754109395762715</v>
      </c>
      <c r="N124" s="61">
        <f t="shared" si="5"/>
        <v>0.92107647300334772</v>
      </c>
      <c r="O124" s="61">
        <f t="shared" si="6"/>
        <v>69.104632459626359</v>
      </c>
    </row>
    <row r="125" spans="1:21" x14ac:dyDescent="0.25">
      <c r="A125" s="105" t="s">
        <v>126</v>
      </c>
      <c r="B125" s="16" t="str">
        <f t="shared" si="7"/>
        <v>SG21.0442.DATA</v>
      </c>
      <c r="C125" s="111" t="str">
        <f t="shared" si="10"/>
        <v>SG21.0442</v>
      </c>
      <c r="D125" s="31">
        <v>4499670</v>
      </c>
      <c r="E125" s="76">
        <v>12295.2</v>
      </c>
      <c r="F125" s="76">
        <v>126.1</v>
      </c>
      <c r="G125" s="76">
        <v>67164.7</v>
      </c>
      <c r="H125" s="76">
        <v>5401.2</v>
      </c>
      <c r="I125" s="76">
        <v>585155.19999999995</v>
      </c>
      <c r="J125" s="99">
        <f t="shared" si="2"/>
        <v>473623.73764573503</v>
      </c>
      <c r="K125" s="77">
        <f t="shared" si="3"/>
        <v>1473.1399469849257</v>
      </c>
      <c r="L125" s="106">
        <f t="shared" si="11"/>
        <v>0.2394864360962938</v>
      </c>
      <c r="M125" s="61">
        <f t="shared" si="4"/>
        <v>8.9882002503138292</v>
      </c>
      <c r="N125" s="61">
        <f t="shared" si="5"/>
        <v>0.6418187971962015</v>
      </c>
      <c r="O125" s="61">
        <f t="shared" si="6"/>
        <v>43.857660710447185</v>
      </c>
    </row>
    <row r="126" spans="1:21" x14ac:dyDescent="0.25">
      <c r="A126" s="105" t="s">
        <v>127</v>
      </c>
      <c r="B126" s="16" t="str">
        <f t="shared" si="7"/>
        <v>LOW1 STD CHK5.DATA</v>
      </c>
      <c r="C126" s="111" t="str">
        <f t="shared" si="10"/>
        <v>LOW1 STD CHK5</v>
      </c>
      <c r="D126" s="76">
        <v>219232.3</v>
      </c>
      <c r="E126" s="76">
        <v>22514.799999999999</v>
      </c>
      <c r="F126" s="76">
        <v>374.5</v>
      </c>
      <c r="G126" s="76">
        <v>11640.4</v>
      </c>
      <c r="H126" s="76">
        <v>745.7</v>
      </c>
      <c r="I126" s="76">
        <v>82011.199999999997</v>
      </c>
      <c r="J126" s="99">
        <f t="shared" si="2"/>
        <v>20117.077534114309</v>
      </c>
      <c r="K126" s="77">
        <f t="shared" si="3"/>
        <v>2501.3694900948158</v>
      </c>
      <c r="L126" s="106">
        <f t="shared" si="11"/>
        <v>0.70481059506872779</v>
      </c>
      <c r="M126" s="61">
        <f t="shared" si="4"/>
        <v>1.3959437455307546</v>
      </c>
      <c r="N126" s="61">
        <f t="shared" si="5"/>
        <v>5.6432643060414678E-2</v>
      </c>
      <c r="O126" s="61">
        <f t="shared" si="6"/>
        <v>5.4207571499978897</v>
      </c>
      <c r="P126" s="87">
        <f>((J126-$B$26)/$B$26)*100</f>
        <v>-10.590766515047516</v>
      </c>
      <c r="Q126" s="87">
        <f>((K126-$F$26)/$F$26)*100</f>
        <v>5.477960379263095E-2</v>
      </c>
      <c r="R126" s="87">
        <f>((L126-$J$26)/$J$26)*100</f>
        <v>-6.0252539908362959</v>
      </c>
      <c r="S126" s="109"/>
      <c r="T126" s="109"/>
      <c r="U126" s="109"/>
    </row>
    <row r="127" spans="1:21" x14ac:dyDescent="0.25">
      <c r="A127" s="105" t="s">
        <v>128</v>
      </c>
      <c r="B127" s="16" t="str">
        <f t="shared" si="7"/>
        <v>AIR STD CHK5.DATA</v>
      </c>
      <c r="C127" s="111" t="str">
        <f t="shared" si="10"/>
        <v>AIR STD CHK5</v>
      </c>
      <c r="D127" s="76">
        <v>78</v>
      </c>
      <c r="E127" s="76">
        <v>4213</v>
      </c>
      <c r="F127" s="76">
        <v>135.1</v>
      </c>
      <c r="G127" s="76">
        <v>156583.1</v>
      </c>
      <c r="H127" s="76">
        <v>7796.9</v>
      </c>
      <c r="I127" s="76">
        <v>1049601.7</v>
      </c>
      <c r="J127" s="99">
        <f t="shared" si="2"/>
        <v>-3102.027989159666</v>
      </c>
      <c r="K127" s="77">
        <f t="shared" si="3"/>
        <v>659.96166081690012</v>
      </c>
      <c r="L127" s="106">
        <f t="shared" si="11"/>
        <v>0.25634600707355593</v>
      </c>
      <c r="M127" s="61">
        <f t="shared" si="4"/>
        <v>21.215052800409822</v>
      </c>
      <c r="N127" s="61">
        <f t="shared" si="5"/>
        <v>0.94305595957684896</v>
      </c>
      <c r="O127" s="61">
        <f t="shared" si="6"/>
        <v>79.338328927673686</v>
      </c>
      <c r="P127" s="87"/>
      <c r="Q127" s="89"/>
      <c r="R127" s="88"/>
      <c r="S127" s="62">
        <f>((G127-AVERAGE($E$49:$E$51))/AVERAGE($E$49:$E$51))*100</f>
        <v>1.2539122112723453</v>
      </c>
      <c r="T127" s="62">
        <f>((H127-AVERAGE($F$49:$F$51))/AVERAGE($F$49:$F$51))*100</f>
        <v>1.380888605718593</v>
      </c>
      <c r="U127" s="62">
        <f>((I127-AVERAGE($G$49:$G$51))/AVERAGE($G$49:$G$51))*100</f>
        <v>1.5893637966717615</v>
      </c>
    </row>
    <row r="128" spans="1:21" x14ac:dyDescent="0.25">
      <c r="A128" s="105" t="s">
        <v>129</v>
      </c>
      <c r="B128" s="16" t="str">
        <f t="shared" si="7"/>
        <v>SG21.0448.DATA</v>
      </c>
      <c r="C128" s="111" t="str">
        <f t="shared" si="10"/>
        <v>SG21.0448</v>
      </c>
      <c r="D128" s="76">
        <v>1155779.8</v>
      </c>
      <c r="E128" s="76">
        <v>25768.9</v>
      </c>
      <c r="F128" s="76">
        <v>139.9</v>
      </c>
      <c r="G128" s="76">
        <v>119588.6</v>
      </c>
      <c r="H128" s="76">
        <v>7571.2</v>
      </c>
      <c r="I128" s="76">
        <v>959082.4</v>
      </c>
      <c r="J128" s="99">
        <f t="shared" si="2"/>
        <v>119343.0349077932</v>
      </c>
      <c r="K128" s="77">
        <f t="shared" si="3"/>
        <v>2828.7758226551796</v>
      </c>
      <c r="L128" s="106">
        <f t="shared" si="11"/>
        <v>0.26533777826142907</v>
      </c>
      <c r="M128" s="61">
        <f t="shared" si="4"/>
        <v>16.156515668627925</v>
      </c>
      <c r="N128" s="61">
        <f t="shared" si="5"/>
        <v>0.91467626781689904</v>
      </c>
      <c r="O128" s="61">
        <f t="shared" si="6"/>
        <v>72.423247749205146</v>
      </c>
    </row>
    <row r="129" spans="1:21" x14ac:dyDescent="0.25">
      <c r="A129" s="105" t="s">
        <v>130</v>
      </c>
      <c r="B129" s="16" t="str">
        <f t="shared" si="7"/>
        <v>SG21.0450.DATA</v>
      </c>
      <c r="C129" s="111" t="str">
        <f t="shared" si="10"/>
        <v>SG21.0450</v>
      </c>
      <c r="D129" s="76">
        <v>3204.7</v>
      </c>
      <c r="E129" s="76">
        <v>9413.2999999999993</v>
      </c>
      <c r="F129" s="76">
        <v>145.80000000000001</v>
      </c>
      <c r="G129" s="76">
        <v>150499.4</v>
      </c>
      <c r="H129" s="76">
        <v>7870</v>
      </c>
      <c r="I129" s="76">
        <v>1059338.5</v>
      </c>
      <c r="J129" s="99">
        <f t="shared" si="2"/>
        <v>-2770.7582981719888</v>
      </c>
      <c r="K129" s="77">
        <f t="shared" si="3"/>
        <v>1183.1819525146534</v>
      </c>
      <c r="L129" s="106">
        <f t="shared" si="11"/>
        <v>0.27639016367985642</v>
      </c>
      <c r="M129" s="61">
        <f t="shared" si="4"/>
        <v>20.383182594065055</v>
      </c>
      <c r="N129" s="61">
        <f t="shared" si="5"/>
        <v>0.95224760985444024</v>
      </c>
      <c r="O129" s="61">
        <f t="shared" si="6"/>
        <v>80.082156624292125</v>
      </c>
    </row>
    <row r="130" spans="1:21" x14ac:dyDescent="0.25">
      <c r="A130" s="105" t="s">
        <v>131</v>
      </c>
      <c r="B130" s="16" t="str">
        <f t="shared" si="7"/>
        <v>SG21.0451.DATA</v>
      </c>
      <c r="C130" s="111" t="str">
        <f t="shared" si="10"/>
        <v>SG21.0451</v>
      </c>
      <c r="D130" s="76">
        <v>1604236.2</v>
      </c>
      <c r="E130" s="76">
        <v>16948.400000000001</v>
      </c>
      <c r="F130" s="76">
        <v>143</v>
      </c>
      <c r="G130" s="76">
        <v>123830.7</v>
      </c>
      <c r="H130" s="76">
        <v>7098.1</v>
      </c>
      <c r="I130" s="76">
        <v>894630</v>
      </c>
      <c r="J130" s="99">
        <f t="shared" ref="J130:J135" si="12">IF($D130&lt;=$H$36,($D130*$C$28)+$C$30,($D130*$E$28)+$E$30)</f>
        <v>166856.39181745713</v>
      </c>
      <c r="K130" s="77">
        <f t="shared" ref="K130:K135" si="13">IF($E130&lt;=$I$36,($E130*$G$28)+$G$30,($E130*$I$28)+$I$30)</f>
        <v>1941.3146025486408</v>
      </c>
      <c r="L130" s="106">
        <f t="shared" si="11"/>
        <v>0.27114496382026376</v>
      </c>
      <c r="M130" s="61">
        <f t="shared" ref="M130:M135" si="14">$G130*$O$28+$O$30</f>
        <v>16.73657001094184</v>
      </c>
      <c r="N130" s="61">
        <f t="shared" ref="N130:N135" si="15">$H130*$Q$28+$Q$30</f>
        <v>0.85518830959079217</v>
      </c>
      <c r="O130" s="61">
        <f t="shared" ref="O130:O135" si="16">$I130*$S$28+$S$30</f>
        <v>67.499506865800996</v>
      </c>
    </row>
    <row r="131" spans="1:21" x14ac:dyDescent="0.25">
      <c r="A131" s="105" t="s">
        <v>132</v>
      </c>
      <c r="B131" s="16" t="str">
        <f t="shared" ref="B131:B135" si="17">RIGHT(A131, LEN(A131) - 28)</f>
        <v>LOW1 STD CHK6.DATA</v>
      </c>
      <c r="C131" s="111" t="str">
        <f t="shared" si="10"/>
        <v>LOW1 STD CHK6</v>
      </c>
      <c r="D131" s="76">
        <v>227542.5</v>
      </c>
      <c r="E131" s="76">
        <v>23209.8</v>
      </c>
      <c r="F131" s="76">
        <v>384.2</v>
      </c>
      <c r="G131" s="76">
        <v>6440</v>
      </c>
      <c r="H131" s="76">
        <v>567.20000000000005</v>
      </c>
      <c r="I131" s="76">
        <v>45441.7</v>
      </c>
      <c r="J131" s="99">
        <f t="shared" si="12"/>
        <v>20997.532130348616</v>
      </c>
      <c r="K131" s="77">
        <f t="shared" si="13"/>
        <v>2571.2958602522949</v>
      </c>
      <c r="L131" s="106">
        <f t="shared" si="11"/>
        <v>0.7229814660108882</v>
      </c>
      <c r="M131" s="61">
        <f t="shared" si="14"/>
        <v>0.6848538132403178</v>
      </c>
      <c r="N131" s="61">
        <f t="shared" si="15"/>
        <v>3.3987915638389557E-2</v>
      </c>
      <c r="O131" s="61">
        <f t="shared" si="16"/>
        <v>2.6270870580284922</v>
      </c>
      <c r="P131" s="87">
        <f>((J131-$B$26)/$B$26)*100</f>
        <v>-6.6776349762283722</v>
      </c>
      <c r="Q131" s="87">
        <f>((K131-$F$26)/$F$26)*100</f>
        <v>2.8518344100917967</v>
      </c>
      <c r="R131" s="87">
        <f>((L131-$J$26)/$J$26)*100</f>
        <v>-3.6024711985482405</v>
      </c>
      <c r="S131" s="109"/>
      <c r="T131" s="109"/>
      <c r="U131" s="109"/>
    </row>
    <row r="132" spans="1:21" x14ac:dyDescent="0.25">
      <c r="A132" s="105" t="s">
        <v>133</v>
      </c>
      <c r="B132" s="16" t="str">
        <f t="shared" si="17"/>
        <v>AIR STD CHK6.DATA</v>
      </c>
      <c r="C132" s="111" t="str">
        <f t="shared" si="10"/>
        <v>AIR STD CHK6</v>
      </c>
      <c r="D132" s="76">
        <v>43.5</v>
      </c>
      <c r="E132" s="76">
        <v>4193.3</v>
      </c>
      <c r="F132" s="76">
        <v>137.6</v>
      </c>
      <c r="G132" s="76">
        <v>156678.1</v>
      </c>
      <c r="H132" s="76">
        <v>7784.8</v>
      </c>
      <c r="I132" s="76">
        <v>1050009.1000000001</v>
      </c>
      <c r="J132" s="99">
        <f t="shared" si="12"/>
        <v>-3105.6832181036248</v>
      </c>
      <c r="K132" s="77">
        <f t="shared" si="13"/>
        <v>657.97957521675289</v>
      </c>
      <c r="L132" s="106">
        <f t="shared" si="11"/>
        <v>0.26102922123390648</v>
      </c>
      <c r="M132" s="61">
        <f t="shared" si="14"/>
        <v>21.228042867244604</v>
      </c>
      <c r="N132" s="61">
        <f t="shared" si="15"/>
        <v>0.94153449626140651</v>
      </c>
      <c r="O132" s="61">
        <f t="shared" si="16"/>
        <v>79.369451617222865</v>
      </c>
      <c r="P132" s="87"/>
      <c r="Q132" s="89"/>
      <c r="R132" s="88"/>
      <c r="S132" s="62">
        <f>((G132-AVERAGE($E$49:$E$51))/AVERAGE($E$49:$E$51))*100</f>
        <v>1.3153436279454784</v>
      </c>
      <c r="T132" s="62">
        <f>((H132-AVERAGE($F$49:$F$51))/AVERAGE($F$49:$F$51))*100</f>
        <v>1.2235557231461422</v>
      </c>
      <c r="U132" s="62">
        <f>((I132-AVERAGE($G$49:$G$51))/AVERAGE($G$49:$G$51))*100</f>
        <v>1.6287954275568661</v>
      </c>
    </row>
    <row r="133" spans="1:21" x14ac:dyDescent="0.25">
      <c r="A133"/>
      <c r="B133"/>
      <c r="C133"/>
      <c r="F133"/>
      <c r="G133"/>
      <c r="J133"/>
      <c r="O133"/>
    </row>
    <row r="134" spans="1:21" x14ac:dyDescent="0.25">
      <c r="A134"/>
      <c r="B134"/>
      <c r="C134"/>
      <c r="F134"/>
      <c r="G134"/>
      <c r="J134"/>
      <c r="O134"/>
    </row>
    <row r="135" spans="1:21" x14ac:dyDescent="0.25">
      <c r="A135"/>
      <c r="B135"/>
      <c r="C135"/>
      <c r="F135"/>
      <c r="G135"/>
      <c r="J135"/>
      <c r="O135"/>
    </row>
  </sheetData>
  <sortState xmlns:xlrd2="http://schemas.microsoft.com/office/spreadsheetml/2017/richdata2" ref="A48">
    <sortCondition ref="A48"/>
  </sortState>
  <mergeCells count="5">
    <mergeCell ref="D64:E64"/>
    <mergeCell ref="G64:I64"/>
    <mergeCell ref="E34:G34"/>
    <mergeCell ref="A1:G1"/>
    <mergeCell ref="B34:C34"/>
  </mergeCells>
  <phoneticPr fontId="4" type="noConversion"/>
  <conditionalFormatting sqref="K66:K132">
    <cfRule type="cellIs" dxfId="1" priority="7" operator="lessThan">
      <formula>$F$32</formula>
    </cfRule>
  </conditionalFormatting>
  <conditionalFormatting sqref="L66:L132">
    <cfRule type="cellIs" dxfId="0" priority="6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2025-03-31T18:50:19Z</dcterms:modified>
</cp:coreProperties>
</file>