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harts/chart4.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charts/chart3.xml" ContentType="application/vnd.openxmlformats-officedocument.drawingml.chart+xml"/>
  <Override PartName="/xl/charts/chart1.xml" ContentType="application/vnd.openxmlformats-officedocument.drawingml.chart+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70" yWindow="165" windowWidth="16620" windowHeight="11490"/>
  </bookViews>
  <sheets>
    <sheet name="Sheet1" sheetId="1" r:id="rId1"/>
  </sheets>
  <calcPr calcId="125725"/>
</workbook>
</file>

<file path=xl/calcChain.xml><?xml version="1.0" encoding="utf-8"?>
<calcChain xmlns="http://schemas.openxmlformats.org/spreadsheetml/2006/main">
  <c r="C67" i="1"/>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67"/>
  <c r="H77"/>
  <c r="G64"/>
  <c r="S30" l="1"/>
  <c r="S28"/>
  <c r="S26"/>
  <c r="R26"/>
  <c r="R30" s="1"/>
  <c r="K30"/>
  <c r="K28"/>
  <c r="K26"/>
  <c r="J30"/>
  <c r="J29"/>
  <c r="J26"/>
  <c r="J28" s="1"/>
  <c r="C69"/>
  <c r="C70"/>
  <c r="C71"/>
  <c r="C73"/>
  <c r="C74"/>
  <c r="C75"/>
  <c r="C77"/>
  <c r="C78"/>
  <c r="C79"/>
  <c r="C81"/>
  <c r="C82"/>
  <c r="C83"/>
  <c r="C86"/>
  <c r="C87"/>
  <c r="C90"/>
  <c r="C91"/>
  <c r="C94"/>
  <c r="C97"/>
  <c r="C98"/>
  <c r="C99"/>
  <c r="C102"/>
  <c r="C103"/>
  <c r="C105"/>
  <c r="C106"/>
  <c r="C107"/>
  <c r="C110"/>
  <c r="C111"/>
  <c r="C113"/>
  <c r="C114"/>
  <c r="C115"/>
  <c r="C118"/>
  <c r="C119"/>
  <c r="C121"/>
  <c r="C122"/>
  <c r="C123"/>
  <c r="C126"/>
  <c r="C127"/>
  <c r="C129"/>
  <c r="C130"/>
  <c r="C131"/>
  <c r="C134"/>
  <c r="C137"/>
  <c r="C138"/>
  <c r="C139"/>
  <c r="C142"/>
  <c r="C143"/>
  <c r="C145"/>
  <c r="C146"/>
  <c r="C147"/>
  <c r="C150"/>
  <c r="C151"/>
  <c r="C153"/>
  <c r="C154"/>
  <c r="C155"/>
  <c r="C158"/>
  <c r="C159"/>
  <c r="C161"/>
  <c r="C162"/>
  <c r="C163"/>
  <c r="C166"/>
  <c r="C167"/>
  <c r="C169"/>
  <c r="C170"/>
  <c r="C171"/>
  <c r="C174"/>
  <c r="C175"/>
  <c r="C177"/>
  <c r="C178"/>
  <c r="C179"/>
  <c r="C182"/>
  <c r="C183"/>
  <c r="C185"/>
  <c r="C186"/>
  <c r="C187"/>
  <c r="C190"/>
  <c r="C191"/>
  <c r="C193"/>
  <c r="C194"/>
  <c r="C195"/>
  <c r="C198"/>
  <c r="C199"/>
  <c r="C200"/>
  <c r="C201"/>
  <c r="C202"/>
  <c r="C203"/>
  <c r="C206"/>
  <c r="C207"/>
  <c r="C89"/>
  <c r="C84"/>
  <c r="C68"/>
  <c r="C72"/>
  <c r="C76"/>
  <c r="C80"/>
  <c r="C85"/>
  <c r="C88"/>
  <c r="C92"/>
  <c r="C93"/>
  <c r="C95"/>
  <c r="C96"/>
  <c r="C100"/>
  <c r="C101"/>
  <c r="C104"/>
  <c r="C108"/>
  <c r="C109"/>
  <c r="C112"/>
  <c r="C116"/>
  <c r="C117"/>
  <c r="C120"/>
  <c r="C124"/>
  <c r="C125"/>
  <c r="C128"/>
  <c r="C132"/>
  <c r="C133"/>
  <c r="C135"/>
  <c r="C136"/>
  <c r="C140"/>
  <c r="C141"/>
  <c r="C144"/>
  <c r="C148"/>
  <c r="C149"/>
  <c r="C152"/>
  <c r="C156"/>
  <c r="C157"/>
  <c r="C160"/>
  <c r="C164"/>
  <c r="C165"/>
  <c r="C168"/>
  <c r="C172"/>
  <c r="C173"/>
  <c r="C176"/>
  <c r="C180"/>
  <c r="C181"/>
  <c r="C184"/>
  <c r="C188"/>
  <c r="C189"/>
  <c r="C192"/>
  <c r="C196"/>
  <c r="C197"/>
  <c r="C204"/>
  <c r="C205"/>
  <c r="R28" l="1"/>
  <c r="R27"/>
  <c r="R29"/>
  <c r="J27"/>
  <c r="U26"/>
  <c r="U30"/>
  <c r="U28"/>
  <c r="E62" s="1"/>
  <c r="I207" l="1"/>
  <c r="I121"/>
  <c r="L121" s="1"/>
  <c r="I68" l="1"/>
  <c r="I69"/>
  <c r="I70"/>
  <c r="I71"/>
  <c r="I72"/>
  <c r="I73"/>
  <c r="I74"/>
  <c r="I75"/>
  <c r="I76"/>
  <c r="I77"/>
  <c r="L77" s="1"/>
  <c r="I78"/>
  <c r="I79"/>
  <c r="I80"/>
  <c r="I81"/>
  <c r="I82"/>
  <c r="I83"/>
  <c r="I84"/>
  <c r="I85"/>
  <c r="I86"/>
  <c r="I87"/>
  <c r="I88"/>
  <c r="L88" s="1"/>
  <c r="I89"/>
  <c r="I67"/>
  <c r="I134"/>
  <c r="I135"/>
  <c r="I136"/>
  <c r="I137"/>
  <c r="I138"/>
  <c r="I139"/>
  <c r="I140"/>
  <c r="I141"/>
  <c r="I142"/>
  <c r="I143"/>
  <c r="L143" s="1"/>
  <c r="I183"/>
  <c r="I184"/>
  <c r="I185"/>
  <c r="I186"/>
  <c r="I187"/>
  <c r="I188"/>
  <c r="I189"/>
  <c r="I190"/>
  <c r="I191"/>
  <c r="I192"/>
  <c r="I193"/>
  <c r="I194"/>
  <c r="I195"/>
  <c r="I196"/>
  <c r="I197"/>
  <c r="I198"/>
  <c r="I199"/>
  <c r="I200"/>
  <c r="I201"/>
  <c r="I202"/>
  <c r="I203"/>
  <c r="I204"/>
  <c r="I205"/>
  <c r="I206"/>
  <c r="I174"/>
  <c r="I175"/>
  <c r="I176"/>
  <c r="I177"/>
  <c r="I178"/>
  <c r="I179"/>
  <c r="I180"/>
  <c r="I181"/>
  <c r="I182"/>
  <c r="O26" l="1"/>
  <c r="I30" l="1"/>
  <c r="I28"/>
  <c r="I26"/>
  <c r="G30"/>
  <c r="G28"/>
  <c r="G26"/>
  <c r="E30"/>
  <c r="E28"/>
  <c r="E26"/>
  <c r="C30"/>
  <c r="C28"/>
  <c r="C26"/>
  <c r="Q30"/>
  <c r="Q28"/>
  <c r="Q26"/>
  <c r="O30"/>
  <c r="O28"/>
  <c r="M30"/>
  <c r="M28"/>
  <c r="M26"/>
  <c r="H68" l="1"/>
  <c r="F62"/>
  <c r="H69"/>
  <c r="H71"/>
  <c r="H73"/>
  <c r="H75"/>
  <c r="H79"/>
  <c r="H81"/>
  <c r="H83"/>
  <c r="H85"/>
  <c r="H87"/>
  <c r="H89"/>
  <c r="H91"/>
  <c r="H93"/>
  <c r="H95"/>
  <c r="H97"/>
  <c r="H99"/>
  <c r="K99" s="1"/>
  <c r="H101"/>
  <c r="H103"/>
  <c r="H105"/>
  <c r="H107"/>
  <c r="H109"/>
  <c r="H111"/>
  <c r="H113"/>
  <c r="H115"/>
  <c r="H117"/>
  <c r="H119"/>
  <c r="H121"/>
  <c r="K121" s="1"/>
  <c r="H123"/>
  <c r="H125"/>
  <c r="H127"/>
  <c r="H129"/>
  <c r="H131"/>
  <c r="H133"/>
  <c r="H135"/>
  <c r="H137"/>
  <c r="H139"/>
  <c r="H141"/>
  <c r="H143"/>
  <c r="K143" s="1"/>
  <c r="H145"/>
  <c r="H147"/>
  <c r="H149"/>
  <c r="H151"/>
  <c r="H153"/>
  <c r="H155"/>
  <c r="H157"/>
  <c r="H159"/>
  <c r="H161"/>
  <c r="H163"/>
  <c r="H165"/>
  <c r="K165" s="1"/>
  <c r="H167"/>
  <c r="H169"/>
  <c r="H171"/>
  <c r="H173"/>
  <c r="H175"/>
  <c r="H177"/>
  <c r="H179"/>
  <c r="H181"/>
  <c r="H183"/>
  <c r="H185"/>
  <c r="H187"/>
  <c r="H189"/>
  <c r="H191"/>
  <c r="H193"/>
  <c r="H195"/>
  <c r="H197"/>
  <c r="H199"/>
  <c r="H201"/>
  <c r="H203"/>
  <c r="H205"/>
  <c r="H207"/>
  <c r="H70"/>
  <c r="H72"/>
  <c r="H74"/>
  <c r="H76"/>
  <c r="H78"/>
  <c r="H80"/>
  <c r="H82"/>
  <c r="H84"/>
  <c r="H86"/>
  <c r="H88"/>
  <c r="K88" s="1"/>
  <c r="H90"/>
  <c r="H92"/>
  <c r="H94"/>
  <c r="H96"/>
  <c r="H98"/>
  <c r="H100"/>
  <c r="H102"/>
  <c r="H104"/>
  <c r="H106"/>
  <c r="H108"/>
  <c r="H110"/>
  <c r="K110" s="1"/>
  <c r="H112"/>
  <c r="H114"/>
  <c r="H116"/>
  <c r="H118"/>
  <c r="H120"/>
  <c r="H122"/>
  <c r="H124"/>
  <c r="H126"/>
  <c r="H128"/>
  <c r="H130"/>
  <c r="H132"/>
  <c r="K132" s="1"/>
  <c r="H134"/>
  <c r="H136"/>
  <c r="H138"/>
  <c r="H140"/>
  <c r="H142"/>
  <c r="H144"/>
  <c r="H146"/>
  <c r="H148"/>
  <c r="H150"/>
  <c r="H152"/>
  <c r="H154"/>
  <c r="K154" s="1"/>
  <c r="H156"/>
  <c r="H158"/>
  <c r="H160"/>
  <c r="H162"/>
  <c r="H164"/>
  <c r="H166"/>
  <c r="H168"/>
  <c r="H170"/>
  <c r="H172"/>
  <c r="H174"/>
  <c r="H176"/>
  <c r="H178"/>
  <c r="H180"/>
  <c r="H182"/>
  <c r="H184"/>
  <c r="H186"/>
  <c r="H188"/>
  <c r="H190"/>
  <c r="H192"/>
  <c r="H194"/>
  <c r="H196"/>
  <c r="H198"/>
  <c r="H200"/>
  <c r="H202"/>
  <c r="H204"/>
  <c r="H206"/>
  <c r="H67"/>
  <c r="G68"/>
  <c r="G70"/>
  <c r="G72"/>
  <c r="G74"/>
  <c r="G76"/>
  <c r="G78"/>
  <c r="G80"/>
  <c r="G82"/>
  <c r="G84"/>
  <c r="G86"/>
  <c r="G88"/>
  <c r="J88" s="1"/>
  <c r="G90"/>
  <c r="G92"/>
  <c r="G94"/>
  <c r="G96"/>
  <c r="G98"/>
  <c r="G100"/>
  <c r="G102"/>
  <c r="G104"/>
  <c r="G106"/>
  <c r="G108"/>
  <c r="G110"/>
  <c r="J110" s="1"/>
  <c r="G112"/>
  <c r="G114"/>
  <c r="G116"/>
  <c r="G118"/>
  <c r="G120"/>
  <c r="G122"/>
  <c r="G124"/>
  <c r="G126"/>
  <c r="G128"/>
  <c r="G130"/>
  <c r="G132"/>
  <c r="J132" s="1"/>
  <c r="G134"/>
  <c r="G136"/>
  <c r="G138"/>
  <c r="G140"/>
  <c r="G142"/>
  <c r="G144"/>
  <c r="G146"/>
  <c r="G148"/>
  <c r="G150"/>
  <c r="G152"/>
  <c r="G154"/>
  <c r="J154" s="1"/>
  <c r="G156"/>
  <c r="G158"/>
  <c r="G160"/>
  <c r="G162"/>
  <c r="G164"/>
  <c r="G166"/>
  <c r="G168"/>
  <c r="G170"/>
  <c r="G172"/>
  <c r="G174"/>
  <c r="G176"/>
  <c r="G178"/>
  <c r="G180"/>
  <c r="G182"/>
  <c r="G184"/>
  <c r="G186"/>
  <c r="G188"/>
  <c r="G190"/>
  <c r="G192"/>
  <c r="G194"/>
  <c r="G196"/>
  <c r="G198"/>
  <c r="G200"/>
  <c r="G202"/>
  <c r="G204"/>
  <c r="G206"/>
  <c r="G67"/>
  <c r="G69"/>
  <c r="G71"/>
  <c r="G73"/>
  <c r="G75"/>
  <c r="G77"/>
  <c r="J77" s="1"/>
  <c r="G79"/>
  <c r="G81"/>
  <c r="G83"/>
  <c r="G85"/>
  <c r="G87"/>
  <c r="G89"/>
  <c r="G91"/>
  <c r="G93"/>
  <c r="G95"/>
  <c r="G97"/>
  <c r="G99"/>
  <c r="J99" s="1"/>
  <c r="G101"/>
  <c r="G103"/>
  <c r="G105"/>
  <c r="G107"/>
  <c r="G109"/>
  <c r="G111"/>
  <c r="G113"/>
  <c r="G115"/>
  <c r="G117"/>
  <c r="G119"/>
  <c r="G121"/>
  <c r="J121" s="1"/>
  <c r="G123"/>
  <c r="G125"/>
  <c r="G127"/>
  <c r="G129"/>
  <c r="G131"/>
  <c r="G133"/>
  <c r="G135"/>
  <c r="G137"/>
  <c r="G139"/>
  <c r="G141"/>
  <c r="G143"/>
  <c r="J143" s="1"/>
  <c r="G145"/>
  <c r="G147"/>
  <c r="G149"/>
  <c r="G151"/>
  <c r="G153"/>
  <c r="G157"/>
  <c r="G161"/>
  <c r="G165"/>
  <c r="J165" s="1"/>
  <c r="G169"/>
  <c r="G173"/>
  <c r="G177"/>
  <c r="G181"/>
  <c r="G185"/>
  <c r="G189"/>
  <c r="G193"/>
  <c r="G197"/>
  <c r="G201"/>
  <c r="G205"/>
  <c r="G183"/>
  <c r="G191"/>
  <c r="G199"/>
  <c r="G207"/>
  <c r="G155"/>
  <c r="G159"/>
  <c r="G163"/>
  <c r="G167"/>
  <c r="G171"/>
  <c r="G175"/>
  <c r="G179"/>
  <c r="G187"/>
  <c r="G195"/>
  <c r="G203"/>
  <c r="G62"/>
  <c r="I170"/>
  <c r="I165"/>
  <c r="L165" s="1"/>
  <c r="I164"/>
  <c r="I159"/>
  <c r="I154"/>
  <c r="L154" s="1"/>
  <c r="I133"/>
  <c r="I160"/>
  <c r="I155"/>
  <c r="I147"/>
  <c r="I146"/>
  <c r="I144"/>
  <c r="I169"/>
  <c r="I168"/>
  <c r="I163"/>
  <c r="I158"/>
  <c r="I153"/>
  <c r="I152"/>
  <c r="I145"/>
  <c r="I172"/>
  <c r="I167"/>
  <c r="I162"/>
  <c r="I157"/>
  <c r="I156"/>
  <c r="I151"/>
  <c r="I150"/>
  <c r="I149"/>
  <c r="I148"/>
  <c r="I171"/>
  <c r="I166"/>
  <c r="I161"/>
  <c r="I62"/>
  <c r="I92"/>
  <c r="I96"/>
  <c r="I100"/>
  <c r="I104"/>
  <c r="I108"/>
  <c r="I112"/>
  <c r="I116"/>
  <c r="I120"/>
  <c r="I124"/>
  <c r="I128"/>
  <c r="I132"/>
  <c r="L132" s="1"/>
  <c r="I91"/>
  <c r="I95"/>
  <c r="I99"/>
  <c r="L99" s="1"/>
  <c r="I94"/>
  <c r="I101"/>
  <c r="I103"/>
  <c r="I110"/>
  <c r="L110" s="1"/>
  <c r="I117"/>
  <c r="I119"/>
  <c r="I126"/>
  <c r="I97"/>
  <c r="I105"/>
  <c r="I107"/>
  <c r="I114"/>
  <c r="I123"/>
  <c r="I130"/>
  <c r="I173"/>
  <c r="I90"/>
  <c r="I98"/>
  <c r="I102"/>
  <c r="I109"/>
  <c r="I111"/>
  <c r="I118"/>
  <c r="I125"/>
  <c r="I127"/>
  <c r="I93"/>
  <c r="I106"/>
  <c r="I113"/>
  <c r="I115"/>
  <c r="I122"/>
  <c r="I129"/>
  <c r="I131"/>
  <c r="H62"/>
  <c r="K77"/>
  <c r="J62"/>
</calcChain>
</file>

<file path=xl/comments1.xml><?xml version="1.0" encoding="utf-8"?>
<comments xmlns="http://schemas.openxmlformats.org/spreadsheetml/2006/main">
  <authors>
    <author>User</author>
  </authors>
  <commentList>
    <comment ref="B47" authorId="0">
      <text>
        <r>
          <rPr>
            <b/>
            <sz val="9"/>
            <color indexed="81"/>
            <rFont val="Tahoma"/>
            <family val="2"/>
          </rPr>
          <t xml:space="preserve">JB/KW 12/11/18:
</t>
        </r>
        <r>
          <rPr>
            <sz val="9"/>
            <color indexed="81"/>
            <rFont val="Tahoma"/>
            <family val="2"/>
          </rPr>
          <t xml:space="preserve">This std was bad during initial run of std curve.  Attempted to run new std prior to unknowns per SOP, but failed (software glitch).  New std (remade) was run at end of batch and exported with unknown area counts.
</t>
        </r>
      </text>
    </comment>
    <comment ref="A71" authorId="0">
      <text>
        <r>
          <rPr>
            <b/>
            <sz val="9"/>
            <color indexed="81"/>
            <rFont val="Tahoma"/>
            <charset val="1"/>
          </rPr>
          <t>JB 12/19/18:</t>
        </r>
        <r>
          <rPr>
            <sz val="9"/>
            <color indexed="81"/>
            <rFont val="Tahoma"/>
            <charset val="1"/>
          </rPr>
          <t xml:space="preserve">
written as FL01 in batch, corrected to FL02</t>
        </r>
      </text>
    </comment>
    <comment ref="B71" authorId="0">
      <text>
        <r>
          <rPr>
            <b/>
            <sz val="9"/>
            <color indexed="81"/>
            <rFont val="Tahoma"/>
            <charset val="1"/>
          </rPr>
          <t>JB 12/19/18:</t>
        </r>
        <r>
          <rPr>
            <sz val="9"/>
            <color indexed="81"/>
            <rFont val="Tahoma"/>
            <charset val="1"/>
          </rPr>
          <t xml:space="preserve">
written as FL01 in batch, corrected to FL02</t>
        </r>
      </text>
    </comment>
    <comment ref="C71" authorId="0">
      <text>
        <r>
          <rPr>
            <b/>
            <sz val="9"/>
            <color indexed="81"/>
            <rFont val="Tahoma"/>
            <charset val="1"/>
          </rPr>
          <t>JB 12/19/18:</t>
        </r>
        <r>
          <rPr>
            <sz val="9"/>
            <color indexed="81"/>
            <rFont val="Tahoma"/>
            <charset val="1"/>
          </rPr>
          <t xml:space="preserve">
written as FL01 in batch, corrected to FL02</t>
        </r>
      </text>
    </comment>
    <comment ref="J77" authorId="0">
      <text>
        <r>
          <rPr>
            <b/>
            <sz val="9"/>
            <color indexed="81"/>
            <rFont val="Tahoma"/>
            <family val="2"/>
          </rPr>
          <t>JB 12/19/2018:</t>
        </r>
        <r>
          <rPr>
            <sz val="9"/>
            <color indexed="81"/>
            <rFont val="Tahoma"/>
            <family val="2"/>
          </rPr>
          <t xml:space="preserve">
CH4 carrover from previous unknown.  OK.</t>
        </r>
      </text>
    </comment>
    <comment ref="J88" authorId="0">
      <text>
        <r>
          <rPr>
            <b/>
            <sz val="9"/>
            <color indexed="81"/>
            <rFont val="Tahoma"/>
            <family val="2"/>
          </rPr>
          <t>JB 12/19/2018:</t>
        </r>
        <r>
          <rPr>
            <sz val="9"/>
            <color indexed="81"/>
            <rFont val="Tahoma"/>
            <family val="2"/>
          </rPr>
          <t xml:space="preserve">
CH4 carrover from previous unknown.  OK.</t>
        </r>
      </text>
    </comment>
    <comment ref="M91" authorId="0">
      <text>
        <r>
          <rPr>
            <b/>
            <sz val="9"/>
            <color indexed="81"/>
            <rFont val="Tahoma"/>
            <charset val="1"/>
          </rPr>
          <t>User:</t>
        </r>
        <r>
          <rPr>
            <sz val="9"/>
            <color indexed="81"/>
            <rFont val="Tahoma"/>
            <charset val="1"/>
          </rPr>
          <t xml:space="preserve">
N2O outside of std curve</t>
        </r>
      </text>
    </comment>
    <comment ref="J99" authorId="0">
      <text>
        <r>
          <rPr>
            <b/>
            <sz val="9"/>
            <color indexed="81"/>
            <rFont val="Tahoma"/>
            <family val="2"/>
          </rPr>
          <t>JB 12/19/2018:</t>
        </r>
        <r>
          <rPr>
            <sz val="9"/>
            <color indexed="81"/>
            <rFont val="Tahoma"/>
            <family val="2"/>
          </rPr>
          <t xml:space="preserve">
CH4 carrover from previous unknown.  OK.</t>
        </r>
      </text>
    </comment>
    <comment ref="J110" authorId="0">
      <text>
        <r>
          <rPr>
            <b/>
            <sz val="9"/>
            <color indexed="81"/>
            <rFont val="Tahoma"/>
            <family val="2"/>
          </rPr>
          <t>JB 12/19/2018:</t>
        </r>
        <r>
          <rPr>
            <sz val="9"/>
            <color indexed="81"/>
            <rFont val="Tahoma"/>
            <family val="2"/>
          </rPr>
          <t xml:space="preserve">
CH4 carrover from previous unknown.  OK.</t>
        </r>
      </text>
    </comment>
    <comment ref="J121" authorId="0">
      <text>
        <r>
          <rPr>
            <b/>
            <sz val="9"/>
            <color indexed="81"/>
            <rFont val="Tahoma"/>
            <family val="2"/>
          </rPr>
          <t>JB 12/19/2018:</t>
        </r>
        <r>
          <rPr>
            <sz val="9"/>
            <color indexed="81"/>
            <rFont val="Tahoma"/>
            <family val="2"/>
          </rPr>
          <t xml:space="preserve">
CH4 carrover from previous unknown.  OK.</t>
        </r>
      </text>
    </comment>
    <comment ref="J132" authorId="0">
      <text>
        <r>
          <rPr>
            <b/>
            <sz val="9"/>
            <color indexed="81"/>
            <rFont val="Tahoma"/>
            <family val="2"/>
          </rPr>
          <t>JB 12/19/2018:</t>
        </r>
        <r>
          <rPr>
            <sz val="9"/>
            <color indexed="81"/>
            <rFont val="Tahoma"/>
            <family val="2"/>
          </rPr>
          <t xml:space="preserve">
CH4 carrover from previous unknown.  OK.</t>
        </r>
      </text>
    </comment>
    <comment ref="J143" authorId="0">
      <text>
        <r>
          <rPr>
            <b/>
            <sz val="9"/>
            <color indexed="81"/>
            <rFont val="Tahoma"/>
            <family val="2"/>
          </rPr>
          <t>JB 12/19/2018:</t>
        </r>
        <r>
          <rPr>
            <sz val="9"/>
            <color indexed="81"/>
            <rFont val="Tahoma"/>
            <family val="2"/>
          </rPr>
          <t xml:space="preserve">
CH4 carrover from previous unknown.  OK.</t>
        </r>
      </text>
    </comment>
    <comment ref="J154" authorId="0">
      <text>
        <r>
          <rPr>
            <b/>
            <sz val="9"/>
            <color indexed="81"/>
            <rFont val="Tahoma"/>
            <family val="2"/>
          </rPr>
          <t>JB 12/19/2018:</t>
        </r>
        <r>
          <rPr>
            <sz val="9"/>
            <color indexed="81"/>
            <rFont val="Tahoma"/>
            <family val="2"/>
          </rPr>
          <t xml:space="preserve">
CH4 carrover from previous unknown.  OK.</t>
        </r>
      </text>
    </comment>
    <comment ref="J165" authorId="0">
      <text>
        <r>
          <rPr>
            <b/>
            <sz val="9"/>
            <color indexed="81"/>
            <rFont val="Tahoma"/>
            <family val="2"/>
          </rPr>
          <t>JB 12/19/2018:</t>
        </r>
        <r>
          <rPr>
            <sz val="9"/>
            <color indexed="81"/>
            <rFont val="Tahoma"/>
            <family val="2"/>
          </rPr>
          <t xml:space="preserve">
CH4 carrover from previous unknown.  OK.</t>
        </r>
      </text>
    </comment>
    <comment ref="B176" authorId="0">
      <text>
        <r>
          <rPr>
            <b/>
            <sz val="9"/>
            <color indexed="81"/>
            <rFont val="Tahoma"/>
            <charset val="1"/>
          </rPr>
          <t>JB 12/19/2018:</t>
        </r>
        <r>
          <rPr>
            <sz val="9"/>
            <color indexed="81"/>
            <rFont val="Tahoma"/>
            <charset val="1"/>
          </rPr>
          <t xml:space="preserve">
Error in batch, went to wrong vial.  </t>
        </r>
      </text>
    </comment>
    <comment ref="C176" authorId="0">
      <text>
        <r>
          <rPr>
            <b/>
            <sz val="9"/>
            <color indexed="81"/>
            <rFont val="Tahoma"/>
            <charset val="1"/>
          </rPr>
          <t>JB 12/19/2018:</t>
        </r>
        <r>
          <rPr>
            <sz val="9"/>
            <color indexed="81"/>
            <rFont val="Tahoma"/>
            <charset val="1"/>
          </rPr>
          <t xml:space="preserve">
Error in batch, went to wrong vial.  </t>
        </r>
      </text>
    </comment>
    <comment ref="G176" authorId="0">
      <text>
        <r>
          <rPr>
            <b/>
            <sz val="9"/>
            <color indexed="81"/>
            <rFont val="Tahoma"/>
            <charset val="1"/>
          </rPr>
          <t>JB 12/19/2018:</t>
        </r>
        <r>
          <rPr>
            <sz val="9"/>
            <color indexed="81"/>
            <rFont val="Tahoma"/>
            <charset val="1"/>
          </rPr>
          <t xml:space="preserve">
Error in batch, went to wrong vial.  </t>
        </r>
      </text>
    </comment>
    <comment ref="H176" authorId="0">
      <text>
        <r>
          <rPr>
            <b/>
            <sz val="9"/>
            <color indexed="81"/>
            <rFont val="Tahoma"/>
            <charset val="1"/>
          </rPr>
          <t>JB 12/19/2018:</t>
        </r>
        <r>
          <rPr>
            <sz val="9"/>
            <color indexed="81"/>
            <rFont val="Tahoma"/>
            <charset val="1"/>
          </rPr>
          <t xml:space="preserve">
Error in batch, went to wrong vial.  </t>
        </r>
      </text>
    </comment>
    <comment ref="I176" authorId="0">
      <text>
        <r>
          <rPr>
            <b/>
            <sz val="9"/>
            <color indexed="81"/>
            <rFont val="Tahoma"/>
            <charset val="1"/>
          </rPr>
          <t>JB 12/19/2018:</t>
        </r>
        <r>
          <rPr>
            <sz val="9"/>
            <color indexed="81"/>
            <rFont val="Tahoma"/>
            <charset val="1"/>
          </rPr>
          <t xml:space="preserve">
Error in batch, went to wrong vial.  </t>
        </r>
      </text>
    </comment>
    <comment ref="F186" authorId="0">
      <text>
        <r>
          <rPr>
            <b/>
            <sz val="9"/>
            <color indexed="81"/>
            <rFont val="Tahoma"/>
            <charset val="1"/>
          </rPr>
          <t>User:</t>
        </r>
        <r>
          <rPr>
            <sz val="9"/>
            <color indexed="81"/>
            <rFont val="Tahoma"/>
            <charset val="1"/>
          </rPr>
          <t xml:space="preserve">
inspected chromatogram, peak barely discernible from baseline, will call 0.</t>
        </r>
      </text>
    </comment>
    <comment ref="B187" authorId="0">
      <text>
        <r>
          <rPr>
            <b/>
            <sz val="9"/>
            <color indexed="81"/>
            <rFont val="Tahoma"/>
            <charset val="1"/>
          </rPr>
          <t>JB 12/19/2018:</t>
        </r>
        <r>
          <rPr>
            <sz val="9"/>
            <color indexed="81"/>
            <rFont val="Tahoma"/>
            <charset val="1"/>
          </rPr>
          <t xml:space="preserve">
Error in batch, went to wrong vial.  </t>
        </r>
      </text>
    </comment>
    <comment ref="C187" authorId="0">
      <text>
        <r>
          <rPr>
            <b/>
            <sz val="9"/>
            <color indexed="81"/>
            <rFont val="Tahoma"/>
            <charset val="1"/>
          </rPr>
          <t>JB 12/19/2018:</t>
        </r>
        <r>
          <rPr>
            <sz val="9"/>
            <color indexed="81"/>
            <rFont val="Tahoma"/>
            <charset val="1"/>
          </rPr>
          <t xml:space="preserve">
Error in batch, went to wrong vial.  </t>
        </r>
      </text>
    </comment>
    <comment ref="G187" authorId="0">
      <text>
        <r>
          <rPr>
            <b/>
            <sz val="9"/>
            <color indexed="81"/>
            <rFont val="Tahoma"/>
            <charset val="1"/>
          </rPr>
          <t>JB 12/19/2018:</t>
        </r>
        <r>
          <rPr>
            <sz val="9"/>
            <color indexed="81"/>
            <rFont val="Tahoma"/>
            <charset val="1"/>
          </rPr>
          <t xml:space="preserve">
Error in batch, went to wrong vial.  </t>
        </r>
      </text>
    </comment>
    <comment ref="H187" authorId="0">
      <text>
        <r>
          <rPr>
            <b/>
            <sz val="9"/>
            <color indexed="81"/>
            <rFont val="Tahoma"/>
            <charset val="1"/>
          </rPr>
          <t>JB 12/19/2018:</t>
        </r>
        <r>
          <rPr>
            <sz val="9"/>
            <color indexed="81"/>
            <rFont val="Tahoma"/>
            <charset val="1"/>
          </rPr>
          <t xml:space="preserve">
Error in batch, went to wrong vial.  </t>
        </r>
      </text>
    </comment>
    <comment ref="I187" authorId="0">
      <text>
        <r>
          <rPr>
            <b/>
            <sz val="9"/>
            <color indexed="81"/>
            <rFont val="Tahoma"/>
            <charset val="1"/>
          </rPr>
          <t>JB 12/19/2018:</t>
        </r>
        <r>
          <rPr>
            <sz val="9"/>
            <color indexed="81"/>
            <rFont val="Tahoma"/>
            <charset val="1"/>
          </rPr>
          <t xml:space="preserve">
Error in batch, went to wrong vial.  </t>
        </r>
      </text>
    </comment>
    <comment ref="B198" authorId="0">
      <text>
        <r>
          <rPr>
            <b/>
            <sz val="9"/>
            <color indexed="81"/>
            <rFont val="Tahoma"/>
            <charset val="1"/>
          </rPr>
          <t>JB 12/19/2018:</t>
        </r>
        <r>
          <rPr>
            <sz val="9"/>
            <color indexed="81"/>
            <rFont val="Tahoma"/>
            <charset val="1"/>
          </rPr>
          <t xml:space="preserve">
Error in batch, went to wrong vial.  </t>
        </r>
      </text>
    </comment>
    <comment ref="C198" authorId="0">
      <text>
        <r>
          <rPr>
            <b/>
            <sz val="9"/>
            <color indexed="81"/>
            <rFont val="Tahoma"/>
            <charset val="1"/>
          </rPr>
          <t>JB 12/19/2018:</t>
        </r>
        <r>
          <rPr>
            <sz val="9"/>
            <color indexed="81"/>
            <rFont val="Tahoma"/>
            <charset val="1"/>
          </rPr>
          <t xml:space="preserve">
Error in batch, went to wrong vial.  </t>
        </r>
      </text>
    </comment>
    <comment ref="G198" authorId="0">
      <text>
        <r>
          <rPr>
            <b/>
            <sz val="9"/>
            <color indexed="81"/>
            <rFont val="Tahoma"/>
            <charset val="1"/>
          </rPr>
          <t>JB 12/19/2018:</t>
        </r>
        <r>
          <rPr>
            <sz val="9"/>
            <color indexed="81"/>
            <rFont val="Tahoma"/>
            <charset val="1"/>
          </rPr>
          <t xml:space="preserve">
Error in batch, went to wrong vial.  </t>
        </r>
      </text>
    </comment>
    <comment ref="H198" authorId="0">
      <text>
        <r>
          <rPr>
            <b/>
            <sz val="9"/>
            <color indexed="81"/>
            <rFont val="Tahoma"/>
            <charset val="1"/>
          </rPr>
          <t>JB 12/19/2018:</t>
        </r>
        <r>
          <rPr>
            <sz val="9"/>
            <color indexed="81"/>
            <rFont val="Tahoma"/>
            <charset val="1"/>
          </rPr>
          <t xml:space="preserve">
Error in batch, went to wrong vial.  </t>
        </r>
      </text>
    </comment>
    <comment ref="I198" authorId="0">
      <text>
        <r>
          <rPr>
            <b/>
            <sz val="9"/>
            <color indexed="81"/>
            <rFont val="Tahoma"/>
            <charset val="1"/>
          </rPr>
          <t>JB 12/19/2018:</t>
        </r>
        <r>
          <rPr>
            <sz val="9"/>
            <color indexed="81"/>
            <rFont val="Tahoma"/>
            <charset val="1"/>
          </rPr>
          <t xml:space="preserve">
Error in batch, went to wrong vial.  </t>
        </r>
      </text>
    </comment>
    <comment ref="F199" authorId="0">
      <text>
        <r>
          <rPr>
            <b/>
            <sz val="9"/>
            <color indexed="81"/>
            <rFont val="Tahoma"/>
            <charset val="1"/>
          </rPr>
          <t>User:</t>
        </r>
        <r>
          <rPr>
            <sz val="9"/>
            <color indexed="81"/>
            <rFont val="Tahoma"/>
            <charset val="1"/>
          </rPr>
          <t xml:space="preserve">
inspected chromatogram, peak barely discernible from baseline, will call 0.</t>
        </r>
      </text>
    </comment>
    <comment ref="F200" authorId="0">
      <text>
        <r>
          <rPr>
            <b/>
            <sz val="9"/>
            <color indexed="81"/>
            <rFont val="Tahoma"/>
            <charset val="1"/>
          </rPr>
          <t>User:</t>
        </r>
        <r>
          <rPr>
            <sz val="9"/>
            <color indexed="81"/>
            <rFont val="Tahoma"/>
            <charset val="1"/>
          </rPr>
          <t xml:space="preserve">
inspected chromatogram, peak barely discernible from baseline, will call 0.</t>
        </r>
      </text>
    </comment>
    <comment ref="F205" authorId="0">
      <text>
        <r>
          <rPr>
            <b/>
            <sz val="9"/>
            <color indexed="81"/>
            <rFont val="Tahoma"/>
            <charset val="1"/>
          </rPr>
          <t>User:</t>
        </r>
        <r>
          <rPr>
            <sz val="9"/>
            <color indexed="81"/>
            <rFont val="Tahoma"/>
            <charset val="1"/>
          </rPr>
          <t xml:space="preserve">
inspected chromatogram, peak barely discernible from baseline, will call 0.</t>
        </r>
      </text>
    </comment>
    <comment ref="B207" authorId="0">
      <text>
        <r>
          <rPr>
            <b/>
            <sz val="9"/>
            <color indexed="81"/>
            <rFont val="Tahoma"/>
            <charset val="1"/>
          </rPr>
          <t>JB 12/19/2018:</t>
        </r>
        <r>
          <rPr>
            <sz val="9"/>
            <color indexed="81"/>
            <rFont val="Tahoma"/>
            <charset val="1"/>
          </rPr>
          <t xml:space="preserve">
Error in batch, went to wrong vial.  </t>
        </r>
      </text>
    </comment>
    <comment ref="C207" authorId="0">
      <text>
        <r>
          <rPr>
            <b/>
            <sz val="9"/>
            <color indexed="81"/>
            <rFont val="Tahoma"/>
            <charset val="1"/>
          </rPr>
          <t>JB 12/19/2018:</t>
        </r>
        <r>
          <rPr>
            <sz val="9"/>
            <color indexed="81"/>
            <rFont val="Tahoma"/>
            <charset val="1"/>
          </rPr>
          <t xml:space="preserve">
Error in batch, went to wrong vial.  </t>
        </r>
      </text>
    </comment>
    <comment ref="G207" authorId="0">
      <text>
        <r>
          <rPr>
            <b/>
            <sz val="9"/>
            <color indexed="81"/>
            <rFont val="Tahoma"/>
            <charset val="1"/>
          </rPr>
          <t>JB 12/19/2018:</t>
        </r>
        <r>
          <rPr>
            <sz val="9"/>
            <color indexed="81"/>
            <rFont val="Tahoma"/>
            <charset val="1"/>
          </rPr>
          <t xml:space="preserve">
Error in batch, went to wrong vial.  </t>
        </r>
      </text>
    </comment>
    <comment ref="H207" authorId="0">
      <text>
        <r>
          <rPr>
            <b/>
            <sz val="9"/>
            <color indexed="81"/>
            <rFont val="Tahoma"/>
            <charset val="1"/>
          </rPr>
          <t>JB 12/19/2018:</t>
        </r>
        <r>
          <rPr>
            <sz val="9"/>
            <color indexed="81"/>
            <rFont val="Tahoma"/>
            <charset val="1"/>
          </rPr>
          <t xml:space="preserve">
Error in batch, went to wrong vial.  </t>
        </r>
      </text>
    </comment>
    <comment ref="I207" authorId="0">
      <text>
        <r>
          <rPr>
            <b/>
            <sz val="9"/>
            <color indexed="81"/>
            <rFont val="Tahoma"/>
            <charset val="1"/>
          </rPr>
          <t>JB 12/19/2018:</t>
        </r>
        <r>
          <rPr>
            <sz val="9"/>
            <color indexed="81"/>
            <rFont val="Tahoma"/>
            <charset val="1"/>
          </rPr>
          <t xml:space="preserve">
Error in batch, went to wrong vial.  </t>
        </r>
      </text>
    </comment>
  </commentList>
</comments>
</file>

<file path=xl/sharedStrings.xml><?xml version="1.0" encoding="utf-8"?>
<sst xmlns="http://schemas.openxmlformats.org/spreadsheetml/2006/main" count="238" uniqueCount="196">
  <si>
    <t>Area/CO2</t>
  </si>
  <si>
    <t>Area/Methane</t>
  </si>
  <si>
    <t>CO2</t>
  </si>
  <si>
    <t>Area/N2O</t>
  </si>
  <si>
    <t>N2O</t>
  </si>
  <si>
    <t>CH4</t>
  </si>
  <si>
    <t>r2</t>
  </si>
  <si>
    <t>low</t>
  </si>
  <si>
    <t>high</t>
  </si>
  <si>
    <t>slope</t>
  </si>
  <si>
    <t>intercept</t>
  </si>
  <si>
    <t>Sample.abb</t>
  </si>
  <si>
    <t>Sample</t>
  </si>
  <si>
    <t>N2O (ppm)</t>
  </si>
  <si>
    <t>CO2 (ppm)</t>
  </si>
  <si>
    <t>CH4 (ppm)</t>
  </si>
  <si>
    <t>N2O.chk</t>
  </si>
  <si>
    <t>CO2.chk</t>
  </si>
  <si>
    <t>CH4.chk</t>
  </si>
  <si>
    <t>super high</t>
  </si>
  <si>
    <t>Sample.code</t>
  </si>
  <si>
    <t>high.5</t>
  </si>
  <si>
    <t>high.4</t>
  </si>
  <si>
    <t>high.3</t>
  </si>
  <si>
    <t>high.2</t>
  </si>
  <si>
    <t>high.1</t>
  </si>
  <si>
    <t>low.5</t>
  </si>
  <si>
    <t>low.4</t>
  </si>
  <si>
    <t>low.3</t>
  </si>
  <si>
    <t>low.2</t>
  </si>
  <si>
    <t>low.1</t>
  </si>
  <si>
    <t>super.high.5</t>
  </si>
  <si>
    <t>super.high.1</t>
  </si>
  <si>
    <t>super.high.2</t>
  </si>
  <si>
    <t>super.high.3</t>
  </si>
  <si>
    <t>super.high.4</t>
  </si>
  <si>
    <t>xtreme.1</t>
  </si>
  <si>
    <t>xtreme.2</t>
  </si>
  <si>
    <t>xtreme.3</t>
  </si>
  <si>
    <t>xtreme.4</t>
  </si>
  <si>
    <t>xtreme.5</t>
  </si>
  <si>
    <t>xtreme</t>
  </si>
  <si>
    <t>3rd party std</t>
  </si>
  <si>
    <t>Source</t>
  </si>
  <si>
    <t>Praxair High</t>
  </si>
  <si>
    <t>Flag.N2O</t>
  </si>
  <si>
    <t>Flag.CO2</t>
  </si>
  <si>
    <t>Flag.CH4</t>
  </si>
  <si>
    <t>Area/Nitrous Oxide</t>
  </si>
  <si>
    <t>90-10.1</t>
  </si>
  <si>
    <t>90-10.2</t>
  </si>
  <si>
    <t>90-10.3</t>
  </si>
  <si>
    <t>90-10.4</t>
  </si>
  <si>
    <t>90-10.5</t>
  </si>
  <si>
    <t>90-10</t>
  </si>
  <si>
    <t>C:\LabSolutions\Data\2018\T_2018_12_04\12_04_bad_CH4_checks\071118FL56_BT3_007.gcd</t>
  </si>
  <si>
    <t>C:\LabSolutions\Data\2018\T_2018_12_04\12_04_bad_CH4_checks\071118FL56_BT2_008.gcd</t>
  </si>
  <si>
    <t>C:\LabSolutions\Data\2018\T_2018_12_04\12_04_bad_CH4_checks\071118FL56_BT1_009.gcd</t>
  </si>
  <si>
    <t>C:\LabSolutions\Data\2018\T_2018_12_04\12_04_bad_CH4_checks\071118FL02_BT3_010.gcd</t>
  </si>
  <si>
    <t>C:\LabSolutions\Data\2018\T_2018_12_04\12_04_bad_CH4_checks\071118FL02_BT1_012.gcd</t>
  </si>
  <si>
    <t>C:\LabSolutions\Data\2018\T_2018_12_04\12_04_bad_CH4_checks\071118FL55_BT3_013.gcd</t>
  </si>
  <si>
    <t>C:\LabSolutions\Data\2018\T_2018_12_04\12_04_bad_CH4_checks\071118FL55_BT2_014.gcd</t>
  </si>
  <si>
    <t>C:\LabSolutions\Data\2018\T_2018_12_04\12_04_bad_CH4_checks\071118FL55_BT1_015.gcd</t>
  </si>
  <si>
    <t>C:\LabSolutions\Data\2018\T_2018_12_04\12_04_bad_CH4_checks\071118FL53_BT3_016.gcd</t>
  </si>
  <si>
    <t>C:\LabSolutions\Data\2018\T_2018_12_04\12_04_bad_CH4_checks\LOW1 CHK STD1_1_017.gcd</t>
  </si>
  <si>
    <t>C:\LabSolutions\Data\2018\T_2018_12_04\12_04_bad_CH4_checks\071118FL53_BT2_018.gcd</t>
  </si>
  <si>
    <t>C:\LabSolutions\Data\2018\T_2018_12_04\12_04_bad_CH4_checks\071118FL53_BT1_019.gcd</t>
  </si>
  <si>
    <t>C:\LabSolutions\Data\2018\T_2018_12_04\12_04_bad_CH4_checks\071118FL04_BT1_020.gcd</t>
  </si>
  <si>
    <t>C:\LabSolutions\Data\2018\T_2018_12_04\12_04_bad_CH4_checks\071118FL03_BT1_021.gcd</t>
  </si>
  <si>
    <t>C:\LabSolutions\Data\2018\T_2018_12_04\12_04_bad_CH4_checks\071118FL05_BT1_022.gcd</t>
  </si>
  <si>
    <t>C:\LabSolutions\Data\2018\T_2018_12_04\12_04_bad_CH4_checks\071118FL08_BT2_023.gcd</t>
  </si>
  <si>
    <t>C:\LabSolutions\Data\2018\T_2018_12_04\12_04_bad_CH4_checks\071118FL08_BT3_024.gcd</t>
  </si>
  <si>
    <t>C:\LabSolutions\Data\2018\T_2018_12_04\12_04_bad_CH4_checks\071118FL08_BT1_025.gcd</t>
  </si>
  <si>
    <t>C:\LabSolutions\Data\2018\T_2018_12_04\12_04_bad_CH4_checks\071118FL07_BT3_026.gcd</t>
  </si>
  <si>
    <t>C:\LabSolutions\Data\2018\T_2018_12_04\12_04_bad_CH4_checks\071118FL07_BT2_027.gcd</t>
  </si>
  <si>
    <t>C:\LabSolutions\Data\2018\T_2018_12_04\12_04_bad_CH4_checks\LOW1 CHK STD1_2_028.gcd</t>
  </si>
  <si>
    <t>C:\LabSolutions\Data\2018\T_2018_12_04\12_04_bad_CH4_checks\071118FL07_BT1_029.gcd</t>
  </si>
  <si>
    <t>C:\LabSolutions\Data\2018\T_2018_12_04\12_04_bad_CH4_checks\071118FL54_BT1_030.gcd</t>
  </si>
  <si>
    <t>C:\LabSolutions\Data\2018\T_2018_12_04\12_04_bad_CH4_checks\071118FL41_BT1_031.gcd</t>
  </si>
  <si>
    <t>C:\LabSolutions\Data\2018\T_2018_12_04\12_04_bad_CH4_checks\071118FL15_BT1_032.gcd</t>
  </si>
  <si>
    <t>C:\LabSolutions\Data\2018\T_2018_12_04\12_04_bad_CH4_checks\071118FL12_BT3_033.gcd</t>
  </si>
  <si>
    <t>C:\LabSolutions\Data\2018\T_2018_12_04\12_04_bad_CH4_checks\071118FL12_BT2_034.gcd</t>
  </si>
  <si>
    <t>C:\LabSolutions\Data\2018\T_2018_12_04\12_04_bad_CH4_checks\071118FL12_BT1_035.gcd</t>
  </si>
  <si>
    <t>C:\LabSolutions\Data\2018\T_2018_12_04\12_04_bad_CH4_checks\071118FL21_BT3_036.gcd</t>
  </si>
  <si>
    <t>C:\LabSolutions\Data\2018\T_2018_12_04\12_04_bad_CH4_checks\071118FL21_BT2_037.gcd</t>
  </si>
  <si>
    <t>C:\LabSolutions\Data\2018\T_2018_12_04\12_04_bad_CH4_checks\071118FL21_BT1_038.gcd</t>
  </si>
  <si>
    <t>C:\LabSolutions\Data\2018\T_2018_12_04\12_04_bad_CH4_checks\LOW1 CHK STD1_3_039.gcd</t>
  </si>
  <si>
    <t>C:\LabSolutions\Data\2018\T_2018_12_04\12_04_bad_CH4_checks\071118FL43_BT3_040.gcd</t>
  </si>
  <si>
    <t>C:\LabSolutions\Data\2018\T_2018_12_04\12_04_bad_CH4_checks\071118FL43_BT2_041.gcd</t>
  </si>
  <si>
    <t>C:\LabSolutions\Data\2018\T_2018_12_04\12_04_bad_CH4_checks\071118FL43_BT1_042.gcd</t>
  </si>
  <si>
    <t>C:\LabSolutions\Data\2018\T_2018_12_04\12_04_bad_CH4_checks\071118FL50_BT2_043.gcd</t>
  </si>
  <si>
    <t>C:\LabSolutions\Data\2018\T_2018_12_04\12_04_bad_CH4_checks\071118FL50_BT1_044.gcd</t>
  </si>
  <si>
    <t>C:\LabSolutions\Data\2018\T_2018_12_04\12_04_bad_CH4_checks\071118FL49_BT3_045.gcd</t>
  </si>
  <si>
    <t>C:\LabSolutions\Data\2018\T_2018_12_04\12_04_bad_CH4_checks\071118FL49_BT2_046.gcd</t>
  </si>
  <si>
    <t>C:\LabSolutions\Data\2018\T_2018_12_04\12_04_bad_CH4_checks\071118FL49_BT1_047.gcd</t>
  </si>
  <si>
    <t>C:\LabSolutions\Data\2018\T_2018_12_04\12_04_bad_CH4_checks\071118FL47_BT3_048.gcd</t>
  </si>
  <si>
    <t>C:\LabSolutions\Data\2018\T_2018_12_04\12_04_bad_CH4_checks\071118FL47_BT2_049.gcd</t>
  </si>
  <si>
    <t>C:\LabSolutions\Data\2018\T_2018_12_04\12_04_bad_CH4_checks\LOW1 CHK STD1_4_050.gcd</t>
  </si>
  <si>
    <t>C:\LabSolutions\Data\2018\T_2018_12_04\12_04_bad_CH4_checks\071118FL47_BT1_051.gcd</t>
  </si>
  <si>
    <t>C:\LabSolutions\Data\2018\T_2018_12_04\12_04_bad_CH4_checks\071118FL52_BT1_052.gcd</t>
  </si>
  <si>
    <t>C:\LabSolutions\Data\2018\T_2018_12_04\12_04_bad_CH4_checks\071118FL42_BT2_053.gcd</t>
  </si>
  <si>
    <t>C:\LabSolutions\Data\2018\T_2018_12_04\12_04_bad_CH4_checks\071118FL42_BT1_054.gcd</t>
  </si>
  <si>
    <t>C:\LabSolutions\Data\2018\T_2018_12_04\12_04_bad_CH4_checks\071118FL45_BT2_055.gcd</t>
  </si>
  <si>
    <t>C:\LabSolutions\Data\2018\T_2018_12_04\12_04_bad_CH4_checks\071118FL45_BT1_056.gcd</t>
  </si>
  <si>
    <t>C:\LabSolutions\Data\2018\T_2018_12_04\12_04_bad_CH4_checks\071118FL44_BT3_057.gcd</t>
  </si>
  <si>
    <t>C:\LabSolutions\Data\2018\T_2018_12_04\12_04_bad_CH4_checks\071118FL44_BT2_058.gcd</t>
  </si>
  <si>
    <t>C:\LabSolutions\Data\2018\T_2018_12_04\12_04_bad_CH4_checks\071118FL44_BT1_059.gcd</t>
  </si>
  <si>
    <t>C:\LabSolutions\Data\2018\T_2018_12_04\12_04_bad_CH4_checks\18R10_0193_060.gcd</t>
  </si>
  <si>
    <t>C:\LabSolutions\Data\2018\T_2018_12_04\12_04_bad_CH4_checks\LOW1 CHK STD1_5_061.gcd</t>
  </si>
  <si>
    <t>C:\LabSolutions\Data\2018\T_2018_12_04\12_04_bad_CH4_checks\18R10_0194_062.gcd</t>
  </si>
  <si>
    <t>C:\LabSolutions\Data\2018\T_2018_12_04\12_04_bad_CH4_checks\18R10_0192_063.gcd</t>
  </si>
  <si>
    <t>C:\LabSolutions\Data\2018\T_2018_12_04\12_04_bad_CH4_checks\18R10_0178_064.gcd</t>
  </si>
  <si>
    <t>C:\LabSolutions\Data\2018\T_2018_12_04\12_04_bad_CH4_checks\18R10_0168_065.gcd</t>
  </si>
  <si>
    <t>C:\LabSolutions\Data\2018\T_2018_12_04\12_04_bad_CH4_checks\18R10_0167_066.gcd</t>
  </si>
  <si>
    <t>C:\LabSolutions\Data\2018\T_2018_12_04\12_04_bad_CH4_checks\18R10_0165_067.gcd</t>
  </si>
  <si>
    <t>C:\LabSolutions\Data\2018\T_2018_12_04\12_04_bad_CH4_checks\18R10_0187_068.gcd</t>
  </si>
  <si>
    <t>C:\LabSolutions\Data\2018\T_2018_12_04\12_04_bad_CH4_checks\18R10_0179_069.gcd</t>
  </si>
  <si>
    <t>C:\LabSolutions\Data\2018\T_2018_12_04\12_04_bad_CH4_checks\18R10_0188_070.gcd</t>
  </si>
  <si>
    <t>C:\LabSolutions\Data\2018\T_2018_12_04\12_04_bad_CH4_checks\18R10_0185_071.gcd</t>
  </si>
  <si>
    <t>C:\LabSolutions\Data\2018\T_2018_12_04\12_04_bad_CH4_checks\LOW1 CHK STD2_1_072.gcd</t>
  </si>
  <si>
    <t>C:\LabSolutions\Data\2018\T_2018_12_04\12_04_bad_CH4_checks\18R10_0186_073.gcd</t>
  </si>
  <si>
    <t>C:\LabSolutions\Data\2018\T_2018_12_04\12_04_bad_CH4_checks\18R10_0164_074.gcd</t>
  </si>
  <si>
    <t>C:\LabSolutions\Data\2018\T_2018_12_04\12_04_bad_CH4_checks\18R10_0162_075.gcd</t>
  </si>
  <si>
    <t>C:\LabSolutions\Data\2018\T_2018_12_04\12_04_bad_CH4_checks\18R10_0173_076.gcd</t>
  </si>
  <si>
    <t>C:\LabSolutions\Data\2018\T_2018_12_04\12_04_bad_CH4_checks\18R10_0183_077.gcd</t>
  </si>
  <si>
    <t>C:\LabSolutions\Data\2018\T_2018_12_04\12_04_bad_CH4_checks\18R10_0182_078.gcd</t>
  </si>
  <si>
    <t>C:\LabSolutions\Data\2018\T_2018_12_04\12_04_bad_CH4_checks\18R10_0181_079.gcd</t>
  </si>
  <si>
    <t>C:\LabSolutions\Data\2018\T_2018_12_04\12_04_bad_CH4_checks\18R10_0171_080.gcd</t>
  </si>
  <si>
    <t>C:\LabSolutions\Data\2018\T_2018_12_04\12_04_bad_CH4_checks\18R10_0175_081.gcd</t>
  </si>
  <si>
    <t>C:\LabSolutions\Data\2018\T_2018_12_04\12_04_bad_CH4_checks\18R10_0154_082.gcd</t>
  </si>
  <si>
    <t>C:\LabSolutions\Data\2018\T_2018_12_04\12_04_bad_CH4_checks\LOW1 CHK STD2_2_083.gcd</t>
  </si>
  <si>
    <t>C:\LabSolutions\Data\2018\T_2018_12_04\12_04_bad_CH4_checks\18R10_0151_084.gcd</t>
  </si>
  <si>
    <t>C:\LabSolutions\Data\2018\T_2018_12_04\12_04_bad_CH4_checks\18R10_0199_085.gcd</t>
  </si>
  <si>
    <t>C:\LabSolutions\Data\2018\T_2018_12_04\12_04_bad_CH4_checks\ACT18_269_086.gcd</t>
  </si>
  <si>
    <t>C:\LabSolutions\Data\2018\T_2018_12_04\12_04_bad_CH4_checks\ACT18_268_087.gcd</t>
  </si>
  <si>
    <t>C:\LabSolutions\Data\2018\T_2018_12_04\12_04_bad_CH4_checks\ACT18_267_088.gcd</t>
  </si>
  <si>
    <t>C:\LabSolutions\Data\2018\T_2018_12_04\12_04_bad_CH4_checks\ACT18_266_089.gcd</t>
  </si>
  <si>
    <t>C:\LabSolutions\Data\2018\T_2018_12_04\12_04_bad_CH4_checks\ACT18_265_090.gcd</t>
  </si>
  <si>
    <t>C:\LabSolutions\Data\2018\T_2018_12_04\12_04_bad_CH4_checks\ACT18_264_091.gcd</t>
  </si>
  <si>
    <t>C:\LabSolutions\Data\2018\T_2018_12_04\12_04_bad_CH4_checks\ACT18_263_092.gcd</t>
  </si>
  <si>
    <t>C:\LabSolutions\Data\2018\T_2018_12_04\12_04_bad_CH4_checks\ACT18_262_093.gcd</t>
  </si>
  <si>
    <t>C:\LabSolutions\Data\2018\T_2018_12_04\12_04_bad_CH4_checks\LOW1 CHK STD2_3_094.gcd</t>
  </si>
  <si>
    <t>C:\LabSolutions\Data\2018\T_2018_12_04\12_04_bad_CH4_checks\ACT18_261_095.gcd</t>
  </si>
  <si>
    <t>C:\LabSolutions\Data\2018\T_2018_12_04\12_04_bad_CH4_checks\ACT18_260_096.gcd</t>
  </si>
  <si>
    <t>C:\LabSolutions\Data\2018\T_2018_12_04\12_04_bad_CH4_checks\ACT18_259_097.gcd</t>
  </si>
  <si>
    <t>C:\LabSolutions\Data\2018\T_2018_12_04\12_04_bad_CH4_checks\ACT18_258_098.gcd</t>
  </si>
  <si>
    <t>C:\LabSolutions\Data\2018\T_2018_12_04\12_04_bad_CH4_checks\ACT18_257_099.gcd</t>
  </si>
  <si>
    <t>C:\LabSolutions\Data\2018\T_2018_12_04\12_04_bad_CH4_checks\ACT18_256_100.gcd</t>
  </si>
  <si>
    <t>C:\LabSolutions\Data\2018\T_2018_12_04\12_04_bad_CH4_checks\ACT18_255_101.gcd</t>
  </si>
  <si>
    <t>C:\LabSolutions\Data\2018\T_2018_12_04\12_04_bad_CH4_checks\ACT18_254_102.gcd</t>
  </si>
  <si>
    <t>C:\LabSolutions\Data\2018\T_2018_12_04\12_04_bad_CH4_checks\ACT18_253_103.gcd</t>
  </si>
  <si>
    <t>C:\LabSolutions\Data\2018\T_2018_12_04\12_04_bad_CH4_checks\ACT18_252_104.gcd</t>
  </si>
  <si>
    <t>C:\LabSolutions\Data\2018\T_2018_12_04\12_04_bad_CH4_checks\LOW1 CHK STD2_4_105.gcd</t>
  </si>
  <si>
    <t>C:\LabSolutions\Data\2018\T_2018_12_04\12_04_bad_CH4_checks\ACT18_251_106.gcd</t>
  </si>
  <si>
    <t>C:\LabSolutions\Data\2018\T_2018_12_04\12_04_bad_CH4_checks\ACT18_250_107.gcd</t>
  </si>
  <si>
    <t>C:\LabSolutions\Data\2018\T_2018_12_04\12_04_bad_CH4_checks\ACT18_249_108.gcd</t>
  </si>
  <si>
    <t>C:\LabSolutions\Data\2018\T_2018_12_04\12_04_bad_CH4_checks\ACT18_248_109.gcd</t>
  </si>
  <si>
    <t>C:\LabSolutions\Data\2018\T_2018_12_04\12_04_bad_CH4_checks\ACT18_247_110.gcd</t>
  </si>
  <si>
    <t>C:\LabSolutions\Data\2018\T_2018_12_04\12_04_bad_CH4_checks\ACT18_246_111.gcd</t>
  </si>
  <si>
    <t>C:\LabSolutions\Data\2018\T_2018_12_04\12_04_bad_CH4_checks\ACT18_245_112.gcd</t>
  </si>
  <si>
    <t>C:\LabSolutions\Data\2018\T_2018_12_04\12_04_bad_CH4_checks\ACT18_244_113.gcd</t>
  </si>
  <si>
    <t>C:\LabSolutions\Data\2018\T_2018_12_04\12_04_bad_CH4_checks\ACT18_243_114.gcd</t>
  </si>
  <si>
    <t>C:\LabSolutions\Data\2018\T_2018_12_04\12_04_bad_CH4_checks\ACT18_242_115.gcd</t>
  </si>
  <si>
    <t>C:\LabSolutions\Data\2018\T_2018_12_04\12_04_bad_CH4_checks\LOW1 CHK STD2_5_116.gcd</t>
  </si>
  <si>
    <t>C:\LabSolutions\Data\2018\T_2018_12_04\12_04_bad_CH4_checks\ACT18_241_117.gcd</t>
  </si>
  <si>
    <t>C:\LabSolutions\Data\2018\T_2018_12_04\12_04_bad_CH4_checks\ACT18_240_118.gcd</t>
  </si>
  <si>
    <t>C:\LabSolutions\Data\2018\T_2018_12_04\12_04_bad_CH4_checks\ACT18_239_119.gcd</t>
  </si>
  <si>
    <t>C:\LabSolutions\Data\2018\T_2018_12_04\12_04_bad_CH4_checks\ACT18_238_120.gcd</t>
  </si>
  <si>
    <t>C:\LabSolutions\Data\2018\T_2018_12_04\12_04_bad_CH4_checks\ACT18_173_121.gcd</t>
  </si>
  <si>
    <t>C:\LabSolutions\Data\2018\T_2018_12_04\12_04_bad_CH4_checks\ACT18_172_122.gcd</t>
  </si>
  <si>
    <t>C:\LabSolutions\Data\2018\T_2018_12_04\12_04_bad_CH4_checks\ACT18_171_123.gcd</t>
  </si>
  <si>
    <t>C:\LabSolutions\Data\2018\T_2018_12_04\12_04_bad_CH4_checks\ACT18_157_124.gcd</t>
  </si>
  <si>
    <t>C:\LabSolutions\Data\2018\T_2018_12_04\12_04_bad_CH4_checks\ACT18_156_125.gcd</t>
  </si>
  <si>
    <t>C:\LabSolutions\Data\2018\T_2018_12_04\12_04_bad_CH4_checks\ACT18_150_126.gcd</t>
  </si>
  <si>
    <t>C:\LabSolutions\Data\2018\T_2018_12_04\12_04_bad_CH4_checks\LOW1 CHK STD3_1_127.gcd</t>
  </si>
  <si>
    <t>C:\LabSolutions\Data\2018\T_2018_12_04\12_04_bad_CH4_checks\ACT18_149_128.gcd</t>
  </si>
  <si>
    <t>C:\LabSolutions\Data\2018\T_2018_12_04\12_04_bad_CH4_checks\ACT18_135_129.gcd</t>
  </si>
  <si>
    <t>C:\LabSolutions\Data\2018\T_2018_12_04\12_04_bad_CH4_checks\ACT18_134_130.gcd</t>
  </si>
  <si>
    <t>C:\LabSolutions\Data\2018\T_2018_12_04\12_04_bad_CH4_checks\ACT18_133_131.gcd</t>
  </si>
  <si>
    <t>C:\LabSolutions\Data\2018\T_2018_12_04\12_04_bad_CH4_checks\ACT18_053_132.gcd</t>
  </si>
  <si>
    <t>C:\LabSolutions\Data\2018\T_2018_12_04\12_04_bad_CH4_checks\ACT18_052_133.gcd</t>
  </si>
  <si>
    <t>C:\LabSolutions\Data\2018\T_2018_12_04\12_04_bad_CH4_checks\ACT18_064_134.gcd</t>
  </si>
  <si>
    <t>C:\LabSolutions\Data\2018\T_2018_12_04\12_04_bad_CH4_checks\ACT18_063_135.gcd</t>
  </si>
  <si>
    <t>C:\LabSolutions\Data\2018\T_2018_12_04\12_04_bad_CH4_checks\ACT18_217_136.gcd</t>
  </si>
  <si>
    <t>C:\LabSolutions\Data\2018\T_2018_12_04\12_04_bad_CH4_checks\ACT18_216_137.gcd</t>
  </si>
  <si>
    <t>C:\LabSolutions\Data\2018\T_2018_12_04\12_04_bad_CH4_checks\LOW1 CHK STD3_2_138.gcd</t>
  </si>
  <si>
    <t>C:\LabSolutions\Data\2018\T_2018_12_04\12_04_bad_CH4_checks\ACT18_215_139.gcd</t>
  </si>
  <si>
    <t>C:\LabSolutions\Data\2018\T_2018_12_04\12_04_bad_CH4_checks\ACT18_214_140.gcd</t>
  </si>
  <si>
    <t>C:\LabSolutions\Data\2018\T_2018_12_04\12_04_bad_CH4_checks\ACT18_213_141.gcd</t>
  </si>
  <si>
    <t>C:\LabSolutions\Data\2018\T_2018_12_04\12_04_bad_CH4_checks\ACT18_294_142.gcd</t>
  </si>
  <si>
    <t>C:\LabSolutions\Data\2018\T_2018_12_04\12_04_bad_CH4_checks\ACT18_293_143.gcd</t>
  </si>
  <si>
    <t>C:\LabSolutions\Data\2018\T_2018_12_04\12_04_bad_CH4_checks\ACT18_292_144.gcd</t>
  </si>
  <si>
    <t>C:\LabSolutions\Data\2018\T_2018_12_04\12_04_bad_CH4_checks\ACT18_281_145.gcd</t>
  </si>
  <si>
    <t>C:\LabSolutions\Data\2018\T_2018_12_04\12_04_bad_CH4_checks\ACT18_280_146.gcd</t>
  </si>
  <si>
    <t>C:\LabSolutions\Data\2018\T_2018_12_04\12_04_bad_CH4_checks\LOW1 CHK STD3_3_147.gcd</t>
  </si>
  <si>
    <t>C:\LabSolutions\Data\2018\T_2018_12_04\12_04_bad_CH4_checks\071118FL02_BT2_011.gcd</t>
  </si>
</sst>
</file>

<file path=xl/styles.xml><?xml version="1.0" encoding="utf-8"?>
<styleSheet xmlns="http://schemas.openxmlformats.org/spreadsheetml/2006/main">
  <numFmts count="4">
    <numFmt numFmtId="164" formatCode="0.000"/>
    <numFmt numFmtId="165" formatCode="0.0000"/>
    <numFmt numFmtId="166" formatCode="#,##0.000"/>
    <numFmt numFmtId="167" formatCode="0.0"/>
  </numFmts>
  <fonts count="8">
    <font>
      <sz val="10"/>
      <color indexed="8"/>
      <name val="Arial"/>
    </font>
    <font>
      <sz val="11"/>
      <color theme="1"/>
      <name val="Calibri"/>
      <family val="2"/>
      <scheme val="minor"/>
    </font>
    <font>
      <sz val="10"/>
      <color indexed="8"/>
      <name val="Arial"/>
      <family val="2"/>
    </font>
    <font>
      <b/>
      <sz val="10"/>
      <color indexed="8"/>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1">
    <xf numFmtId="0" fontId="0" fillId="0" borderId="0" xfId="0"/>
    <xf numFmtId="0" fontId="0" fillId="0" borderId="0" xfId="0" applyFont="1" applyAlignment="1">
      <alignment horizontal="left"/>
    </xf>
    <xf numFmtId="0" fontId="0" fillId="0" borderId="0" xfId="0" applyFont="1" applyAlignment="1">
      <alignment horizontal="right"/>
    </xf>
    <xf numFmtId="0" fontId="0" fillId="0" borderId="4" xfId="0" applyBorder="1"/>
    <xf numFmtId="0" fontId="2" fillId="0" borderId="0" xfId="0" applyFont="1" applyBorder="1"/>
    <xf numFmtId="0" fontId="0" fillId="0" borderId="0" xfId="0" applyBorder="1"/>
    <xf numFmtId="0" fontId="2" fillId="0" borderId="5" xfId="0" applyFont="1" applyBorder="1"/>
    <xf numFmtId="0" fontId="2" fillId="0" borderId="4" xfId="0" applyFont="1" applyBorder="1"/>
    <xf numFmtId="164" fontId="0" fillId="0" borderId="0" xfId="0" applyNumberFormat="1" applyBorder="1"/>
    <xf numFmtId="164" fontId="0" fillId="0" borderId="5" xfId="0" applyNumberFormat="1" applyBorder="1"/>
    <xf numFmtId="165" fontId="0" fillId="0" borderId="0" xfId="0" applyNumberFormat="1" applyBorder="1"/>
    <xf numFmtId="165" fontId="0" fillId="0" borderId="5" xfId="0" applyNumberFormat="1" applyBorder="1"/>
    <xf numFmtId="0" fontId="0" fillId="0" borderId="6" xfId="0" applyBorder="1"/>
    <xf numFmtId="2" fontId="0" fillId="0" borderId="7" xfId="0" applyNumberFormat="1" applyBorder="1"/>
    <xf numFmtId="2" fontId="0" fillId="0" borderId="8" xfId="0" applyNumberFormat="1" applyBorder="1"/>
    <xf numFmtId="0" fontId="0" fillId="0" borderId="7" xfId="0" applyBorder="1"/>
    <xf numFmtId="0" fontId="2" fillId="0" borderId="0" xfId="0" applyFont="1"/>
    <xf numFmtId="0" fontId="2" fillId="0" borderId="0" xfId="0" applyFont="1" applyAlignment="1">
      <alignment horizontal="right"/>
    </xf>
    <xf numFmtId="2" fontId="0" fillId="0" borderId="0" xfId="0" applyNumberFormat="1"/>
    <xf numFmtId="1" fontId="0" fillId="0" borderId="0" xfId="0" applyNumberFormat="1"/>
    <xf numFmtId="0" fontId="0" fillId="0" borderId="0" xfId="0"/>
    <xf numFmtId="0" fontId="0" fillId="0" borderId="0" xfId="0" applyAlignment="1">
      <alignment horizontal="left"/>
    </xf>
    <xf numFmtId="1" fontId="0" fillId="0" borderId="0" xfId="0" applyNumberFormat="1" applyFont="1" applyAlignment="1">
      <alignment horizontal="right"/>
    </xf>
    <xf numFmtId="0" fontId="2" fillId="0" borderId="0" xfId="0" applyFont="1" applyFill="1" applyBorder="1"/>
    <xf numFmtId="1" fontId="2" fillId="0" borderId="0" xfId="7" applyNumberFormat="1"/>
    <xf numFmtId="0" fontId="0" fillId="0" borderId="0" xfId="0"/>
    <xf numFmtId="0" fontId="0" fillId="0" borderId="0" xfId="0" applyFont="1" applyAlignment="1">
      <alignment horizontal="left"/>
    </xf>
    <xf numFmtId="0" fontId="0" fillId="0" borderId="0" xfId="0"/>
    <xf numFmtId="0" fontId="0" fillId="0" borderId="0" xfId="0" applyFont="1" applyAlignment="1">
      <alignment horizontal="right"/>
    </xf>
    <xf numFmtId="0" fontId="0" fillId="0" borderId="0" xfId="0"/>
    <xf numFmtId="0" fontId="0" fillId="0" borderId="0" xfId="0"/>
    <xf numFmtId="0" fontId="0" fillId="0" borderId="0" xfId="0"/>
    <xf numFmtId="0" fontId="2" fillId="0" borderId="0" xfId="0" applyFont="1" applyAlignment="1">
      <alignment horizontal="left"/>
    </xf>
    <xf numFmtId="0" fontId="2" fillId="0" borderId="1" xfId="0" applyFont="1" applyBorder="1" applyAlignment="1"/>
    <xf numFmtId="0" fontId="2" fillId="0" borderId="2" xfId="0" applyFont="1" applyBorder="1" applyAlignment="1"/>
    <xf numFmtId="0" fontId="2" fillId="0" borderId="3" xfId="0" applyFont="1" applyBorder="1" applyAlignment="1"/>
    <xf numFmtId="2" fontId="0" fillId="0" borderId="0" xfId="0" applyNumberFormat="1" applyBorder="1"/>
    <xf numFmtId="0" fontId="0" fillId="0" borderId="0" xfId="0"/>
    <xf numFmtId="0" fontId="0" fillId="0" borderId="0" xfId="0"/>
    <xf numFmtId="0" fontId="0" fillId="0" borderId="1" xfId="0" applyBorder="1" applyAlignment="1"/>
    <xf numFmtId="0" fontId="0" fillId="0" borderId="6" xfId="0" applyFont="1" applyFill="1" applyBorder="1" applyAlignment="1">
      <alignment horizontal="left"/>
    </xf>
    <xf numFmtId="0" fontId="0" fillId="0" borderId="7" xfId="0" applyFont="1" applyBorder="1" applyAlignment="1">
      <alignment horizontal="left"/>
    </xf>
    <xf numFmtId="0" fontId="2" fillId="0" borderId="7" xfId="0" applyFont="1" applyBorder="1" applyAlignment="1">
      <alignment horizontal="right"/>
    </xf>
    <xf numFmtId="0" fontId="0" fillId="0" borderId="8" xfId="0" applyFont="1" applyBorder="1" applyAlignment="1">
      <alignment horizontal="left"/>
    </xf>
    <xf numFmtId="3" fontId="0" fillId="0" borderId="0" xfId="0" applyNumberFormat="1"/>
    <xf numFmtId="0" fontId="0" fillId="0" borderId="0" xfId="0"/>
    <xf numFmtId="0" fontId="3" fillId="0" borderId="1" xfId="0" applyFont="1" applyBorder="1" applyAlignment="1"/>
    <xf numFmtId="0" fontId="3" fillId="0" borderId="2" xfId="0" applyFont="1" applyBorder="1" applyAlignment="1"/>
    <xf numFmtId="0" fontId="3" fillId="0" borderId="3" xfId="0" applyFont="1" applyBorder="1" applyAlignment="1"/>
    <xf numFmtId="0" fontId="2" fillId="0" borderId="7" xfId="0" applyFont="1" applyBorder="1" applyAlignment="1">
      <alignment horizontal="left"/>
    </xf>
    <xf numFmtId="2" fontId="0" fillId="0" borderId="0" xfId="0" applyNumberFormat="1" applyFill="1"/>
    <xf numFmtId="0" fontId="0" fillId="0" borderId="0" xfId="0"/>
    <xf numFmtId="0" fontId="0" fillId="0" borderId="0" xfId="0"/>
    <xf numFmtId="0" fontId="0" fillId="0" borderId="0" xfId="0" applyFill="1"/>
    <xf numFmtId="0" fontId="0" fillId="0" borderId="0" xfId="0"/>
    <xf numFmtId="0" fontId="0" fillId="0" borderId="0" xfId="0"/>
    <xf numFmtId="3" fontId="0" fillId="0" borderId="0" xfId="0" applyNumberFormat="1" applyBorder="1"/>
    <xf numFmtId="3" fontId="0" fillId="0" borderId="7" xfId="0" applyNumberFormat="1" applyBorder="1"/>
    <xf numFmtId="0" fontId="0" fillId="0" borderId="3" xfId="0" applyBorder="1" applyAlignment="1"/>
    <xf numFmtId="0" fontId="2" fillId="0" borderId="9" xfId="0" applyFont="1" applyFill="1" applyBorder="1" applyAlignment="1">
      <alignment horizontal="left"/>
    </xf>
    <xf numFmtId="166" fontId="0" fillId="0" borderId="10" xfId="0" applyNumberFormat="1" applyFont="1" applyBorder="1" applyAlignment="1"/>
    <xf numFmtId="3" fontId="0" fillId="0" borderId="10" xfId="0" applyNumberFormat="1" applyFont="1" applyBorder="1" applyAlignment="1"/>
    <xf numFmtId="3" fontId="0" fillId="0" borderId="10" xfId="0" applyNumberFormat="1" applyFont="1" applyFill="1" applyBorder="1" applyAlignment="1"/>
    <xf numFmtId="3" fontId="0" fillId="0" borderId="11" xfId="0" applyNumberFormat="1" applyFont="1" applyFill="1" applyBorder="1" applyAlignment="1"/>
    <xf numFmtId="0" fontId="0" fillId="0" borderId="2" xfId="0" applyBorder="1" applyAlignment="1"/>
    <xf numFmtId="46" fontId="2" fillId="0" borderId="0" xfId="0" applyNumberFormat="1" applyFont="1" applyFill="1" applyBorder="1"/>
    <xf numFmtId="164" fontId="0" fillId="0" borderId="0" xfId="0" applyNumberFormat="1" applyFill="1" applyBorder="1"/>
    <xf numFmtId="0" fontId="0" fillId="0" borderId="0" xfId="0" applyFill="1" applyBorder="1"/>
    <xf numFmtId="3" fontId="0" fillId="0" borderId="0" xfId="0" applyNumberFormat="1" applyFill="1" applyBorder="1"/>
    <xf numFmtId="165" fontId="0" fillId="0" borderId="0" xfId="0" applyNumberFormat="1" applyFill="1" applyBorder="1"/>
    <xf numFmtId="3" fontId="2" fillId="0" borderId="0" xfId="0" applyNumberFormat="1" applyFont="1" applyFill="1" applyBorder="1"/>
    <xf numFmtId="3" fontId="2" fillId="0" borderId="0" xfId="0" applyNumberFormat="1" applyFont="1" applyBorder="1"/>
    <xf numFmtId="3" fontId="0" fillId="0" borderId="4" xfId="0" applyNumberFormat="1" applyBorder="1"/>
    <xf numFmtId="3" fontId="2" fillId="0" borderId="4" xfId="0" applyNumberFormat="1" applyFont="1" applyBorder="1"/>
    <xf numFmtId="3" fontId="0" fillId="0" borderId="6" xfId="0" applyNumberFormat="1" applyBorder="1"/>
    <xf numFmtId="3" fontId="0" fillId="3" borderId="0" xfId="0" applyNumberFormat="1" applyFill="1"/>
    <xf numFmtId="3" fontId="0" fillId="0" borderId="0" xfId="0" applyNumberFormat="1" applyFont="1" applyAlignment="1">
      <alignment horizontal="right"/>
    </xf>
    <xf numFmtId="0" fontId="0" fillId="0" borderId="0" xfId="0"/>
    <xf numFmtId="3" fontId="1" fillId="0" borderId="0" xfId="11" applyNumberFormat="1"/>
    <xf numFmtId="3" fontId="1" fillId="0" borderId="0" xfId="13" applyNumberFormat="1"/>
    <xf numFmtId="3" fontId="1" fillId="0" borderId="10" xfId="14" applyNumberFormat="1" applyBorder="1"/>
    <xf numFmtId="3" fontId="0" fillId="0" borderId="10" xfId="0" applyNumberFormat="1" applyFont="1" applyBorder="1" applyAlignment="1">
      <alignment horizontal="right"/>
    </xf>
    <xf numFmtId="0" fontId="1" fillId="0" borderId="0" xfId="15"/>
    <xf numFmtId="3" fontId="1" fillId="0" borderId="0" xfId="16" applyNumberFormat="1"/>
    <xf numFmtId="167" fontId="0" fillId="2" borderId="0" xfId="0" applyNumberFormat="1" applyFill="1"/>
    <xf numFmtId="167" fontId="0" fillId="0" borderId="0" xfId="0" applyNumberFormat="1"/>
    <xf numFmtId="0" fontId="0" fillId="0" borderId="0" xfId="0" applyFont="1" applyAlignment="1">
      <alignment horizontal="center"/>
    </xf>
    <xf numFmtId="0" fontId="0" fillId="0" borderId="0" xfId="0"/>
    <xf numFmtId="3" fontId="0" fillId="0" borderId="0" xfId="0" applyNumberFormat="1" applyFill="1"/>
    <xf numFmtId="1" fontId="2" fillId="0" borderId="0" xfId="7" applyNumberFormat="1" applyFill="1"/>
    <xf numFmtId="1" fontId="0" fillId="0" borderId="0" xfId="0" applyNumberFormat="1" applyFill="1"/>
  </cellXfs>
  <cellStyles count="18">
    <cellStyle name="Normal" xfId="0" builtinId="0"/>
    <cellStyle name="Normal 10" xfId="15"/>
    <cellStyle name="Normal 11" xfId="16"/>
    <cellStyle name="Normal 12" xfId="17"/>
    <cellStyle name="Normal 2" xfId="1"/>
    <cellStyle name="Normal 2 2" xfId="4"/>
    <cellStyle name="Normal 2 3" xfId="8"/>
    <cellStyle name="Normal 3" xfId="2"/>
    <cellStyle name="Normal 3 2" xfId="5"/>
    <cellStyle name="Normal 3 3" xfId="9"/>
    <cellStyle name="Normal 4" xfId="3"/>
    <cellStyle name="Normal 4 2" xfId="6"/>
    <cellStyle name="Normal 4 3" xfId="10"/>
    <cellStyle name="Normal 5" xfId="13"/>
    <cellStyle name="Normal 6" xfId="7"/>
    <cellStyle name="Normal 7" xfId="11"/>
    <cellStyle name="Normal 8" xfId="12"/>
    <cellStyle name="Normal 9" xfId="1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N2O</a:t>
            </a:r>
          </a:p>
        </c:rich>
      </c:tx>
      <c:layout/>
      <c:overlay val="1"/>
    </c:title>
    <c:plotArea>
      <c:layout>
        <c:manualLayout>
          <c:layoutTarget val="inner"/>
          <c:xMode val="edge"/>
          <c:yMode val="edge"/>
          <c:x val="0.12049669010557162"/>
          <c:y val="0.21788656852676044"/>
          <c:w val="0.81611054353239154"/>
          <c:h val="0.62520103465327981"/>
        </c:manualLayout>
      </c:layout>
      <c:scatterChart>
        <c:scatterStyle val="lineMarker"/>
        <c:ser>
          <c:idx val="0"/>
          <c:order val="0"/>
          <c:tx>
            <c:v>Low</c:v>
          </c:tx>
          <c:spPr>
            <a:ln w="28575">
              <a:noFill/>
            </a:ln>
          </c:spPr>
          <c:xVal>
            <c:numRef>
              <c:f>Sheet1!$D$33:$D$37</c:f>
              <c:numCache>
                <c:formatCode>#,##0</c:formatCode>
                <c:ptCount val="5"/>
                <c:pt idx="0">
                  <c:v>281295</c:v>
                </c:pt>
                <c:pt idx="1">
                  <c:v>216788</c:v>
                </c:pt>
                <c:pt idx="2">
                  <c:v>153591</c:v>
                </c:pt>
                <c:pt idx="3">
                  <c:v>82918</c:v>
                </c:pt>
                <c:pt idx="4">
                  <c:v>20507</c:v>
                </c:pt>
              </c:numCache>
            </c:numRef>
          </c:xVal>
          <c:yVal>
            <c:numRef>
              <c:f>Sheet1!$T$26:$T$30</c:f>
              <c:numCache>
                <c:formatCode>General</c:formatCode>
                <c:ptCount val="5"/>
                <c:pt idx="0">
                  <c:v>2.0099999999999998</c:v>
                </c:pt>
                <c:pt idx="1">
                  <c:v>1.5074999999999998</c:v>
                </c:pt>
                <c:pt idx="2">
                  <c:v>1.0049999999999999</c:v>
                </c:pt>
                <c:pt idx="3">
                  <c:v>0.50249999999999995</c:v>
                </c:pt>
                <c:pt idx="4">
                  <c:v>0.10050000000000001</c:v>
                </c:pt>
              </c:numCache>
            </c:numRef>
          </c:yVal>
          <c:extLst xmlns:c16r2="http://schemas.microsoft.com/office/drawing/2015/06/chart">
            <c:ext xmlns:c16="http://schemas.microsoft.com/office/drawing/2014/chart" uri="{C3380CC4-5D6E-409C-BE32-E72D297353CC}">
              <c16:uniqueId val="{00000000-E9F0-408A-85DB-BD85F44488B2}"/>
            </c:ext>
          </c:extLst>
        </c:ser>
        <c:axId val="60758656"/>
        <c:axId val="60776832"/>
      </c:scatterChart>
      <c:valAx>
        <c:axId val="60758656"/>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0776832"/>
        <c:crosses val="autoZero"/>
        <c:crossBetween val="midCat"/>
      </c:valAx>
      <c:valAx>
        <c:axId val="60776832"/>
        <c:scaling>
          <c:orientation val="minMax"/>
        </c:scaling>
        <c:axPos val="l"/>
        <c:majorGridlines/>
        <c:numFmt formatCode="General" sourceLinked="1"/>
        <c:tickLblPos val="nextTo"/>
        <c:crossAx val="60758656"/>
        <c:crosses val="autoZero"/>
        <c:crossBetween val="midCat"/>
      </c:valAx>
    </c:plotArea>
    <c:legend>
      <c:legendPos val="t"/>
      <c:layout>
        <c:manualLayout>
          <c:xMode val="edge"/>
          <c:yMode val="edge"/>
          <c:x val="0.10651601172050856"/>
          <c:y val="8.6956521739130543E-2"/>
          <c:w val="0.19071720283893726"/>
          <c:h val="0.15498991973829401"/>
        </c:manualLayout>
      </c:layout>
      <c:overlay val="1"/>
    </c:legend>
    <c:plotVisOnly val="1"/>
    <c:dispBlanksAs val="gap"/>
  </c:chart>
  <c:printSettings>
    <c:headerFooter/>
    <c:pageMargins b="0.75000000000000477" l="0.70000000000000062" r="0.70000000000000062" t="0.750000000000004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CO2</a:t>
            </a:r>
          </a:p>
        </c:rich>
      </c:tx>
      <c:layout/>
    </c:title>
    <c:plotArea>
      <c:layout>
        <c:manualLayout>
          <c:layoutTarget val="inner"/>
          <c:xMode val="edge"/>
          <c:yMode val="edge"/>
          <c:x val="0.14814928650971837"/>
          <c:y val="0.23225873939670591"/>
          <c:w val="0.73905143613658952"/>
          <c:h val="0.64671877971775249"/>
        </c:manualLayout>
      </c:layout>
      <c:scatterChart>
        <c:scatterStyle val="lineMarker"/>
        <c:ser>
          <c:idx val="0"/>
          <c:order val="0"/>
          <c:tx>
            <c:v>Low</c:v>
          </c:tx>
          <c:spPr>
            <a:ln w="28575">
              <a:noFill/>
            </a:ln>
          </c:spPr>
          <c:xVal>
            <c:numRef>
              <c:f>Sheet1!$C$33:$C$37</c:f>
              <c:numCache>
                <c:formatCode>#,##0</c:formatCode>
                <c:ptCount val="5"/>
                <c:pt idx="0">
                  <c:v>18703487</c:v>
                </c:pt>
                <c:pt idx="1">
                  <c:v>13886597</c:v>
                </c:pt>
                <c:pt idx="2">
                  <c:v>9284525</c:v>
                </c:pt>
                <c:pt idx="3">
                  <c:v>4501513</c:v>
                </c:pt>
                <c:pt idx="4">
                  <c:v>967669</c:v>
                </c:pt>
              </c:numCache>
            </c:numRef>
          </c:xVal>
          <c:yVal>
            <c:numRef>
              <c:f>Sheet1!$L$26:$L$30</c:f>
              <c:numCache>
                <c:formatCode>General</c:formatCode>
                <c:ptCount val="5"/>
                <c:pt idx="0">
                  <c:v>2010</c:v>
                </c:pt>
                <c:pt idx="1">
                  <c:v>1507.5</c:v>
                </c:pt>
                <c:pt idx="2">
                  <c:v>1005</c:v>
                </c:pt>
                <c:pt idx="3">
                  <c:v>502.5</c:v>
                </c:pt>
                <c:pt idx="4">
                  <c:v>100.5</c:v>
                </c:pt>
              </c:numCache>
            </c:numRef>
          </c:yVal>
          <c:extLst xmlns:c16r2="http://schemas.microsoft.com/office/drawing/2015/06/chart">
            <c:ext xmlns:c16="http://schemas.microsoft.com/office/drawing/2014/chart" uri="{C3380CC4-5D6E-409C-BE32-E72D297353CC}">
              <c16:uniqueId val="{00000000-CB92-4939-9215-083F95AC4106}"/>
            </c:ext>
          </c:extLst>
        </c:ser>
        <c:ser>
          <c:idx val="1"/>
          <c:order val="1"/>
          <c:tx>
            <c:v>High</c:v>
          </c:tx>
          <c:spPr>
            <a:ln w="28575">
              <a:noFill/>
            </a:ln>
          </c:spPr>
          <c:xVal>
            <c:numRef>
              <c:f>Sheet1!$C$38:$C$42</c:f>
              <c:numCache>
                <c:formatCode>#,##0</c:formatCode>
                <c:ptCount val="5"/>
                <c:pt idx="0">
                  <c:v>65800446</c:v>
                </c:pt>
                <c:pt idx="1">
                  <c:v>48522280</c:v>
                </c:pt>
                <c:pt idx="2">
                  <c:v>32810657</c:v>
                </c:pt>
                <c:pt idx="3">
                  <c:v>16269385</c:v>
                </c:pt>
                <c:pt idx="4">
                  <c:v>3525478</c:v>
                </c:pt>
              </c:numCache>
            </c:numRef>
          </c:xVal>
          <c:yVal>
            <c:numRef>
              <c:f>Sheet1!$N$26:$N$30</c:f>
              <c:numCache>
                <c:formatCode>#,##0</c:formatCode>
                <c:ptCount val="5"/>
                <c:pt idx="0">
                  <c:v>7010</c:v>
                </c:pt>
                <c:pt idx="1">
                  <c:v>5257.5</c:v>
                </c:pt>
                <c:pt idx="2">
                  <c:v>3505</c:v>
                </c:pt>
                <c:pt idx="3">
                  <c:v>1752.5</c:v>
                </c:pt>
                <c:pt idx="4">
                  <c:v>350.5</c:v>
                </c:pt>
              </c:numCache>
            </c:numRef>
          </c:yVal>
          <c:extLst xmlns:c16r2="http://schemas.microsoft.com/office/drawing/2015/06/chart">
            <c:ext xmlns:c16="http://schemas.microsoft.com/office/drawing/2014/chart" uri="{C3380CC4-5D6E-409C-BE32-E72D297353CC}">
              <c16:uniqueId val="{00000001-CB92-4939-9215-083F95AC4106}"/>
            </c:ext>
          </c:extLst>
        </c:ser>
        <c:axId val="40682240"/>
        <c:axId val="40683776"/>
      </c:scatterChart>
      <c:valAx>
        <c:axId val="4068224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0683776"/>
        <c:crosses val="autoZero"/>
        <c:crossBetween val="midCat"/>
      </c:valAx>
      <c:valAx>
        <c:axId val="40683776"/>
        <c:scaling>
          <c:orientation val="minMax"/>
        </c:scaling>
        <c:axPos val="l"/>
        <c:majorGridlines/>
        <c:numFmt formatCode="General" sourceLinked="1"/>
        <c:tickLblPos val="nextTo"/>
        <c:crossAx val="40682240"/>
        <c:crosses val="autoZero"/>
        <c:crossBetween val="midCat"/>
      </c:valAx>
    </c:plotArea>
    <c:legend>
      <c:legendPos val="t"/>
      <c:layout>
        <c:manualLayout>
          <c:xMode val="edge"/>
          <c:yMode val="edge"/>
          <c:x val="0.35105126013390442"/>
          <c:y val="0.13031419985545323"/>
          <c:w val="0.28146193521418938"/>
          <c:h val="8.7357069496747708E-2"/>
        </c:manualLayout>
      </c:layout>
      <c:overlay val="1"/>
    </c:legend>
    <c:plotVisOnly val="1"/>
    <c:dispBlanksAs val="gap"/>
  </c:chart>
  <c:printSettings>
    <c:headerFooter/>
    <c:pageMargins b="0.750000000000005" l="0.70000000000000062" r="0.70000000000000062" t="0.75000000000000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CH4</a:t>
            </a:r>
          </a:p>
        </c:rich>
      </c:tx>
      <c:layout/>
    </c:title>
    <c:plotArea>
      <c:layout/>
      <c:scatterChart>
        <c:scatterStyle val="lineMarker"/>
        <c:ser>
          <c:idx val="1"/>
          <c:order val="0"/>
          <c:tx>
            <c:v>High</c:v>
          </c:tx>
          <c:spPr>
            <a:ln w="28575">
              <a:noFill/>
            </a:ln>
          </c:spPr>
          <c:xVal>
            <c:numRef>
              <c:f>Sheet1!$B$38:$B$42</c:f>
              <c:numCache>
                <c:formatCode>#,##0</c:formatCode>
                <c:ptCount val="5"/>
                <c:pt idx="0">
                  <c:v>1285751</c:v>
                </c:pt>
                <c:pt idx="1">
                  <c:v>933879</c:v>
                </c:pt>
                <c:pt idx="2">
                  <c:v>625390</c:v>
                </c:pt>
                <c:pt idx="3">
                  <c:v>309443</c:v>
                </c:pt>
                <c:pt idx="4">
                  <c:v>70379</c:v>
                </c:pt>
              </c:numCache>
            </c:numRef>
          </c:xVal>
          <c:yVal>
            <c:numRef>
              <c:f>Sheet1!$D$26:$D$30</c:f>
              <c:numCache>
                <c:formatCode>General</c:formatCode>
                <c:ptCount val="5"/>
                <c:pt idx="0">
                  <c:v>152</c:v>
                </c:pt>
                <c:pt idx="1">
                  <c:v>114</c:v>
                </c:pt>
                <c:pt idx="2">
                  <c:v>76</c:v>
                </c:pt>
                <c:pt idx="3">
                  <c:v>38</c:v>
                </c:pt>
                <c:pt idx="4">
                  <c:v>7.6000000000000005</c:v>
                </c:pt>
              </c:numCache>
            </c:numRef>
          </c:yVal>
          <c:extLst xmlns:c16r2="http://schemas.microsoft.com/office/drawing/2015/06/chart">
            <c:ext xmlns:c16="http://schemas.microsoft.com/office/drawing/2014/chart" uri="{C3380CC4-5D6E-409C-BE32-E72D297353CC}">
              <c16:uniqueId val="{00000000-DFD5-47B2-8D63-7E44B70B3A7E}"/>
            </c:ext>
          </c:extLst>
        </c:ser>
        <c:ser>
          <c:idx val="0"/>
          <c:order val="1"/>
          <c:tx>
            <c:v>Low</c:v>
          </c:tx>
          <c:spPr>
            <a:ln w="28575">
              <a:noFill/>
            </a:ln>
          </c:spPr>
          <c:xVal>
            <c:numRef>
              <c:f>Sheet1!$B$33:$B$37</c:f>
              <c:numCache>
                <c:formatCode>#,##0</c:formatCode>
                <c:ptCount val="5"/>
                <c:pt idx="0">
                  <c:v>243955</c:v>
                </c:pt>
                <c:pt idx="1">
                  <c:v>182205</c:v>
                </c:pt>
                <c:pt idx="2">
                  <c:v>138700</c:v>
                </c:pt>
                <c:pt idx="3">
                  <c:v>62156</c:v>
                </c:pt>
                <c:pt idx="4">
                  <c:v>19588</c:v>
                </c:pt>
              </c:numCache>
            </c:numRef>
          </c:xVal>
          <c:yVal>
            <c:numRef>
              <c:f>Sheet1!$B$26:$B$30</c:f>
              <c:numCache>
                <c:formatCode>General</c:formatCode>
                <c:ptCount val="5"/>
                <c:pt idx="0">
                  <c:v>30.3</c:v>
                </c:pt>
                <c:pt idx="1">
                  <c:v>22.725000000000001</c:v>
                </c:pt>
                <c:pt idx="2">
                  <c:v>15.15</c:v>
                </c:pt>
                <c:pt idx="3">
                  <c:v>7.5750000000000002</c:v>
                </c:pt>
                <c:pt idx="4">
                  <c:v>1.5150000000000001</c:v>
                </c:pt>
              </c:numCache>
            </c:numRef>
          </c:yVal>
          <c:extLst xmlns:c16r2="http://schemas.microsoft.com/office/drawing/2015/06/chart">
            <c:ext xmlns:c16="http://schemas.microsoft.com/office/drawing/2014/chart" uri="{C3380CC4-5D6E-409C-BE32-E72D297353CC}">
              <c16:uniqueId val="{00000002-DFD5-47B2-8D63-7E44B70B3A7E}"/>
            </c:ext>
          </c:extLst>
        </c:ser>
        <c:axId val="41729408"/>
        <c:axId val="41731200"/>
      </c:scatterChart>
      <c:valAx>
        <c:axId val="41729408"/>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731200"/>
        <c:crosses val="autoZero"/>
        <c:crossBetween val="midCat"/>
      </c:valAx>
      <c:valAx>
        <c:axId val="41731200"/>
        <c:scaling>
          <c:orientation val="minMax"/>
        </c:scaling>
        <c:axPos val="l"/>
        <c:majorGridlines/>
        <c:numFmt formatCode="General" sourceLinked="1"/>
        <c:tickLblPos val="nextTo"/>
        <c:crossAx val="41729408"/>
        <c:crosses val="autoZero"/>
        <c:crossBetween val="midCat"/>
      </c:valAx>
    </c:plotArea>
    <c:legend>
      <c:legendPos val="t"/>
      <c:layout/>
    </c:legend>
    <c:plotVisOnly val="1"/>
    <c:dispBlanksAs val="gap"/>
  </c:chart>
  <c:printSettings>
    <c:headerFooter/>
    <c:pageMargins b="0.75000000000000522" l="0.70000000000000062" r="0.70000000000000062" t="0.750000000000005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CO2</a:t>
            </a:r>
          </a:p>
        </c:rich>
      </c:tx>
      <c:layout/>
    </c:title>
    <c:plotArea>
      <c:layout/>
      <c:scatterChart>
        <c:scatterStyle val="lineMarker"/>
        <c:ser>
          <c:idx val="0"/>
          <c:order val="0"/>
          <c:tx>
            <c:v>Extreme</c:v>
          </c:tx>
          <c:spPr>
            <a:ln w="28575">
              <a:noFill/>
            </a:ln>
          </c:spPr>
          <c:xVal>
            <c:numRef>
              <c:f>Sheet1!$C$48:$C$52</c:f>
              <c:numCache>
                <c:formatCode>#,##0</c:formatCode>
                <c:ptCount val="5"/>
                <c:pt idx="0">
                  <c:v>235117655</c:v>
                </c:pt>
                <c:pt idx="1">
                  <c:v>177146398</c:v>
                </c:pt>
                <c:pt idx="2">
                  <c:v>118383509</c:v>
                </c:pt>
                <c:pt idx="3">
                  <c:v>59912846</c:v>
                </c:pt>
                <c:pt idx="4">
                  <c:v>12303275</c:v>
                </c:pt>
              </c:numCache>
            </c:numRef>
          </c:xVal>
          <c:yVal>
            <c:numRef>
              <c:f>Sheet1!$P$26:$P$30</c:f>
              <c:numCache>
                <c:formatCode>#,##0</c:formatCode>
                <c:ptCount val="5"/>
                <c:pt idx="0">
                  <c:v>25000</c:v>
                </c:pt>
                <c:pt idx="1">
                  <c:v>18750</c:v>
                </c:pt>
                <c:pt idx="2">
                  <c:v>12500</c:v>
                </c:pt>
                <c:pt idx="3">
                  <c:v>6250</c:v>
                </c:pt>
                <c:pt idx="4">
                  <c:v>1250</c:v>
                </c:pt>
              </c:numCache>
            </c:numRef>
          </c:yVal>
          <c:extLst xmlns:c16r2="http://schemas.microsoft.com/office/drawing/2015/06/chart">
            <c:ext xmlns:c16="http://schemas.microsoft.com/office/drawing/2014/chart" uri="{C3380CC4-5D6E-409C-BE32-E72D297353CC}">
              <c16:uniqueId val="{00000001-0F7A-4C85-B645-7FDC96177DEC}"/>
            </c:ext>
          </c:extLst>
        </c:ser>
        <c:ser>
          <c:idx val="1"/>
          <c:order val="1"/>
          <c:tx>
            <c:v>90.1</c:v>
          </c:tx>
          <c:spPr>
            <a:ln w="28575">
              <a:noFill/>
            </a:ln>
          </c:spPr>
          <c:xVal>
            <c:numRef>
              <c:f>Sheet1!$C$53:$C$57</c:f>
              <c:numCache>
                <c:formatCode>#,##0</c:formatCode>
                <c:ptCount val="5"/>
                <c:pt idx="0">
                  <c:v>845740563</c:v>
                </c:pt>
                <c:pt idx="1">
                  <c:v>636506601</c:v>
                </c:pt>
                <c:pt idx="2">
                  <c:v>426457552</c:v>
                </c:pt>
                <c:pt idx="3">
                  <c:v>217843477</c:v>
                </c:pt>
                <c:pt idx="4">
                  <c:v>46017141</c:v>
                </c:pt>
              </c:numCache>
            </c:numRef>
          </c:xVal>
          <c:yVal>
            <c:numRef>
              <c:f>Sheet1!$R$26:$R$30</c:f>
              <c:numCache>
                <c:formatCode>#,##0</c:formatCode>
                <c:ptCount val="5"/>
                <c:pt idx="0">
                  <c:v>100000</c:v>
                </c:pt>
                <c:pt idx="1">
                  <c:v>75000</c:v>
                </c:pt>
                <c:pt idx="2">
                  <c:v>50000</c:v>
                </c:pt>
                <c:pt idx="3">
                  <c:v>25000</c:v>
                </c:pt>
                <c:pt idx="4">
                  <c:v>5000</c:v>
                </c:pt>
              </c:numCache>
            </c:numRef>
          </c:yVal>
          <c:extLst xmlns:c16r2="http://schemas.microsoft.com/office/drawing/2015/06/chart">
            <c:ext xmlns:c16="http://schemas.microsoft.com/office/drawing/2014/chart" uri="{C3380CC4-5D6E-409C-BE32-E72D297353CC}">
              <c16:uniqueId val="{00000001-0EBC-410F-A556-E022A69C2A47}"/>
            </c:ext>
          </c:extLst>
        </c:ser>
        <c:axId val="41744640"/>
        <c:axId val="42987520"/>
      </c:scatterChart>
      <c:valAx>
        <c:axId val="4174464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2987520"/>
        <c:crosses val="autoZero"/>
        <c:crossBetween val="midCat"/>
      </c:valAx>
      <c:valAx>
        <c:axId val="42987520"/>
        <c:scaling>
          <c:orientation val="minMax"/>
        </c:scaling>
        <c:axPos val="l"/>
        <c:majorGridlines/>
        <c:numFmt formatCode="#,##0" sourceLinked="1"/>
        <c:tickLblPos val="nextTo"/>
        <c:crossAx val="41744640"/>
        <c:crosses val="autoZero"/>
        <c:crossBetween val="midCat"/>
      </c:valAx>
    </c:plotArea>
    <c:legend>
      <c:legendPos val="t"/>
      <c:layout>
        <c:manualLayout>
          <c:xMode val="edge"/>
          <c:yMode val="edge"/>
          <c:x val="0.12369591395539514"/>
          <c:y val="0.11582144623226449"/>
          <c:w val="0.3416601210398455"/>
          <c:h val="9.1791438506734893E-2"/>
        </c:manualLayout>
      </c:layout>
      <c:overlay val="1"/>
    </c:legend>
    <c:plotVisOnly val="1"/>
    <c:dispBlanksAs val="gap"/>
  </c:chart>
  <c:printSettings>
    <c:headerFooter/>
    <c:pageMargins b="0.75000000000000522" l="0.70000000000000062" r="0.70000000000000062" t="0.750000000000005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CH4</a:t>
            </a:r>
          </a:p>
        </c:rich>
      </c:tx>
      <c:layout/>
    </c:title>
    <c:plotArea>
      <c:layout/>
      <c:scatterChart>
        <c:scatterStyle val="lineMarker"/>
        <c:ser>
          <c:idx val="1"/>
          <c:order val="0"/>
          <c:tx>
            <c:v>Super High</c:v>
          </c:tx>
          <c:spPr>
            <a:ln w="28575">
              <a:noFill/>
            </a:ln>
          </c:spPr>
          <c:xVal>
            <c:numRef>
              <c:f>Sheet1!$B$43:$B$47</c:f>
              <c:numCache>
                <c:formatCode>#,##0</c:formatCode>
                <c:ptCount val="5"/>
                <c:pt idx="0">
                  <c:v>17629277</c:v>
                </c:pt>
                <c:pt idx="1">
                  <c:v>14377650</c:v>
                </c:pt>
                <c:pt idx="2">
                  <c:v>9592884</c:v>
                </c:pt>
                <c:pt idx="3">
                  <c:v>4617380</c:v>
                </c:pt>
                <c:pt idx="4">
                  <c:v>1080837</c:v>
                </c:pt>
              </c:numCache>
            </c:numRef>
          </c:xVal>
          <c:yVal>
            <c:numRef>
              <c:f>Sheet1!$F$26:$F$30</c:f>
              <c:numCache>
                <c:formatCode>General</c:formatCode>
                <c:ptCount val="5"/>
                <c:pt idx="0">
                  <c:v>2010</c:v>
                </c:pt>
                <c:pt idx="1">
                  <c:v>1507.5</c:v>
                </c:pt>
                <c:pt idx="2">
                  <c:v>1005</c:v>
                </c:pt>
                <c:pt idx="3">
                  <c:v>502.5</c:v>
                </c:pt>
                <c:pt idx="4">
                  <c:v>100.5</c:v>
                </c:pt>
              </c:numCache>
            </c:numRef>
          </c:yVal>
          <c:extLst xmlns:c16r2="http://schemas.microsoft.com/office/drawing/2015/06/chart">
            <c:ext xmlns:c16="http://schemas.microsoft.com/office/drawing/2014/chart" uri="{C3380CC4-5D6E-409C-BE32-E72D297353CC}">
              <c16:uniqueId val="{00000000-DFD5-47B2-8D63-7E44B70B3A7E}"/>
            </c:ext>
          </c:extLst>
        </c:ser>
        <c:ser>
          <c:idx val="0"/>
          <c:order val="1"/>
          <c:tx>
            <c:v>Extreme</c:v>
          </c:tx>
          <c:spPr>
            <a:ln w="28575">
              <a:noFill/>
            </a:ln>
          </c:spPr>
          <c:xVal>
            <c:numRef>
              <c:f>Sheet1!$B$48:$B$52</c:f>
              <c:numCache>
                <c:formatCode>#,##0</c:formatCode>
                <c:ptCount val="5"/>
                <c:pt idx="0">
                  <c:v>469709943</c:v>
                </c:pt>
                <c:pt idx="1">
                  <c:v>356231068</c:v>
                </c:pt>
                <c:pt idx="2">
                  <c:v>239955736</c:v>
                </c:pt>
                <c:pt idx="3">
                  <c:v>122078029</c:v>
                </c:pt>
                <c:pt idx="4">
                  <c:v>25544345</c:v>
                </c:pt>
              </c:numCache>
            </c:numRef>
          </c:xVal>
          <c:yVal>
            <c:numRef>
              <c:f>Sheet1!$H$26:$H$30</c:f>
              <c:numCache>
                <c:formatCode>#,##0</c:formatCode>
                <c:ptCount val="5"/>
                <c:pt idx="0">
                  <c:v>50000</c:v>
                </c:pt>
                <c:pt idx="1">
                  <c:v>37500</c:v>
                </c:pt>
                <c:pt idx="2">
                  <c:v>25000</c:v>
                </c:pt>
                <c:pt idx="3">
                  <c:v>12500</c:v>
                </c:pt>
                <c:pt idx="4">
                  <c:v>2500</c:v>
                </c:pt>
              </c:numCache>
            </c:numRef>
          </c:yVal>
          <c:extLst xmlns:c16r2="http://schemas.microsoft.com/office/drawing/2015/06/chart">
            <c:ext xmlns:c16="http://schemas.microsoft.com/office/drawing/2014/chart" uri="{C3380CC4-5D6E-409C-BE32-E72D297353CC}">
              <c16:uniqueId val="{00000002-DFD5-47B2-8D63-7E44B70B3A7E}"/>
            </c:ext>
          </c:extLst>
        </c:ser>
        <c:axId val="43041920"/>
        <c:axId val="43043456"/>
      </c:scatterChart>
      <c:valAx>
        <c:axId val="43041920"/>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043456"/>
        <c:crosses val="autoZero"/>
        <c:crossBetween val="midCat"/>
      </c:valAx>
      <c:valAx>
        <c:axId val="43043456"/>
        <c:scaling>
          <c:orientation val="minMax"/>
        </c:scaling>
        <c:axPos val="l"/>
        <c:majorGridlines/>
        <c:numFmt formatCode="General" sourceLinked="1"/>
        <c:tickLblPos val="nextTo"/>
        <c:crossAx val="43041920"/>
        <c:crosses val="autoZero"/>
        <c:crossBetween val="midCat"/>
      </c:valAx>
    </c:plotArea>
    <c:legend>
      <c:legendPos val="t"/>
      <c:layout/>
    </c:legend>
    <c:plotVisOnly val="1"/>
    <c:dispBlanksAs val="gap"/>
  </c:chart>
  <c:printSettings>
    <c:headerFooter/>
    <c:pageMargins b="0.75000000000000544" l="0.70000000000000062" r="0.70000000000000062" t="0.750000000000005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CH4</a:t>
            </a:r>
          </a:p>
        </c:rich>
      </c:tx>
      <c:layout/>
    </c:title>
    <c:plotArea>
      <c:layout/>
      <c:scatterChart>
        <c:scatterStyle val="lineMarker"/>
        <c:ser>
          <c:idx val="1"/>
          <c:order val="0"/>
          <c:tx>
            <c:v>90.1</c:v>
          </c:tx>
          <c:spPr>
            <a:ln w="28575">
              <a:noFill/>
            </a:ln>
          </c:spPr>
          <c:xVal>
            <c:numRef>
              <c:f>Sheet1!$B$53:$B$57</c:f>
              <c:numCache>
                <c:formatCode>#,##0</c:formatCode>
                <c:ptCount val="5"/>
                <c:pt idx="0">
                  <c:v>7904143079</c:v>
                </c:pt>
                <c:pt idx="1">
                  <c:v>5889095423</c:v>
                </c:pt>
                <c:pt idx="2">
                  <c:v>3943425320</c:v>
                </c:pt>
                <c:pt idx="3">
                  <c:v>2026491626</c:v>
                </c:pt>
                <c:pt idx="4">
                  <c:v>454311102</c:v>
                </c:pt>
              </c:numCache>
            </c:numRef>
          </c:xVal>
          <c:yVal>
            <c:numRef>
              <c:f>Sheet1!$J$26:$J$30</c:f>
              <c:numCache>
                <c:formatCode>#,##0</c:formatCode>
                <c:ptCount val="5"/>
                <c:pt idx="0">
                  <c:v>900000</c:v>
                </c:pt>
                <c:pt idx="1">
                  <c:v>675000</c:v>
                </c:pt>
                <c:pt idx="2">
                  <c:v>450000</c:v>
                </c:pt>
                <c:pt idx="3">
                  <c:v>225000</c:v>
                </c:pt>
                <c:pt idx="4">
                  <c:v>45000</c:v>
                </c:pt>
              </c:numCache>
            </c:numRef>
          </c:yVal>
          <c:extLst xmlns:c16r2="http://schemas.microsoft.com/office/drawing/2015/06/chart">
            <c:ext xmlns:c16="http://schemas.microsoft.com/office/drawing/2014/chart" uri="{C3380CC4-5D6E-409C-BE32-E72D297353CC}">
              <c16:uniqueId val="{00000000-C85D-419B-84E9-BA82235C525A}"/>
            </c:ext>
          </c:extLst>
        </c:ser>
        <c:axId val="55118464"/>
        <c:axId val="55120256"/>
      </c:scatterChart>
      <c:valAx>
        <c:axId val="55118464"/>
        <c:scaling>
          <c:orientation val="minMax"/>
        </c:scaling>
        <c:axPos val="b"/>
        <c:numFmt formatCode="#,##0"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5120256"/>
        <c:crosses val="autoZero"/>
        <c:crossBetween val="midCat"/>
      </c:valAx>
      <c:valAx>
        <c:axId val="55120256"/>
        <c:scaling>
          <c:orientation val="minMax"/>
        </c:scaling>
        <c:axPos val="l"/>
        <c:majorGridlines/>
        <c:numFmt formatCode="#,##0" sourceLinked="1"/>
        <c:tickLblPos val="nextTo"/>
        <c:crossAx val="55118464"/>
        <c:crosses val="autoZero"/>
        <c:crossBetween val="midCat"/>
      </c:valAx>
    </c:plotArea>
    <c:legend>
      <c:legendPos val="t"/>
      <c:layout/>
    </c:legend>
    <c:plotVisOnly val="1"/>
    <c:dispBlanksAs val="gap"/>
  </c:chart>
  <c:printSettings>
    <c:headerFooter/>
    <c:pageMargins b="0.75000000000000544" l="0.70000000000000062" r="0.70000000000000062" t="0.75000000000000544"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22</xdr:col>
      <xdr:colOff>135467</xdr:colOff>
      <xdr:row>6</xdr:row>
      <xdr:rowOff>7409</xdr:rowOff>
    </xdr:from>
    <xdr:to>
      <xdr:col>27</xdr:col>
      <xdr:colOff>116417</xdr:colOff>
      <xdr:row>21</xdr:row>
      <xdr:rowOff>128059</xdr:rowOff>
    </xdr:to>
    <xdr:graphicFrame macro="">
      <xdr:nvGraphicFramePr>
        <xdr:cNvPr id="1028" name="Chart 1">
          <a:extLst>
            <a:ext uri="{FF2B5EF4-FFF2-40B4-BE49-F238E27FC236}">
              <a16:creationId xmlns=""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240242</xdr:colOff>
      <xdr:row>5</xdr:row>
      <xdr:rowOff>106891</xdr:rowOff>
    </xdr:from>
    <xdr:to>
      <xdr:col>16</xdr:col>
      <xdr:colOff>273051</xdr:colOff>
      <xdr:row>21</xdr:row>
      <xdr:rowOff>68791</xdr:rowOff>
    </xdr:to>
    <xdr:graphicFrame macro="">
      <xdr:nvGraphicFramePr>
        <xdr:cNvPr id="1029" name="Chart 2">
          <a:extLst>
            <a:ext uri="{FF2B5EF4-FFF2-40B4-BE49-F238E27FC236}">
              <a16:creationId xmlns=""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7144</xdr:colOff>
      <xdr:row>5</xdr:row>
      <xdr:rowOff>71438</xdr:rowOff>
    </xdr:from>
    <xdr:to>
      <xdr:col>3</xdr:col>
      <xdr:colOff>788195</xdr:colOff>
      <xdr:row>21</xdr:row>
      <xdr:rowOff>38101</xdr:rowOff>
    </xdr:to>
    <xdr:graphicFrame macro="">
      <xdr:nvGraphicFramePr>
        <xdr:cNvPr id="1030" name="Chart 3">
          <a:extLst>
            <a:ext uri="{FF2B5EF4-FFF2-40B4-BE49-F238E27FC236}">
              <a16:creationId xmlns=""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465402</xdr:colOff>
      <xdr:row>5</xdr:row>
      <xdr:rowOff>80169</xdr:rowOff>
    </xdr:from>
    <xdr:to>
      <xdr:col>22</xdr:col>
      <xdr:colOff>69584</xdr:colOff>
      <xdr:row>21</xdr:row>
      <xdr:rowOff>42069</xdr:rowOff>
    </xdr:to>
    <xdr:graphicFrame macro="">
      <xdr:nvGraphicFramePr>
        <xdr:cNvPr id="6" name="Chart 2">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857250</xdr:colOff>
      <xdr:row>5</xdr:row>
      <xdr:rowOff>85725</xdr:rowOff>
    </xdr:from>
    <xdr:to>
      <xdr:col>6</xdr:col>
      <xdr:colOff>742951</xdr:colOff>
      <xdr:row>21</xdr:row>
      <xdr:rowOff>52388</xdr:rowOff>
    </xdr:to>
    <xdr:graphicFrame macro="">
      <xdr:nvGraphicFramePr>
        <xdr:cNvPr id="7" name="Chart 3">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825500</xdr:colOff>
      <xdr:row>5</xdr:row>
      <xdr:rowOff>74083</xdr:rowOff>
    </xdr:from>
    <xdr:to>
      <xdr:col>11</xdr:col>
      <xdr:colOff>65617</xdr:colOff>
      <xdr:row>21</xdr:row>
      <xdr:rowOff>40746</xdr:rowOff>
    </xdr:to>
    <xdr:graphicFrame macro="">
      <xdr:nvGraphicFramePr>
        <xdr:cNvPr id="8" name="Chart 3">
          <a:extLst>
            <a:ext uri="{FF2B5EF4-FFF2-40B4-BE49-F238E27FC236}">
              <a16:creationId xmlns="" xmlns:a16="http://schemas.microsoft.com/office/drawing/2014/main" id="{6F067624-A040-4EA3-884E-0BD85CEB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254000</xdr:colOff>
      <xdr:row>35</xdr:row>
      <xdr:rowOff>63500</xdr:rowOff>
    </xdr:from>
    <xdr:ext cx="5310188" cy="2159053"/>
    <xdr:sp macro="" textlink="">
      <xdr:nvSpPr>
        <xdr:cNvPr id="9" name="TextBox 8"/>
        <xdr:cNvSpPr txBox="1"/>
      </xdr:nvSpPr>
      <xdr:spPr>
        <a:xfrm>
          <a:off x="8466667" y="5715000"/>
          <a:ext cx="5310188" cy="215905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100" b="1"/>
            <a:t>JB/KW 12/19/2018</a:t>
          </a:r>
        </a:p>
        <a:p>
          <a:endParaRPr lang="en-US" sz="1100" b="1"/>
        </a:p>
        <a:p>
          <a:r>
            <a:rPr lang="en-US" sz="1100" b="0"/>
            <a:t>This</a:t>
          </a:r>
          <a:r>
            <a:rPr lang="en-US" sz="1100" b="0" baseline="0"/>
            <a:t> run was done 12/6- 12/8.  We used 'low 1' as the standard check and the N2O/CO2 looked good, but CH4 checks were too high.  We thought there must have been a problem with the run and reran everything with a new standard curve.  The new (generated on 12/14 - 12/15) showed the same  pattern in std checks, except that we included a 90:10 std check which looked great!  The problem is that the high CH4 in the unknowns (trap samples) was carrying over in the low std checks!  This is certainly what happened with the first run (12/6 - 12/8, shown below)!  Since the sample below are  the first injection from the unknowns, we'll use them, even though the CH4 std checks look bad.</a:t>
          </a:r>
          <a:endParaRPr lang="en-US" sz="1100" b="0"/>
        </a:p>
        <a:p>
          <a:endParaRPr lang="en-US" sz="11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Y209"/>
  <sheetViews>
    <sheetView tabSelected="1" zoomScale="90" zoomScaleNormal="90" workbookViewId="0">
      <selection activeCell="C159" sqref="C159"/>
    </sheetView>
  </sheetViews>
  <sheetFormatPr defaultRowHeight="12.75"/>
  <cols>
    <col min="1" max="2" width="23.140625" style="1" customWidth="1"/>
    <col min="3" max="3" width="42.140625" style="1" customWidth="1"/>
    <col min="4" max="4" width="21.5703125" customWidth="1"/>
    <col min="5" max="5" width="13" customWidth="1"/>
    <col min="6" max="6" width="13.5703125" style="2" customWidth="1"/>
    <col min="7" max="7" width="13.7109375" style="2" customWidth="1"/>
    <col min="8" max="8" width="11.42578125" customWidth="1"/>
    <col min="9" max="9" width="11.7109375" customWidth="1"/>
    <col min="10" max="10" width="11.7109375" bestFit="1" customWidth="1"/>
    <col min="11" max="11" width="9.28515625" bestFit="1" customWidth="1"/>
    <col min="12" max="12" width="9" bestFit="1" customWidth="1"/>
  </cols>
  <sheetData>
    <row r="1" spans="1:9">
      <c r="A1" s="86"/>
      <c r="B1" s="87"/>
      <c r="C1" s="87"/>
      <c r="D1" s="87"/>
      <c r="E1" s="87"/>
      <c r="F1" s="87"/>
      <c r="G1" s="87"/>
    </row>
    <row r="3" spans="1:9">
      <c r="A3"/>
      <c r="B3"/>
      <c r="C3"/>
    </row>
    <row r="4" spans="1:9">
      <c r="A4"/>
      <c r="B4"/>
      <c r="C4"/>
    </row>
    <row r="5" spans="1:9">
      <c r="A5"/>
      <c r="B5"/>
      <c r="C5"/>
      <c r="G5"/>
    </row>
    <row r="6" spans="1:9">
      <c r="A6"/>
      <c r="B6"/>
      <c r="C6"/>
      <c r="F6"/>
      <c r="G6"/>
      <c r="I6" s="2"/>
    </row>
    <row r="7" spans="1:9">
      <c r="A7"/>
      <c r="B7"/>
      <c r="C7"/>
      <c r="F7"/>
      <c r="G7"/>
      <c r="H7" s="2"/>
      <c r="I7" s="2"/>
    </row>
    <row r="8" spans="1:9">
      <c r="A8"/>
      <c r="B8"/>
      <c r="C8"/>
      <c r="F8"/>
      <c r="G8"/>
      <c r="H8" s="2"/>
    </row>
    <row r="9" spans="1:9">
      <c r="A9"/>
      <c r="B9"/>
      <c r="C9"/>
      <c r="F9"/>
      <c r="G9"/>
      <c r="H9" s="2"/>
    </row>
    <row r="10" spans="1:9">
      <c r="A10"/>
      <c r="B10"/>
      <c r="C10"/>
      <c r="F10"/>
      <c r="G10"/>
      <c r="H10" s="2"/>
    </row>
    <row r="11" spans="1:9">
      <c r="A11"/>
      <c r="B11"/>
      <c r="C11"/>
      <c r="F11"/>
      <c r="G11"/>
      <c r="H11" s="2"/>
    </row>
    <row r="12" spans="1:9">
      <c r="A12"/>
      <c r="B12"/>
      <c r="C12"/>
      <c r="F12"/>
      <c r="G12"/>
      <c r="H12" s="2"/>
    </row>
    <row r="13" spans="1:9">
      <c r="A13"/>
      <c r="B13"/>
      <c r="C13"/>
      <c r="F13"/>
      <c r="G13"/>
      <c r="H13" s="2"/>
    </row>
    <row r="14" spans="1:9">
      <c r="A14"/>
      <c r="B14"/>
      <c r="C14"/>
      <c r="F14"/>
      <c r="G14"/>
      <c r="H14" s="2"/>
    </row>
    <row r="15" spans="1:9">
      <c r="A15"/>
      <c r="B15"/>
      <c r="C15"/>
      <c r="F15"/>
      <c r="G15"/>
      <c r="H15" s="2"/>
    </row>
    <row r="16" spans="1:9">
      <c r="A16"/>
      <c r="B16"/>
      <c r="C16"/>
      <c r="F16"/>
      <c r="G16"/>
      <c r="H16" s="2"/>
    </row>
    <row r="17" spans="1:25">
      <c r="A17"/>
      <c r="B17"/>
      <c r="C17"/>
      <c r="F17"/>
      <c r="G17"/>
      <c r="H17" s="2"/>
    </row>
    <row r="18" spans="1:25">
      <c r="A18"/>
      <c r="B18"/>
      <c r="C18"/>
      <c r="F18"/>
      <c r="G18"/>
      <c r="H18" s="2"/>
    </row>
    <row r="19" spans="1:25">
      <c r="A19"/>
      <c r="B19"/>
      <c r="C19"/>
      <c r="F19"/>
      <c r="G19"/>
      <c r="H19" s="2"/>
    </row>
    <row r="20" spans="1:25">
      <c r="A20"/>
      <c r="B20"/>
      <c r="C20"/>
      <c r="F20"/>
      <c r="G20"/>
      <c r="H20" s="2"/>
    </row>
    <row r="21" spans="1:25">
      <c r="A21"/>
      <c r="B21"/>
      <c r="C21"/>
      <c r="F21"/>
      <c r="G21"/>
      <c r="H21" s="2"/>
    </row>
    <row r="22" spans="1:25">
      <c r="A22"/>
      <c r="B22"/>
      <c r="C22"/>
      <c r="F22"/>
      <c r="G22"/>
      <c r="H22" s="2"/>
      <c r="T22" s="5"/>
      <c r="U22" s="5"/>
    </row>
    <row r="23" spans="1:25">
      <c r="A23"/>
      <c r="R23" s="5"/>
      <c r="S23" s="36"/>
    </row>
    <row r="24" spans="1:25" s="54" customFormat="1">
      <c r="B24" s="39" t="s">
        <v>5</v>
      </c>
      <c r="C24" s="64"/>
      <c r="D24" s="64"/>
      <c r="E24" s="64"/>
      <c r="F24" s="64"/>
      <c r="G24" s="64"/>
      <c r="H24" s="64"/>
      <c r="I24" s="64"/>
      <c r="J24" s="64"/>
      <c r="K24" s="64"/>
      <c r="L24" s="33" t="s">
        <v>2</v>
      </c>
      <c r="M24" s="34"/>
      <c r="N24" s="34"/>
      <c r="O24" s="34"/>
      <c r="P24" s="34"/>
      <c r="Q24" s="35"/>
      <c r="R24" s="34"/>
      <c r="S24" s="34"/>
      <c r="T24" s="39" t="s">
        <v>4</v>
      </c>
      <c r="U24" s="58"/>
      <c r="V24" s="5"/>
      <c r="W24" s="36"/>
    </row>
    <row r="25" spans="1:25" s="54" customFormat="1">
      <c r="B25" s="7" t="s">
        <v>7</v>
      </c>
      <c r="C25" s="4" t="s">
        <v>6</v>
      </c>
      <c r="D25" s="4" t="s">
        <v>8</v>
      </c>
      <c r="E25" s="23" t="s">
        <v>6</v>
      </c>
      <c r="F25" s="23" t="s">
        <v>19</v>
      </c>
      <c r="G25" s="23" t="s">
        <v>6</v>
      </c>
      <c r="H25" s="23" t="s">
        <v>41</v>
      </c>
      <c r="I25" s="23" t="s">
        <v>6</v>
      </c>
      <c r="J25" s="65" t="s">
        <v>54</v>
      </c>
      <c r="K25" s="6" t="s">
        <v>6</v>
      </c>
      <c r="L25" s="3" t="s">
        <v>7</v>
      </c>
      <c r="M25" s="4" t="s">
        <v>6</v>
      </c>
      <c r="N25" s="5" t="s">
        <v>8</v>
      </c>
      <c r="O25" s="4" t="s">
        <v>6</v>
      </c>
      <c r="P25" s="23" t="s">
        <v>41</v>
      </c>
      <c r="Q25" s="4" t="s">
        <v>6</v>
      </c>
      <c r="R25" s="65" t="s">
        <v>54</v>
      </c>
      <c r="S25" s="6" t="s">
        <v>6</v>
      </c>
      <c r="T25" s="7"/>
      <c r="U25" s="6" t="s">
        <v>6</v>
      </c>
      <c r="V25" s="5"/>
      <c r="W25" s="36"/>
    </row>
    <row r="26" spans="1:25" s="54" customFormat="1">
      <c r="B26" s="3">
        <v>30.3</v>
      </c>
      <c r="C26" s="8">
        <f>RSQ(B33:B37,B26:B30)</f>
        <v>0.99424467243246317</v>
      </c>
      <c r="D26" s="5">
        <v>152</v>
      </c>
      <c r="E26" s="66">
        <f>RSQ(B38:B42,D26:D30)</f>
        <v>0.99919637941096995</v>
      </c>
      <c r="F26" s="67">
        <v>2010</v>
      </c>
      <c r="G26" s="66">
        <f>RSQ(B43:B47,F26:F30)</f>
        <v>0.99512155312028705</v>
      </c>
      <c r="H26" s="68">
        <v>50000</v>
      </c>
      <c r="I26" s="66">
        <f>RSQ(B48:B52,H26:H30)</f>
        <v>0.99988061774114223</v>
      </c>
      <c r="J26" s="68">
        <f>90*10000</f>
        <v>900000</v>
      </c>
      <c r="K26" s="9">
        <f>RSQ(B53:B57,J26:J30)</f>
        <v>0.99992604063996959</v>
      </c>
      <c r="L26" s="3">
        <v>2010</v>
      </c>
      <c r="M26" s="8">
        <f>RSQ(C33:C37,L26:L30)</f>
        <v>0.99984470818962268</v>
      </c>
      <c r="N26" s="56">
        <v>7010</v>
      </c>
      <c r="O26" s="8">
        <f>RSQ(C38:C42,N26:N30)</f>
        <v>0.99979045404354761</v>
      </c>
      <c r="P26" s="56">
        <v>25000</v>
      </c>
      <c r="Q26" s="8">
        <f>RSQ(C48:C52,P26:P30)</f>
        <v>0.99998437128919526</v>
      </c>
      <c r="R26" s="72">
        <f>10*10000</f>
        <v>100000</v>
      </c>
      <c r="S26" s="9">
        <f>RSQ(C53:C57,R26:R30)</f>
        <v>0.99998163569335385</v>
      </c>
      <c r="T26" s="3">
        <v>2.0099999999999998</v>
      </c>
      <c r="U26" s="9">
        <f>RSQ(T26:T30,D33:D37)</f>
        <v>0.99830285379493788</v>
      </c>
      <c r="V26" s="5"/>
      <c r="W26" s="36"/>
    </row>
    <row r="27" spans="1:25" s="54" customFormat="1">
      <c r="B27" s="3">
        <v>22.725000000000001</v>
      </c>
      <c r="C27" s="4" t="s">
        <v>9</v>
      </c>
      <c r="D27" s="5">
        <v>114</v>
      </c>
      <c r="E27" s="23" t="s">
        <v>9</v>
      </c>
      <c r="F27" s="67">
        <v>1507.5</v>
      </c>
      <c r="G27" s="23" t="s">
        <v>9</v>
      </c>
      <c r="H27" s="68">
        <v>37500</v>
      </c>
      <c r="I27" s="23" t="s">
        <v>9</v>
      </c>
      <c r="J27" s="70">
        <f>J26*(15/20)</f>
        <v>675000</v>
      </c>
      <c r="K27" s="6" t="s">
        <v>9</v>
      </c>
      <c r="L27" s="3">
        <v>1507.5</v>
      </c>
      <c r="M27" s="4" t="s">
        <v>9</v>
      </c>
      <c r="N27" s="71">
        <v>5257.5</v>
      </c>
      <c r="O27" s="4" t="s">
        <v>9</v>
      </c>
      <c r="P27" s="56">
        <v>18750</v>
      </c>
      <c r="Q27" s="4" t="s">
        <v>9</v>
      </c>
      <c r="R27" s="73">
        <f>R26*(15/20)</f>
        <v>75000</v>
      </c>
      <c r="S27" s="6" t="s">
        <v>9</v>
      </c>
      <c r="T27" s="3">
        <v>1.5074999999999998</v>
      </c>
      <c r="U27" s="6" t="s">
        <v>9</v>
      </c>
      <c r="V27" s="5"/>
      <c r="W27" s="36"/>
    </row>
    <row r="28" spans="1:25">
      <c r="A28"/>
      <c r="B28" s="3">
        <v>15.15</v>
      </c>
      <c r="C28" s="10">
        <f>SLOPE(B26:B30,B33:B37)</f>
        <v>1.2714938333373686E-4</v>
      </c>
      <c r="D28" s="5">
        <v>76</v>
      </c>
      <c r="E28" s="69">
        <f>SLOPE(D26:D30,B38:B42)</f>
        <v>1.1921864879157062E-4</v>
      </c>
      <c r="F28" s="67">
        <v>1005</v>
      </c>
      <c r="G28" s="69">
        <f>SLOPE(F26:F30,B43:B47)</f>
        <v>1.1210033927118854E-4</v>
      </c>
      <c r="H28" s="68">
        <v>25000</v>
      </c>
      <c r="I28" s="69">
        <f>SLOPE(H26:H30,B48:B52)</f>
        <v>1.0693292540114544E-4</v>
      </c>
      <c r="J28" s="68">
        <f>J26*(10/20)</f>
        <v>450000</v>
      </c>
      <c r="K28" s="11">
        <f>SLOPE(J26:J30,B53:B57)</f>
        <v>1.1510733344837173E-4</v>
      </c>
      <c r="L28" s="3">
        <v>1005</v>
      </c>
      <c r="M28" s="10">
        <f>SLOPE(L26:L30,C33:C37)</f>
        <v>1.0747765357979868E-4</v>
      </c>
      <c r="N28" s="56">
        <v>3505</v>
      </c>
      <c r="O28" s="10">
        <f>SLOPE(N26:N30,C38:C42)</f>
        <v>1.0724394544534186E-4</v>
      </c>
      <c r="P28" s="56">
        <v>12500</v>
      </c>
      <c r="Q28" s="10">
        <f>SLOPE(P26:P30,C48:C52)</f>
        <v>1.0661160492939533E-4</v>
      </c>
      <c r="R28" s="72">
        <f>R26*(10/20)</f>
        <v>50000</v>
      </c>
      <c r="S28" s="11">
        <f>SLOPE(R26:R30,C53:C57)</f>
        <v>1.189417022205121E-4</v>
      </c>
      <c r="T28" s="3">
        <v>1.0049999999999999</v>
      </c>
      <c r="U28" s="11">
        <f>SLOPE(T26:T30,D33:D37)</f>
        <v>7.3587909377160124E-6</v>
      </c>
      <c r="X28" s="5"/>
      <c r="Y28" s="5"/>
    </row>
    <row r="29" spans="1:25">
      <c r="B29" s="3">
        <v>7.5750000000000002</v>
      </c>
      <c r="C29" s="4" t="s">
        <v>10</v>
      </c>
      <c r="D29" s="5">
        <v>38</v>
      </c>
      <c r="E29" s="23" t="s">
        <v>10</v>
      </c>
      <c r="F29" s="67">
        <v>502.5</v>
      </c>
      <c r="G29" s="23" t="s">
        <v>10</v>
      </c>
      <c r="H29" s="68">
        <v>12500</v>
      </c>
      <c r="I29" s="23" t="s">
        <v>10</v>
      </c>
      <c r="J29" s="70">
        <f>J26*(5/20)</f>
        <v>225000</v>
      </c>
      <c r="K29" s="6" t="s">
        <v>10</v>
      </c>
      <c r="L29" s="3">
        <v>502.5</v>
      </c>
      <c r="M29" s="4" t="s">
        <v>10</v>
      </c>
      <c r="N29" s="71">
        <v>1752.5</v>
      </c>
      <c r="O29" s="4" t="s">
        <v>10</v>
      </c>
      <c r="P29" s="56">
        <v>6250</v>
      </c>
      <c r="Q29" s="4" t="s">
        <v>10</v>
      </c>
      <c r="R29" s="73">
        <f>R26*(5/20)</f>
        <v>25000</v>
      </c>
      <c r="S29" s="6" t="s">
        <v>10</v>
      </c>
      <c r="T29" s="3">
        <v>0.50249999999999995</v>
      </c>
      <c r="U29" s="6" t="s">
        <v>10</v>
      </c>
    </row>
    <row r="30" spans="1:25">
      <c r="B30" s="12">
        <v>1.5150000000000001</v>
      </c>
      <c r="C30" s="13">
        <f>INTERCEPT(B26:B30,B33:B37)</f>
        <v>-0.99005997222551656</v>
      </c>
      <c r="D30" s="15">
        <v>7.6000000000000005</v>
      </c>
      <c r="E30" s="13">
        <f>INTERCEPT(D26:D30,B38:B42)</f>
        <v>0.62773883873876457</v>
      </c>
      <c r="F30" s="15">
        <v>100.5</v>
      </c>
      <c r="G30" s="13">
        <f>INTERCEPT(F26:F30,B43:B47)</f>
        <v>-35.324997131634973</v>
      </c>
      <c r="H30" s="57">
        <v>2500</v>
      </c>
      <c r="I30" s="13">
        <f>INTERCEPT(H26:H30,B48:B52)</f>
        <v>-453.02992775131497</v>
      </c>
      <c r="J30" s="57">
        <f>J26*(1/20)</f>
        <v>45000</v>
      </c>
      <c r="K30" s="14">
        <f>INTERCEPT(J26:J30,B53:B57)</f>
        <v>-6435.732730430318</v>
      </c>
      <c r="L30" s="12">
        <v>100.5</v>
      </c>
      <c r="M30" s="13">
        <f>INTERCEPT(L26:L30,C33:C37)</f>
        <v>7.4200863495218528</v>
      </c>
      <c r="N30" s="57">
        <v>350.5</v>
      </c>
      <c r="O30" s="13">
        <f>INTERCEPT(N26:N30,C38:C42)</f>
        <v>-5.3087414621213611</v>
      </c>
      <c r="P30" s="57">
        <v>1250</v>
      </c>
      <c r="Q30" s="13">
        <f>INTERCEPT(P26:P30,C48:C52)</f>
        <v>-104.45295965524383</v>
      </c>
      <c r="R30" s="74">
        <f>R26*(1/20)</f>
        <v>5000</v>
      </c>
      <c r="S30" s="14">
        <f>INTERCEPT(R26:R30,C53:C57)</f>
        <v>-681.72380224708468</v>
      </c>
      <c r="T30" s="12">
        <v>0.10050000000000001</v>
      </c>
      <c r="U30" s="14">
        <f>INTERCEPT(T26:T30,D33:D37)</f>
        <v>-8.6223135655684846E-2</v>
      </c>
    </row>
    <row r="32" spans="1:25">
      <c r="A32"/>
      <c r="B32" s="1" t="s">
        <v>1</v>
      </c>
      <c r="C32" s="1" t="s">
        <v>0</v>
      </c>
      <c r="D32" s="1" t="s">
        <v>3</v>
      </c>
      <c r="F32"/>
      <c r="G32" s="1"/>
      <c r="H32" s="1"/>
    </row>
    <row r="33" spans="1:16" ht="15">
      <c r="A33" s="21" t="s">
        <v>30</v>
      </c>
      <c r="B33" s="44">
        <v>243955</v>
      </c>
      <c r="C33" s="44">
        <v>18703487</v>
      </c>
      <c r="D33" s="78">
        <v>281295</v>
      </c>
      <c r="F33"/>
      <c r="G33" s="44"/>
      <c r="H33" s="2"/>
    </row>
    <row r="34" spans="1:16" ht="15">
      <c r="A34" s="21" t="s">
        <v>29</v>
      </c>
      <c r="B34" s="44">
        <v>182205</v>
      </c>
      <c r="C34" s="44">
        <v>13886597</v>
      </c>
      <c r="D34" s="78">
        <v>216788</v>
      </c>
      <c r="F34"/>
      <c r="G34" s="44"/>
      <c r="H34" s="2"/>
    </row>
    <row r="35" spans="1:16" ht="15">
      <c r="A35" s="21" t="s">
        <v>28</v>
      </c>
      <c r="B35" s="44">
        <v>138700</v>
      </c>
      <c r="C35" s="44">
        <v>9284525</v>
      </c>
      <c r="D35" s="78">
        <v>153591</v>
      </c>
      <c r="F35"/>
      <c r="G35" s="44"/>
      <c r="H35" s="2"/>
    </row>
    <row r="36" spans="1:16" ht="15">
      <c r="A36" s="21" t="s">
        <v>27</v>
      </c>
      <c r="B36" s="44">
        <v>62156</v>
      </c>
      <c r="C36" s="44">
        <v>4501513</v>
      </c>
      <c r="D36" s="78">
        <v>82918</v>
      </c>
      <c r="F36"/>
      <c r="G36" s="44"/>
      <c r="H36" s="2"/>
      <c r="I36" s="38"/>
    </row>
    <row r="37" spans="1:16" ht="15">
      <c r="A37" s="21" t="s">
        <v>26</v>
      </c>
      <c r="B37" s="44">
        <v>19588</v>
      </c>
      <c r="C37" s="44">
        <v>967669</v>
      </c>
      <c r="D37" s="78">
        <v>20507</v>
      </c>
      <c r="F37"/>
      <c r="G37" s="44"/>
      <c r="H37" s="2"/>
      <c r="I37" s="38"/>
    </row>
    <row r="38" spans="1:16" ht="15">
      <c r="A38" s="21" t="s">
        <v>25</v>
      </c>
      <c r="B38" s="44">
        <v>1285751</v>
      </c>
      <c r="C38" s="44">
        <v>65800446</v>
      </c>
      <c r="D38" s="78">
        <v>154195</v>
      </c>
      <c r="F38" s="44"/>
      <c r="H38" s="2"/>
      <c r="I38" s="38"/>
    </row>
    <row r="39" spans="1:16" ht="15">
      <c r="A39" s="21" t="s">
        <v>24</v>
      </c>
      <c r="B39" s="44">
        <v>933879</v>
      </c>
      <c r="C39" s="44">
        <v>48522280</v>
      </c>
      <c r="D39" s="78">
        <v>117733</v>
      </c>
      <c r="F39" s="44"/>
      <c r="G39" s="38"/>
      <c r="H39" s="2"/>
      <c r="I39" s="38"/>
      <c r="P39" s="5"/>
    </row>
    <row r="40" spans="1:16" ht="15">
      <c r="A40" s="21" t="s">
        <v>23</v>
      </c>
      <c r="B40" s="44">
        <v>625390</v>
      </c>
      <c r="C40" s="44">
        <v>32810657</v>
      </c>
      <c r="D40" s="78">
        <v>85060</v>
      </c>
      <c r="F40" s="44"/>
      <c r="G40" s="38"/>
      <c r="H40" s="21"/>
      <c r="J40" s="5"/>
    </row>
    <row r="41" spans="1:16" ht="15">
      <c r="A41" s="21" t="s">
        <v>22</v>
      </c>
      <c r="B41" s="44">
        <v>309443</v>
      </c>
      <c r="C41" s="44">
        <v>16269385</v>
      </c>
      <c r="D41" s="78">
        <v>45455</v>
      </c>
      <c r="F41" s="44"/>
      <c r="G41" s="38"/>
      <c r="H41" s="21"/>
    </row>
    <row r="42" spans="1:16" ht="15">
      <c r="A42" s="21" t="s">
        <v>21</v>
      </c>
      <c r="B42" s="44">
        <v>70379</v>
      </c>
      <c r="C42" s="44">
        <v>3525478</v>
      </c>
      <c r="D42" s="78">
        <v>11474</v>
      </c>
      <c r="F42" s="44"/>
      <c r="G42" s="38"/>
      <c r="H42" s="21"/>
    </row>
    <row r="43" spans="1:16" s="20" customFormat="1">
      <c r="A43" s="21" t="s">
        <v>32</v>
      </c>
      <c r="B43" s="44">
        <v>17629277</v>
      </c>
      <c r="C43" s="75"/>
      <c r="D43" s="75"/>
      <c r="E43" s="22"/>
      <c r="F43"/>
      <c r="H43" s="21"/>
    </row>
    <row r="44" spans="1:16" s="20" customFormat="1">
      <c r="A44" s="21" t="s">
        <v>33</v>
      </c>
      <c r="B44" s="44">
        <v>14377650</v>
      </c>
      <c r="C44" s="75"/>
      <c r="D44" s="75"/>
      <c r="E44" s="22"/>
      <c r="H44" s="21"/>
      <c r="I44" s="38"/>
    </row>
    <row r="45" spans="1:16" s="20" customFormat="1">
      <c r="A45" s="21" t="s">
        <v>34</v>
      </c>
      <c r="B45" s="44">
        <v>9592884</v>
      </c>
      <c r="C45" s="75"/>
      <c r="D45" s="75"/>
      <c r="E45" s="22"/>
      <c r="G45" s="2"/>
      <c r="H45" s="2"/>
      <c r="I45" s="38"/>
    </row>
    <row r="46" spans="1:16" s="20" customFormat="1">
      <c r="A46" s="21" t="s">
        <v>35</v>
      </c>
      <c r="B46" s="44">
        <v>4617380</v>
      </c>
      <c r="C46" s="75"/>
      <c r="D46" s="75"/>
      <c r="E46" s="22"/>
      <c r="G46" s="2"/>
      <c r="H46" s="45"/>
      <c r="I46" s="38"/>
    </row>
    <row r="47" spans="1:16" s="20" customFormat="1" ht="15">
      <c r="A47" s="21" t="s">
        <v>31</v>
      </c>
      <c r="B47" s="79">
        <v>1080837</v>
      </c>
      <c r="C47" s="75"/>
      <c r="D47" s="75"/>
      <c r="E47" s="22"/>
      <c r="G47" s="2"/>
      <c r="H47" s="45"/>
      <c r="I47" s="38"/>
    </row>
    <row r="48" spans="1:16" s="30" customFormat="1">
      <c r="A48" s="32" t="s">
        <v>36</v>
      </c>
      <c r="B48" s="44">
        <v>469709943</v>
      </c>
      <c r="C48" s="44">
        <v>235117655</v>
      </c>
      <c r="D48" s="75"/>
      <c r="E48" s="22"/>
      <c r="G48" s="28"/>
      <c r="H48" s="45"/>
    </row>
    <row r="49" spans="1:11" s="30" customFormat="1">
      <c r="A49" s="32" t="s">
        <v>37</v>
      </c>
      <c r="B49" s="44">
        <v>356231068</v>
      </c>
      <c r="C49" s="44">
        <v>177146398</v>
      </c>
      <c r="D49" s="75"/>
      <c r="E49" s="22"/>
      <c r="G49" s="28"/>
      <c r="H49" s="45"/>
      <c r="K49" s="18"/>
    </row>
    <row r="50" spans="1:11" s="30" customFormat="1">
      <c r="A50" s="32" t="s">
        <v>38</v>
      </c>
      <c r="B50" s="44">
        <v>239955736</v>
      </c>
      <c r="C50" s="44">
        <v>118383509</v>
      </c>
      <c r="D50" s="75"/>
      <c r="E50" s="22"/>
      <c r="G50" s="28"/>
      <c r="H50" s="45"/>
    </row>
    <row r="51" spans="1:11" s="30" customFormat="1">
      <c r="A51" s="32" t="s">
        <v>39</v>
      </c>
      <c r="B51" s="44">
        <v>122078029</v>
      </c>
      <c r="C51" s="44">
        <v>59912846</v>
      </c>
      <c r="D51" s="75"/>
      <c r="E51" s="22"/>
      <c r="H51" s="45"/>
    </row>
    <row r="52" spans="1:11" s="30" customFormat="1">
      <c r="A52" s="32" t="s">
        <v>40</v>
      </c>
      <c r="B52" s="44">
        <v>25544345</v>
      </c>
      <c r="C52" s="44">
        <v>12303275</v>
      </c>
      <c r="D52" s="75"/>
      <c r="E52" s="22"/>
      <c r="F52" s="26"/>
      <c r="H52" s="45"/>
    </row>
    <row r="53" spans="1:11" s="55" customFormat="1">
      <c r="A53" s="32" t="s">
        <v>49</v>
      </c>
      <c r="B53" s="76">
        <v>7904143079</v>
      </c>
      <c r="C53" s="76">
        <v>845740563</v>
      </c>
      <c r="D53" s="75"/>
      <c r="E53" s="22"/>
      <c r="F53" s="26"/>
    </row>
    <row r="54" spans="1:11" s="55" customFormat="1">
      <c r="A54" s="32" t="s">
        <v>50</v>
      </c>
      <c r="B54" s="76">
        <v>5889095423</v>
      </c>
      <c r="C54" s="76">
        <v>636506601</v>
      </c>
      <c r="D54" s="75"/>
      <c r="E54" s="22"/>
      <c r="F54" s="26"/>
      <c r="J54" s="18"/>
    </row>
    <row r="55" spans="1:11" s="55" customFormat="1">
      <c r="A55" s="32" t="s">
        <v>51</v>
      </c>
      <c r="B55" s="76">
        <v>3943425320</v>
      </c>
      <c r="C55" s="76">
        <v>426457552</v>
      </c>
      <c r="D55" s="75"/>
      <c r="E55" s="22"/>
      <c r="F55" s="26"/>
    </row>
    <row r="56" spans="1:11" s="55" customFormat="1">
      <c r="A56" s="32" t="s">
        <v>52</v>
      </c>
      <c r="B56" s="76">
        <v>2026491626</v>
      </c>
      <c r="C56" s="76">
        <v>217843477</v>
      </c>
      <c r="D56" s="75"/>
      <c r="E56" s="22"/>
      <c r="F56" s="26"/>
    </row>
    <row r="57" spans="1:11" s="55" customFormat="1">
      <c r="A57" s="32" t="s">
        <v>53</v>
      </c>
      <c r="B57" s="76">
        <v>454311102</v>
      </c>
      <c r="C57" s="76">
        <v>46017141</v>
      </c>
      <c r="D57" s="75"/>
      <c r="E57" s="22"/>
      <c r="F57" s="26"/>
    </row>
    <row r="58" spans="1:11">
      <c r="A58" s="21"/>
      <c r="D58" s="22"/>
      <c r="E58" s="1"/>
      <c r="F58" s="1"/>
      <c r="G58" s="1"/>
    </row>
    <row r="59" spans="1:11" s="31" customFormat="1">
      <c r="A59" s="21"/>
      <c r="B59" s="26"/>
      <c r="C59" s="26"/>
      <c r="D59" s="22"/>
      <c r="E59" s="26"/>
      <c r="F59" s="26"/>
      <c r="G59" s="26"/>
    </row>
    <row r="60" spans="1:11" s="31" customFormat="1">
      <c r="A60" s="46" t="s">
        <v>42</v>
      </c>
      <c r="B60" s="47"/>
      <c r="C60" s="47"/>
      <c r="D60" s="47"/>
      <c r="E60" s="47"/>
      <c r="F60" s="47"/>
      <c r="G60" s="47"/>
      <c r="H60" s="47"/>
      <c r="I60" s="47"/>
      <c r="J60" s="48"/>
    </row>
    <row r="61" spans="1:11" s="31" customFormat="1">
      <c r="A61" s="40" t="s">
        <v>43</v>
      </c>
      <c r="B61" s="41" t="s">
        <v>0</v>
      </c>
      <c r="C61" s="41" t="s">
        <v>1</v>
      </c>
      <c r="D61" s="49" t="s">
        <v>48</v>
      </c>
      <c r="E61" s="49" t="s">
        <v>13</v>
      </c>
      <c r="F61" s="42" t="s">
        <v>14</v>
      </c>
      <c r="G61" s="41" t="s">
        <v>15</v>
      </c>
      <c r="H61" s="49" t="s">
        <v>16</v>
      </c>
      <c r="I61" s="41" t="s">
        <v>17</v>
      </c>
      <c r="J61" s="43" t="s">
        <v>18</v>
      </c>
    </row>
    <row r="62" spans="1:11" s="31" customFormat="1" ht="15">
      <c r="A62" s="59" t="s">
        <v>44</v>
      </c>
      <c r="B62" s="81">
        <v>3857097</v>
      </c>
      <c r="C62" s="81">
        <v>4569859</v>
      </c>
      <c r="D62" s="80">
        <v>78980</v>
      </c>
      <c r="E62" s="60">
        <f>(D62*$U$28)+$U$30</f>
        <v>0.49497417260512577</v>
      </c>
      <c r="F62" s="61">
        <f>(B62*$M$28)+$M$30</f>
        <v>421.97182153920261</v>
      </c>
      <c r="G62" s="61">
        <f>(C62*$G$28)+$G$30</f>
        <v>476.95774718985945</v>
      </c>
      <c r="H62" s="62">
        <f>((0.48-E62)/0.48)*100</f>
        <v>-3.1196192927345399</v>
      </c>
      <c r="I62" s="62">
        <f>((500-F62)/500)*100</f>
        <v>15.605635692159478</v>
      </c>
      <c r="J62" s="63">
        <f>((498-G62)/498)*100</f>
        <v>4.2253519699077415</v>
      </c>
    </row>
    <row r="63" spans="1:11" s="37" customFormat="1">
      <c r="A63"/>
      <c r="B63"/>
      <c r="C63"/>
      <c r="D63"/>
      <c r="E63"/>
      <c r="F63"/>
      <c r="G63"/>
    </row>
    <row r="64" spans="1:11" s="37" customFormat="1">
      <c r="A64"/>
      <c r="B64"/>
      <c r="C64"/>
      <c r="D64"/>
      <c r="E64"/>
      <c r="F64"/>
      <c r="G64">
        <f>(E77*M28)+M30</f>
        <v>2017.0205939482928</v>
      </c>
    </row>
    <row r="66" spans="1:15">
      <c r="A66" s="25" t="s">
        <v>20</v>
      </c>
      <c r="B66" s="16" t="s">
        <v>11</v>
      </c>
      <c r="C66" s="16" t="s">
        <v>12</v>
      </c>
      <c r="D66" s="1" t="s">
        <v>1</v>
      </c>
      <c r="E66" s="1" t="s">
        <v>0</v>
      </c>
      <c r="F66" s="1" t="s">
        <v>3</v>
      </c>
      <c r="G66" s="1" t="s">
        <v>15</v>
      </c>
      <c r="H66" s="17" t="s">
        <v>14</v>
      </c>
      <c r="I66" s="1" t="s">
        <v>13</v>
      </c>
      <c r="J66" s="1" t="s">
        <v>18</v>
      </c>
      <c r="K66" s="1" t="s">
        <v>17</v>
      </c>
      <c r="L66" s="1" t="s">
        <v>16</v>
      </c>
      <c r="M66" s="26" t="s">
        <v>45</v>
      </c>
      <c r="N66" s="26" t="s">
        <v>46</v>
      </c>
      <c r="O66" s="26" t="s">
        <v>47</v>
      </c>
    </row>
    <row r="67" spans="1:15">
      <c r="A67" s="77" t="s">
        <v>55</v>
      </c>
      <c r="B67" s="26" t="str">
        <f>RIGHT(A67, LEN(A67) - 60)</f>
        <v>071118FL56_BT3_007.gcd</v>
      </c>
      <c r="C67" s="26" t="str">
        <f t="shared" ref="C67:C131" si="0">LEFT(B67, LEN(B67) -8)</f>
        <v>071118FL56_BT3</v>
      </c>
      <c r="D67" s="44">
        <v>6213237641</v>
      </c>
      <c r="E67" s="44">
        <v>65158845</v>
      </c>
      <c r="F67" s="88">
        <v>260501</v>
      </c>
      <c r="G67" s="89">
        <f>IF(D67&gt;$B$48, (D67*$K$28)+$K$30, IF(AND(D67&gt;$B$52,D67&lt;$B$48), (D67*$I$28)+$I$30,IF(AND(D67&lt;$B$43,D67&gt;$B$47), (D67*$G$28)+$G$30, IF(AND(D67&lt;$B$38,D67&gt;$B$42),(D67*$E$28)+$E$30,(D67*$C$28)+$C$30))))</f>
        <v>708753.48420613131</v>
      </c>
      <c r="H67" s="90">
        <f>IF(E67&gt;$C$48,(E67*$S$28)+$S$30, IF(AND(E67&lt;$C$48,E67&gt;$C$52),(E67*$Q$28)+$Q$30,IF(AND(E67&lt;$C$38,E67&gt;$C$42),(E67*$O$28)+$O$30, (E67*$M$28)+$M$30)))</f>
        <v>6842.2360811404624</v>
      </c>
      <c r="I67" s="50">
        <f t="shared" ref="I67:I98" si="1">((F67*$U$28)+$U$30)</f>
        <v>1.8307492624102741</v>
      </c>
    </row>
    <row r="68" spans="1:15">
      <c r="A68" s="77" t="s">
        <v>56</v>
      </c>
      <c r="B68" s="26" t="str">
        <f t="shared" ref="B68:B131" si="2">RIGHT(A68, LEN(A68) - 60)</f>
        <v>071118FL56_BT2_008.gcd</v>
      </c>
      <c r="C68" s="26" t="str">
        <f t="shared" si="0"/>
        <v>071118FL56_BT2</v>
      </c>
      <c r="D68" s="44">
        <v>6202373764</v>
      </c>
      <c r="E68" s="44">
        <v>63967243</v>
      </c>
      <c r="F68" s="88">
        <v>255681</v>
      </c>
      <c r="G68" s="89">
        <f t="shared" ref="G68:G131" si="3">IF(D68&gt;$B$48, (D68*$K$28)+$K$30, IF(AND(D68&gt;$B$52,D68&lt;$B$48), (D68*$I$28)+$I$30,IF(AND(D68&lt;$B$43,D68&gt;$B$47), (D68*$G$28)+$G$30, IF(AND(D68&lt;$B$38,D68&gt;$B$42),(D68*$E$28)+$E$30,(D68*$C$28)+$C$30))))</f>
        <v>707502.97229375015</v>
      </c>
      <c r="H68" s="90">
        <f t="shared" ref="H68:H131" si="4">IF(E68&gt;$C$48,(E68*$S$28)+$S$30, IF(AND(E68&lt;$C$48,E68&gt;$C$52),(E68*$Q$28)+$Q$30,IF(AND(E68&lt;$C$38,E68&gt;$C$42),(E68*$O$28)+$O$30, (E68*$M$28)+$M$30)))</f>
        <v>6715.197479483385</v>
      </c>
      <c r="I68" s="50">
        <f t="shared" si="1"/>
        <v>1.7952798900904829</v>
      </c>
      <c r="M68" s="29"/>
    </row>
    <row r="69" spans="1:15">
      <c r="A69" s="77" t="s">
        <v>57</v>
      </c>
      <c r="B69" s="26" t="str">
        <f t="shared" si="2"/>
        <v>071118FL56_BT1_009.gcd</v>
      </c>
      <c r="C69" s="26" t="str">
        <f t="shared" si="0"/>
        <v>071118FL56_BT1</v>
      </c>
      <c r="D69" s="44">
        <v>6179988071</v>
      </c>
      <c r="E69" s="44">
        <v>65154811</v>
      </c>
      <c r="F69" s="88">
        <v>241551</v>
      </c>
      <c r="G69" s="89">
        <f t="shared" si="3"/>
        <v>704926.2148651263</v>
      </c>
      <c r="H69" s="90">
        <f t="shared" si="4"/>
        <v>6841.8060099261766</v>
      </c>
      <c r="I69" s="50">
        <f t="shared" si="1"/>
        <v>1.6913001741405558</v>
      </c>
      <c r="M69" s="29"/>
    </row>
    <row r="70" spans="1:15">
      <c r="A70" s="77" t="s">
        <v>58</v>
      </c>
      <c r="B70" s="26" t="str">
        <f t="shared" si="2"/>
        <v>071118FL02_BT3_010.gcd</v>
      </c>
      <c r="C70" s="26" t="str">
        <f t="shared" si="0"/>
        <v>071118FL02_BT3</v>
      </c>
      <c r="D70" s="44">
        <v>7122793022</v>
      </c>
      <c r="E70" s="44">
        <v>49202362</v>
      </c>
      <c r="F70" s="88">
        <v>88664</v>
      </c>
      <c r="G70" s="89">
        <f t="shared" si="3"/>
        <v>813449.97873665905</v>
      </c>
      <c r="H70" s="90">
        <f t="shared" si="4"/>
        <v>5141.0898194818492</v>
      </c>
      <c r="I70" s="50">
        <f t="shared" si="1"/>
        <v>0.56623670404596771</v>
      </c>
      <c r="K70" s="51"/>
      <c r="M70" s="29"/>
    </row>
    <row r="71" spans="1:15">
      <c r="A71" s="16" t="s">
        <v>195</v>
      </c>
      <c r="B71" s="26" t="str">
        <f t="shared" si="2"/>
        <v>071118FL02_BT2_011.gcd</v>
      </c>
      <c r="C71" s="26" t="str">
        <f t="shared" si="0"/>
        <v>071118FL02_BT2</v>
      </c>
      <c r="D71" s="44">
        <v>7095710942</v>
      </c>
      <c r="E71" s="44">
        <v>44010745</v>
      </c>
      <c r="F71" s="88">
        <v>89447</v>
      </c>
      <c r="G71" s="89">
        <f t="shared" si="3"/>
        <v>810332.63272362354</v>
      </c>
      <c r="H71" s="90">
        <f t="shared" si="4"/>
        <v>4587.6031989331168</v>
      </c>
      <c r="I71" s="50">
        <f t="shared" si="1"/>
        <v>0.57199863735019929</v>
      </c>
      <c r="K71" s="51"/>
      <c r="M71" s="29"/>
    </row>
    <row r="72" spans="1:15">
      <c r="A72" s="77" t="s">
        <v>59</v>
      </c>
      <c r="B72" s="26" t="str">
        <f t="shared" si="2"/>
        <v>071118FL02_BT1_012.gcd</v>
      </c>
      <c r="C72" s="26" t="str">
        <f t="shared" si="0"/>
        <v>071118FL02_BT1</v>
      </c>
      <c r="D72" s="44">
        <v>7120217129</v>
      </c>
      <c r="E72" s="44">
        <v>48007096</v>
      </c>
      <c r="F72" s="88">
        <v>92002</v>
      </c>
      <c r="G72" s="89">
        <f t="shared" si="3"/>
        <v>813153.47456218069</v>
      </c>
      <c r="H72" s="90">
        <f t="shared" si="4"/>
        <v>5013.6605929043108</v>
      </c>
      <c r="I72" s="50">
        <f t="shared" si="1"/>
        <v>0.59080034819606375</v>
      </c>
      <c r="K72" s="51"/>
      <c r="M72" s="29"/>
    </row>
    <row r="73" spans="1:15">
      <c r="A73" s="77" t="s">
        <v>60</v>
      </c>
      <c r="B73" s="26" t="str">
        <f t="shared" si="2"/>
        <v>071118FL55_BT3_013.gcd</v>
      </c>
      <c r="C73" s="26" t="str">
        <f t="shared" si="0"/>
        <v>071118FL55_BT3</v>
      </c>
      <c r="D73" s="44">
        <v>5621979747</v>
      </c>
      <c r="E73" s="44">
        <v>35142446</v>
      </c>
      <c r="F73" s="88">
        <v>211776</v>
      </c>
      <c r="G73" s="89">
        <f t="shared" si="3"/>
        <v>640695.36464749125</v>
      </c>
      <c r="H73" s="90">
        <f t="shared" si="4"/>
        <v>3642.1396095493651</v>
      </c>
      <c r="I73" s="50">
        <f t="shared" si="1"/>
        <v>1.4721921739700614</v>
      </c>
      <c r="K73" s="51"/>
      <c r="M73" s="29"/>
    </row>
    <row r="74" spans="1:15">
      <c r="A74" s="77" t="s">
        <v>61</v>
      </c>
      <c r="B74" s="26" t="str">
        <f t="shared" si="2"/>
        <v>071118FL55_BT2_014.gcd</v>
      </c>
      <c r="C74" s="26" t="str">
        <f t="shared" si="0"/>
        <v>071118FL55_BT2</v>
      </c>
      <c r="D74" s="44">
        <v>5646021022</v>
      </c>
      <c r="E74" s="44">
        <v>36467223</v>
      </c>
      <c r="F74" s="88">
        <v>156975</v>
      </c>
      <c r="G74" s="89">
        <f t="shared" si="3"/>
        <v>643462.69170544029</v>
      </c>
      <c r="H74" s="90">
        <f t="shared" si="4"/>
        <v>3783.3762116929147</v>
      </c>
      <c r="I74" s="50">
        <f t="shared" si="1"/>
        <v>1.0689230717922862</v>
      </c>
      <c r="M74" s="29"/>
    </row>
    <row r="75" spans="1:15">
      <c r="A75" s="77" t="s">
        <v>62</v>
      </c>
      <c r="B75" s="26" t="str">
        <f t="shared" si="2"/>
        <v>071118FL55_BT1_015.gcd</v>
      </c>
      <c r="C75" s="26" t="str">
        <f t="shared" si="0"/>
        <v>071118FL55_BT1</v>
      </c>
      <c r="D75" s="44">
        <v>5549553518</v>
      </c>
      <c r="E75" s="44">
        <v>32274174</v>
      </c>
      <c r="F75" s="88">
        <v>199167</v>
      </c>
      <c r="G75" s="89">
        <f t="shared" si="3"/>
        <v>632358.57455558015</v>
      </c>
      <c r="H75" s="90">
        <f t="shared" si="4"/>
        <v>3336.3485282553188</v>
      </c>
      <c r="I75" s="50">
        <f t="shared" si="1"/>
        <v>1.3794051790364001</v>
      </c>
      <c r="M75" s="29"/>
    </row>
    <row r="76" spans="1:15">
      <c r="A76" s="77" t="s">
        <v>63</v>
      </c>
      <c r="B76" s="26" t="str">
        <f t="shared" si="2"/>
        <v>071118FL53_BT3_016.gcd</v>
      </c>
      <c r="C76" s="26" t="str">
        <f t="shared" si="0"/>
        <v>071118FL53_BT3</v>
      </c>
      <c r="D76" s="44">
        <v>6911469836</v>
      </c>
      <c r="E76" s="44">
        <v>263496471</v>
      </c>
      <c r="F76" s="88">
        <v>90761</v>
      </c>
      <c r="G76" s="89">
        <f t="shared" si="3"/>
        <v>789125.13030038483</v>
      </c>
      <c r="H76" s="90">
        <f t="shared" si="4"/>
        <v>30658.994987590715</v>
      </c>
      <c r="I76" s="50">
        <f t="shared" si="1"/>
        <v>0.58166808864235819</v>
      </c>
      <c r="M76" s="29"/>
    </row>
    <row r="77" spans="1:15">
      <c r="A77" s="77" t="s">
        <v>64</v>
      </c>
      <c r="B77" s="26" t="str">
        <f t="shared" si="2"/>
        <v>LOW1 CHK STD1_1_017.gcd</v>
      </c>
      <c r="C77" s="26" t="str">
        <f t="shared" si="0"/>
        <v>LOW1 CHK STD1_1</v>
      </c>
      <c r="D77" s="44">
        <v>499692</v>
      </c>
      <c r="E77" s="44">
        <v>18697845</v>
      </c>
      <c r="F77" s="88">
        <v>278196</v>
      </c>
      <c r="G77" s="89">
        <f t="shared" si="3"/>
        <v>60.200343890696274</v>
      </c>
      <c r="H77" s="90">
        <f t="shared" si="4"/>
        <v>1888.9543045158259</v>
      </c>
      <c r="I77" s="50">
        <f t="shared" si="1"/>
        <v>1.9609630680531591</v>
      </c>
      <c r="J77" s="84">
        <f>((G77-$B$26)/$B$26)*100</f>
        <v>98.68100293959165</v>
      </c>
      <c r="K77" s="85">
        <f>((H77-$L$26)/$L$26)*100</f>
        <v>-6.0221739046852774</v>
      </c>
      <c r="L77" s="85">
        <f>((I77-$T$26)/$T$26)*100</f>
        <v>-2.4396483555642128</v>
      </c>
      <c r="M77" s="29"/>
    </row>
    <row r="78" spans="1:15">
      <c r="A78" s="77" t="s">
        <v>65</v>
      </c>
      <c r="B78" s="26" t="str">
        <f t="shared" si="2"/>
        <v>071118FL53_BT2_018.gcd</v>
      </c>
      <c r="C78" s="26" t="str">
        <f t="shared" si="0"/>
        <v>071118FL53_BT2</v>
      </c>
      <c r="D78" s="44">
        <v>6961816393</v>
      </c>
      <c r="E78" s="44">
        <v>259398355</v>
      </c>
      <c r="F78" s="44">
        <v>88118</v>
      </c>
      <c r="G78" s="24">
        <f t="shared" si="3"/>
        <v>794920.38822496124</v>
      </c>
      <c r="H78" s="19">
        <f t="shared" si="4"/>
        <v>30171.558094653599</v>
      </c>
      <c r="I78" s="50">
        <f t="shared" si="1"/>
        <v>0.56221880419397474</v>
      </c>
      <c r="J78" s="85"/>
      <c r="K78" s="85"/>
      <c r="L78" s="85"/>
      <c r="M78" s="29"/>
    </row>
    <row r="79" spans="1:15">
      <c r="A79" s="77" t="s">
        <v>66</v>
      </c>
      <c r="B79" s="26" t="str">
        <f t="shared" si="2"/>
        <v>071118FL53_BT1_019.gcd</v>
      </c>
      <c r="C79" s="26" t="str">
        <f t="shared" si="0"/>
        <v>071118FL53_BT1</v>
      </c>
      <c r="D79" s="44">
        <v>6975926914</v>
      </c>
      <c r="E79" s="44">
        <v>277978369</v>
      </c>
      <c r="F79" s="44">
        <v>89956</v>
      </c>
      <c r="G79" s="24">
        <f t="shared" si="3"/>
        <v>796544.61267083848</v>
      </c>
      <c r="H79" s="19">
        <f t="shared" si="4"/>
        <v>32381.496587094545</v>
      </c>
      <c r="I79" s="50">
        <f t="shared" si="1"/>
        <v>0.57574426193749673</v>
      </c>
      <c r="J79" s="85"/>
      <c r="K79" s="85"/>
      <c r="L79" s="85"/>
      <c r="M79" s="29"/>
    </row>
    <row r="80" spans="1:15">
      <c r="A80" s="77" t="s">
        <v>67</v>
      </c>
      <c r="B80" s="26" t="str">
        <f t="shared" si="2"/>
        <v>071118FL04_BT1_020.gcd</v>
      </c>
      <c r="C80" s="26" t="str">
        <f t="shared" si="0"/>
        <v>071118FL04_BT1</v>
      </c>
      <c r="D80" s="44">
        <v>6292477847</v>
      </c>
      <c r="E80" s="44">
        <v>130835677</v>
      </c>
      <c r="F80" s="44">
        <v>182922</v>
      </c>
      <c r="G80" s="24">
        <f t="shared" si="3"/>
        <v>717874.61302069097</v>
      </c>
      <c r="H80" s="19">
        <f t="shared" si="4"/>
        <v>13844.148547338731</v>
      </c>
      <c r="I80" s="50">
        <f t="shared" si="1"/>
        <v>1.2598616202532036</v>
      </c>
      <c r="J80" s="85"/>
      <c r="K80" s="85"/>
      <c r="L80" s="85"/>
      <c r="M80" s="29"/>
    </row>
    <row r="81" spans="1:17">
      <c r="A81" s="77" t="s">
        <v>68</v>
      </c>
      <c r="B81" s="26" t="str">
        <f t="shared" si="2"/>
        <v>071118FL03_BT1_021.gcd</v>
      </c>
      <c r="C81" s="26" t="str">
        <f t="shared" si="0"/>
        <v>071118FL03_BT1</v>
      </c>
      <c r="D81" s="44">
        <v>5062173184</v>
      </c>
      <c r="E81" s="44">
        <v>35569884</v>
      </c>
      <c r="F81" s="44">
        <v>67900</v>
      </c>
      <c r="G81" s="24">
        <f t="shared" si="3"/>
        <v>576257.52393366327</v>
      </c>
      <c r="H81" s="19">
        <f t="shared" si="4"/>
        <v>3687.709460737176</v>
      </c>
      <c r="I81" s="50">
        <f t="shared" si="1"/>
        <v>0.41343876901523241</v>
      </c>
      <c r="J81" s="85"/>
      <c r="K81" s="85"/>
      <c r="L81" s="85"/>
      <c r="M81" s="29"/>
    </row>
    <row r="82" spans="1:17">
      <c r="A82" s="77" t="s">
        <v>69</v>
      </c>
      <c r="B82" s="26" t="str">
        <f t="shared" si="2"/>
        <v>071118FL05_BT1_022.gcd</v>
      </c>
      <c r="C82" s="26" t="str">
        <f t="shared" si="0"/>
        <v>071118FL05_BT1</v>
      </c>
      <c r="D82" s="44">
        <v>2475572408</v>
      </c>
      <c r="E82" s="44">
        <v>26395968</v>
      </c>
      <c r="F82" s="44">
        <v>67221</v>
      </c>
      <c r="G82" s="24">
        <f t="shared" si="3"/>
        <v>278520.80591281422</v>
      </c>
      <c r="H82" s="19">
        <f t="shared" si="4"/>
        <v>2709.6635524897174</v>
      </c>
      <c r="I82" s="50">
        <f t="shared" si="1"/>
        <v>0.40844214996852324</v>
      </c>
      <c r="J82" s="85"/>
      <c r="K82" s="85"/>
      <c r="L82" s="85"/>
      <c r="M82" s="29"/>
    </row>
    <row r="83" spans="1:17">
      <c r="A83" s="77" t="s">
        <v>70</v>
      </c>
      <c r="B83" s="26" t="str">
        <f t="shared" si="2"/>
        <v>071118FL08_BT2_023.gcd</v>
      </c>
      <c r="C83" s="26" t="str">
        <f t="shared" si="0"/>
        <v>071118FL08_BT2</v>
      </c>
      <c r="D83" s="44">
        <v>5701749373</v>
      </c>
      <c r="E83" s="44">
        <v>32259366</v>
      </c>
      <c r="F83" s="44">
        <v>73136</v>
      </c>
      <c r="G83" s="24">
        <f t="shared" si="3"/>
        <v>649877.43358652515</v>
      </c>
      <c r="H83" s="19">
        <f t="shared" si="4"/>
        <v>3334.7698236095243</v>
      </c>
      <c r="I83" s="50">
        <f t="shared" si="1"/>
        <v>0.45196939836511341</v>
      </c>
      <c r="J83" s="85"/>
      <c r="K83" s="85"/>
      <c r="L83" s="85"/>
      <c r="M83" s="29"/>
    </row>
    <row r="84" spans="1:17">
      <c r="A84" s="77" t="s">
        <v>71</v>
      </c>
      <c r="B84" s="26" t="str">
        <f t="shared" si="2"/>
        <v>071118FL08_BT3_024.gcd</v>
      </c>
      <c r="C84" s="26" t="str">
        <f t="shared" si="0"/>
        <v>071118FL08_BT3</v>
      </c>
      <c r="D84" s="44">
        <v>5679494315</v>
      </c>
      <c r="E84" s="44">
        <v>31800394</v>
      </c>
      <c r="F84" s="44">
        <v>77322</v>
      </c>
      <c r="G84" s="24">
        <f t="shared" si="3"/>
        <v>647315.71320440632</v>
      </c>
      <c r="H84" s="19">
        <f t="shared" si="4"/>
        <v>3285.8380820718698</v>
      </c>
      <c r="I84" s="50">
        <f t="shared" si="1"/>
        <v>0.48277329723039264</v>
      </c>
      <c r="J84" s="85"/>
      <c r="K84" s="85"/>
      <c r="L84" s="85"/>
      <c r="M84" s="29"/>
    </row>
    <row r="85" spans="1:17">
      <c r="A85" s="77" t="s">
        <v>72</v>
      </c>
      <c r="B85" s="26" t="str">
        <f t="shared" si="2"/>
        <v>071118FL08_BT1_025.gcd</v>
      </c>
      <c r="C85" s="26" t="str">
        <f t="shared" si="0"/>
        <v>071118FL08_BT1</v>
      </c>
      <c r="D85" s="44">
        <v>5711599173</v>
      </c>
      <c r="E85" s="44">
        <v>31278220</v>
      </c>
      <c r="F85" s="44">
        <v>78547</v>
      </c>
      <c r="G85" s="24">
        <f t="shared" si="3"/>
        <v>651011.21779952489</v>
      </c>
      <c r="H85" s="19">
        <f t="shared" si="4"/>
        <v>3230.1682738794675</v>
      </c>
      <c r="I85" s="50">
        <f t="shared" si="1"/>
        <v>0.49178781612909483</v>
      </c>
      <c r="J85" s="85"/>
      <c r="K85" s="85"/>
      <c r="L85" s="85"/>
      <c r="M85" s="29"/>
    </row>
    <row r="86" spans="1:17">
      <c r="A86" s="77" t="s">
        <v>73</v>
      </c>
      <c r="B86" s="26" t="str">
        <f t="shared" si="2"/>
        <v>071118FL07_BT3_026.gcd</v>
      </c>
      <c r="C86" s="26" t="str">
        <f t="shared" si="0"/>
        <v>071118FL07_BT3</v>
      </c>
      <c r="D86" s="44">
        <v>3599955773</v>
      </c>
      <c r="E86" s="44">
        <v>30718295</v>
      </c>
      <c r="F86" s="44">
        <v>223101</v>
      </c>
      <c r="G86" s="24">
        <f t="shared" si="3"/>
        <v>407945.57683167153</v>
      </c>
      <c r="H86" s="19">
        <f t="shared" si="4"/>
        <v>3170.4737709893761</v>
      </c>
      <c r="I86" s="50">
        <f t="shared" si="1"/>
        <v>1.5555304813396953</v>
      </c>
      <c r="J86" s="85"/>
      <c r="K86" s="85"/>
      <c r="L86" s="85"/>
      <c r="M86" s="29"/>
    </row>
    <row r="87" spans="1:17">
      <c r="A87" s="77" t="s">
        <v>74</v>
      </c>
      <c r="B87" s="26" t="str">
        <f t="shared" si="2"/>
        <v>071118FL07_BT2_027.gcd</v>
      </c>
      <c r="C87" s="26" t="str">
        <f t="shared" si="0"/>
        <v>071118FL07_BT2</v>
      </c>
      <c r="D87" s="44">
        <v>3651742926</v>
      </c>
      <c r="E87" s="44">
        <v>31652801</v>
      </c>
      <c r="F87" s="44">
        <v>229381</v>
      </c>
      <c r="G87" s="24">
        <f t="shared" si="3"/>
        <v>413906.65792038431</v>
      </c>
      <c r="H87" s="19">
        <f t="shared" si="4"/>
        <v>3270.1029554655256</v>
      </c>
      <c r="I87" s="50">
        <f t="shared" si="1"/>
        <v>1.6017436884285519</v>
      </c>
      <c r="J87" s="85"/>
      <c r="K87" s="85"/>
      <c r="L87" s="85"/>
      <c r="M87" s="29"/>
    </row>
    <row r="88" spans="1:17">
      <c r="A88" s="77" t="s">
        <v>75</v>
      </c>
      <c r="B88" s="26" t="str">
        <f t="shared" si="2"/>
        <v>LOW1 CHK STD1_2_028.gcd</v>
      </c>
      <c r="C88" s="26" t="str">
        <f t="shared" si="0"/>
        <v>LOW1 CHK STD1_2</v>
      </c>
      <c r="D88" s="44">
        <v>414645</v>
      </c>
      <c r="E88" s="44">
        <v>18645784</v>
      </c>
      <c r="F88" s="44">
        <v>279235</v>
      </c>
      <c r="G88" s="24">
        <f t="shared" si="3"/>
        <v>50.061155466919566</v>
      </c>
      <c r="H88" s="19">
        <f t="shared" si="4"/>
        <v>1883.4039977515968</v>
      </c>
      <c r="I88" s="50">
        <f t="shared" si="1"/>
        <v>1.968608851837446</v>
      </c>
      <c r="J88" s="84">
        <f>((G88-$B$26)/$B$26)*100</f>
        <v>65.218334874321997</v>
      </c>
      <c r="K88" s="85">
        <f>((H88-$L$26)/$L$26)*100</f>
        <v>-6.2983085695723</v>
      </c>
      <c r="L88" s="85">
        <f>((I88-$T$26)/$T$26)*100</f>
        <v>-2.0592611026146139</v>
      </c>
      <c r="M88" s="29"/>
    </row>
    <row r="89" spans="1:17">
      <c r="A89" s="77" t="s">
        <v>76</v>
      </c>
      <c r="B89" s="26" t="str">
        <f t="shared" si="2"/>
        <v>071118FL07_BT1_029.gcd</v>
      </c>
      <c r="C89" s="26" t="str">
        <f t="shared" si="0"/>
        <v>071118FL07_BT1</v>
      </c>
      <c r="D89" s="44">
        <v>3640208532</v>
      </c>
      <c r="E89" s="44">
        <v>31379568</v>
      </c>
      <c r="F89" s="44">
        <v>232138</v>
      </c>
      <c r="G89" s="24">
        <f t="shared" si="3"/>
        <v>412578.96458410146</v>
      </c>
      <c r="H89" s="19">
        <f t="shared" si="4"/>
        <v>3240.973146815852</v>
      </c>
      <c r="I89" s="50">
        <f t="shared" si="1"/>
        <v>1.6220318750438349</v>
      </c>
      <c r="J89" s="85"/>
      <c r="K89" s="85"/>
      <c r="L89" s="85"/>
      <c r="M89" s="29"/>
    </row>
    <row r="90" spans="1:17">
      <c r="A90" s="77" t="s">
        <v>77</v>
      </c>
      <c r="B90" s="26" t="str">
        <f t="shared" si="2"/>
        <v>071118FL54_BT1_030.gcd</v>
      </c>
      <c r="C90" s="26" t="str">
        <f t="shared" si="0"/>
        <v>071118FL54_BT1</v>
      </c>
      <c r="D90" s="44">
        <v>4868375128</v>
      </c>
      <c r="E90" s="44">
        <v>46824836</v>
      </c>
      <c r="F90" s="44">
        <v>66188</v>
      </c>
      <c r="G90" s="24">
        <f t="shared" si="3"/>
        <v>553949.94648002507</v>
      </c>
      <c r="H90" s="19">
        <f t="shared" si="4"/>
        <v>4887.6179568604839</v>
      </c>
      <c r="I90" s="50">
        <f t="shared" si="1"/>
        <v>0.40084051892986261</v>
      </c>
      <c r="J90" s="85"/>
      <c r="K90" s="85"/>
      <c r="L90" s="85"/>
      <c r="M90" s="29"/>
    </row>
    <row r="91" spans="1:17">
      <c r="A91" s="77" t="s">
        <v>78</v>
      </c>
      <c r="B91" s="26" t="str">
        <f t="shared" si="2"/>
        <v>071118FL41_BT1_031.gcd</v>
      </c>
      <c r="C91" s="26" t="str">
        <f t="shared" si="0"/>
        <v>071118FL41_BT1</v>
      </c>
      <c r="D91" s="44">
        <v>4788004747</v>
      </c>
      <c r="E91" s="44">
        <v>78667537</v>
      </c>
      <c r="F91" s="44">
        <v>329483</v>
      </c>
      <c r="G91" s="24">
        <f t="shared" si="3"/>
        <v>544698.7262348854</v>
      </c>
      <c r="H91" s="19">
        <f t="shared" si="4"/>
        <v>8282.4194157573456</v>
      </c>
      <c r="I91" s="50">
        <f t="shared" si="1"/>
        <v>2.3383733788757999</v>
      </c>
      <c r="J91" s="85"/>
      <c r="K91" s="85"/>
      <c r="L91" s="85"/>
      <c r="M91" s="29">
        <v>1</v>
      </c>
    </row>
    <row r="92" spans="1:17">
      <c r="A92" s="77" t="s">
        <v>79</v>
      </c>
      <c r="B92" s="26" t="str">
        <f t="shared" si="2"/>
        <v>071118FL15_BT1_032.gcd</v>
      </c>
      <c r="C92" s="26" t="str">
        <f t="shared" si="0"/>
        <v>071118FL15_BT1</v>
      </c>
      <c r="D92" s="44">
        <v>4654529853</v>
      </c>
      <c r="E92" s="44">
        <v>22873589</v>
      </c>
      <c r="F92" s="44">
        <v>220234</v>
      </c>
      <c r="G92" s="24">
        <f t="shared" si="3"/>
        <v>529334.78710424132</v>
      </c>
      <c r="H92" s="19">
        <f t="shared" si="4"/>
        <v>2334.1370741301189</v>
      </c>
      <c r="I92" s="50">
        <f t="shared" si="1"/>
        <v>1.5344328277212633</v>
      </c>
      <c r="J92" s="85"/>
      <c r="K92" s="85"/>
      <c r="L92" s="85"/>
      <c r="M92" s="29"/>
      <c r="Q92" s="45"/>
    </row>
    <row r="93" spans="1:17">
      <c r="A93" s="77" t="s">
        <v>80</v>
      </c>
      <c r="B93" s="26" t="str">
        <f t="shared" si="2"/>
        <v>071118FL12_BT3_033.gcd</v>
      </c>
      <c r="C93" s="26" t="str">
        <f t="shared" si="0"/>
        <v>071118FL12_BT3</v>
      </c>
      <c r="D93" s="44">
        <v>6381634680</v>
      </c>
      <c r="E93" s="44">
        <v>68124252</v>
      </c>
      <c r="F93" s="44">
        <v>140847</v>
      </c>
      <c r="G93" s="24">
        <f t="shared" si="3"/>
        <v>728137.21832602273</v>
      </c>
      <c r="H93" s="19">
        <f t="shared" si="4"/>
        <v>7158.3828806793254</v>
      </c>
      <c r="I93" s="50">
        <f t="shared" si="1"/>
        <v>0.9502404915488023</v>
      </c>
      <c r="J93" s="85"/>
      <c r="K93" s="85"/>
      <c r="L93" s="85"/>
      <c r="M93" s="29"/>
      <c r="Q93" s="45"/>
    </row>
    <row r="94" spans="1:17">
      <c r="A94" s="77" t="s">
        <v>81</v>
      </c>
      <c r="B94" s="26" t="str">
        <f t="shared" si="2"/>
        <v>071118FL12_BT2_034.gcd</v>
      </c>
      <c r="C94" s="26" t="str">
        <f t="shared" si="0"/>
        <v>071118FL12_BT2</v>
      </c>
      <c r="D94" s="44">
        <v>6393136632</v>
      </c>
      <c r="E94" s="44">
        <v>65268650</v>
      </c>
      <c r="F94" s="44">
        <v>137165</v>
      </c>
      <c r="G94" s="24">
        <f t="shared" si="3"/>
        <v>729461.17735019384</v>
      </c>
      <c r="H94" s="19">
        <f t="shared" si="4"/>
        <v>6853.942568419734</v>
      </c>
      <c r="I94" s="50">
        <f t="shared" si="1"/>
        <v>0.92314542331613203</v>
      </c>
      <c r="J94" s="85"/>
      <c r="K94" s="85"/>
      <c r="L94" s="85"/>
      <c r="M94" s="29"/>
      <c r="Q94" s="45"/>
    </row>
    <row r="95" spans="1:17">
      <c r="A95" s="77" t="s">
        <v>82</v>
      </c>
      <c r="B95" s="26" t="str">
        <f t="shared" si="2"/>
        <v>071118FL12_BT1_035.gcd</v>
      </c>
      <c r="C95" s="26" t="str">
        <f t="shared" si="0"/>
        <v>071118FL12_BT1</v>
      </c>
      <c r="D95" s="44">
        <v>6365883768</v>
      </c>
      <c r="E95" s="44">
        <v>64753840</v>
      </c>
      <c r="F95" s="44">
        <v>141077</v>
      </c>
      <c r="G95" s="24">
        <f t="shared" si="3"/>
        <v>726324.17284632276</v>
      </c>
      <c r="H95" s="19">
        <f t="shared" si="4"/>
        <v>6799.0578480860322</v>
      </c>
      <c r="I95" s="50">
        <f t="shared" si="1"/>
        <v>0.95193301346447701</v>
      </c>
      <c r="J95" s="85"/>
      <c r="K95" s="85"/>
      <c r="L95" s="85"/>
      <c r="M95" s="29"/>
      <c r="Q95" s="45"/>
    </row>
    <row r="96" spans="1:17">
      <c r="A96" s="77" t="s">
        <v>83</v>
      </c>
      <c r="B96" s="26" t="str">
        <f t="shared" si="2"/>
        <v>071118FL21_BT3_036.gcd</v>
      </c>
      <c r="C96" s="26" t="str">
        <f t="shared" si="0"/>
        <v>071118FL21_BT3</v>
      </c>
      <c r="D96" s="44">
        <v>5689719332</v>
      </c>
      <c r="E96" s="44">
        <v>21646190</v>
      </c>
      <c r="F96" s="44">
        <v>45699</v>
      </c>
      <c r="G96" s="24">
        <f t="shared" si="3"/>
        <v>648492.68764574057</v>
      </c>
      <c r="H96" s="19">
        <f t="shared" si="4"/>
        <v>2203.2820968513838</v>
      </c>
      <c r="I96" s="50">
        <f t="shared" si="1"/>
        <v>0.25006625140699923</v>
      </c>
      <c r="J96" s="85"/>
      <c r="K96" s="85"/>
      <c r="L96" s="85"/>
      <c r="M96" s="29"/>
    </row>
    <row r="97" spans="1:17">
      <c r="A97" s="77" t="s">
        <v>84</v>
      </c>
      <c r="B97" s="26" t="str">
        <f t="shared" si="2"/>
        <v>071118FL21_BT2_037.gcd</v>
      </c>
      <c r="C97" s="26" t="str">
        <f t="shared" si="0"/>
        <v>071118FL21_BT2</v>
      </c>
      <c r="D97" s="44">
        <v>5735417767</v>
      </c>
      <c r="E97" s="44">
        <v>22184156</v>
      </c>
      <c r="F97" s="44">
        <v>44073</v>
      </c>
      <c r="G97" s="24">
        <f t="shared" si="3"/>
        <v>653752.91264135425</v>
      </c>
      <c r="H97" s="19">
        <f t="shared" si="4"/>
        <v>2260.6355155088308</v>
      </c>
      <c r="I97" s="50">
        <f t="shared" si="1"/>
        <v>0.23810085734227299</v>
      </c>
      <c r="J97" s="85"/>
      <c r="K97" s="85"/>
      <c r="L97" s="85"/>
      <c r="M97" s="29"/>
    </row>
    <row r="98" spans="1:17">
      <c r="A98" s="77" t="s">
        <v>85</v>
      </c>
      <c r="B98" s="26" t="str">
        <f t="shared" si="2"/>
        <v>071118FL21_BT1_038.gcd</v>
      </c>
      <c r="C98" s="26" t="str">
        <f t="shared" si="0"/>
        <v>071118FL21_BT1</v>
      </c>
      <c r="D98" s="44">
        <v>5625270494</v>
      </c>
      <c r="E98" s="44">
        <v>20783388</v>
      </c>
      <c r="F98" s="44">
        <v>56258</v>
      </c>
      <c r="G98" s="24">
        <f t="shared" si="3"/>
        <v>641074.15375971445</v>
      </c>
      <c r="H98" s="19">
        <f t="shared" si="4"/>
        <v>2111.2973908950917</v>
      </c>
      <c r="I98" s="50">
        <f t="shared" si="1"/>
        <v>0.32776772491834261</v>
      </c>
      <c r="J98" s="85"/>
      <c r="K98" s="85"/>
      <c r="L98" s="85"/>
      <c r="M98" s="29"/>
    </row>
    <row r="99" spans="1:17">
      <c r="A99" s="77" t="s">
        <v>86</v>
      </c>
      <c r="B99" s="26" t="str">
        <f t="shared" si="2"/>
        <v>LOW1 CHK STD1_3_039.gcd</v>
      </c>
      <c r="C99" s="26" t="str">
        <f t="shared" si="0"/>
        <v>LOW1 CHK STD1_3</v>
      </c>
      <c r="D99" s="44">
        <v>497876</v>
      </c>
      <c r="E99" s="44">
        <v>18621597</v>
      </c>
      <c r="F99" s="44">
        <v>276122</v>
      </c>
      <c r="G99" s="24">
        <f t="shared" si="3"/>
        <v>59.983842824490779</v>
      </c>
      <c r="H99" s="19">
        <f t="shared" si="4"/>
        <v>1880.8253828631694</v>
      </c>
      <c r="I99" s="50">
        <f t="shared" ref="I99:I130" si="5">((F99*$U$28)+$U$30)</f>
        <v>1.9457009356483361</v>
      </c>
      <c r="J99" s="84">
        <f>((G99-$B$26)/$B$26)*100</f>
        <v>97.966477968616431</v>
      </c>
      <c r="K99" s="85">
        <f>((H99-$L$26)/$L$26)*100</f>
        <v>-6.4265978675040119</v>
      </c>
      <c r="L99" s="85">
        <f>((I99-$T$26)/$T$26)*100</f>
        <v>-3.1989584254559036</v>
      </c>
      <c r="M99" s="29"/>
    </row>
    <row r="100" spans="1:17">
      <c r="A100" s="77" t="s">
        <v>87</v>
      </c>
      <c r="B100" s="26" t="str">
        <f t="shared" si="2"/>
        <v>071118FL43_BT3_040.gcd</v>
      </c>
      <c r="C100" s="26" t="str">
        <f t="shared" si="0"/>
        <v>071118FL43_BT3</v>
      </c>
      <c r="D100" s="44">
        <v>7033860589</v>
      </c>
      <c r="E100" s="44">
        <v>121133466</v>
      </c>
      <c r="F100" s="44">
        <v>120581</v>
      </c>
      <c r="G100" s="24">
        <f t="shared" si="3"/>
        <v>803213.20351695304</v>
      </c>
      <c r="H100" s="19">
        <f t="shared" si="4"/>
        <v>12809.780261265098</v>
      </c>
      <c r="I100" s="50">
        <f t="shared" si="5"/>
        <v>0.80110723440504961</v>
      </c>
      <c r="J100" s="85"/>
      <c r="K100" s="85"/>
      <c r="L100" s="85"/>
      <c r="M100" s="29"/>
    </row>
    <row r="101" spans="1:17">
      <c r="A101" s="77" t="s">
        <v>88</v>
      </c>
      <c r="B101" s="26" t="str">
        <f t="shared" si="2"/>
        <v>071118FL43_BT2_041.gcd</v>
      </c>
      <c r="C101" s="26" t="str">
        <f t="shared" si="0"/>
        <v>071118FL43_BT2</v>
      </c>
      <c r="D101" s="44">
        <v>6998081390</v>
      </c>
      <c r="E101" s="44">
        <v>113737020</v>
      </c>
      <c r="F101" s="44">
        <v>129909</v>
      </c>
      <c r="G101" s="24">
        <f t="shared" si="3"/>
        <v>799094.7553271444</v>
      </c>
      <c r="H101" s="19">
        <f t="shared" si="4"/>
        <v>12021.233282431491</v>
      </c>
      <c r="I101" s="50">
        <f t="shared" si="5"/>
        <v>0.8697500362720646</v>
      </c>
      <c r="J101" s="85"/>
      <c r="K101" s="85"/>
      <c r="L101" s="85"/>
      <c r="M101" s="29"/>
    </row>
    <row r="102" spans="1:17">
      <c r="A102" s="77" t="s">
        <v>89</v>
      </c>
      <c r="B102" s="26" t="str">
        <f t="shared" si="2"/>
        <v>071118FL43_BT1_042.gcd</v>
      </c>
      <c r="C102" s="26" t="str">
        <f t="shared" si="0"/>
        <v>071118FL43_BT1</v>
      </c>
      <c r="D102" s="44">
        <v>7018226634</v>
      </c>
      <c r="E102" s="44">
        <v>116900511</v>
      </c>
      <c r="F102" s="44">
        <v>141104</v>
      </c>
      <c r="G102" s="24">
        <f t="shared" si="3"/>
        <v>801413.62064565124</v>
      </c>
      <c r="H102" s="19">
        <f t="shared" si="4"/>
        <v>12358.498135121188</v>
      </c>
      <c r="I102" s="50">
        <f t="shared" si="5"/>
        <v>0.95213170081979537</v>
      </c>
      <c r="J102" s="85"/>
      <c r="K102" s="85"/>
      <c r="L102" s="85"/>
      <c r="M102" s="29"/>
    </row>
    <row r="103" spans="1:17">
      <c r="A103" s="77" t="s">
        <v>90</v>
      </c>
      <c r="B103" s="26" t="str">
        <f t="shared" si="2"/>
        <v>071118FL50_BT2_043.gcd</v>
      </c>
      <c r="C103" s="26" t="str">
        <f t="shared" si="0"/>
        <v>071118FL50_BT2</v>
      </c>
      <c r="D103" s="44">
        <v>6120852148</v>
      </c>
      <c r="E103" s="44">
        <v>119700070</v>
      </c>
      <c r="F103" s="44">
        <v>56928</v>
      </c>
      <c r="G103" s="24">
        <f t="shared" si="3"/>
        <v>698119.23645758803</v>
      </c>
      <c r="H103" s="19">
        <f t="shared" si="4"/>
        <v>12656.963613205722</v>
      </c>
      <c r="I103" s="50">
        <f t="shared" si="5"/>
        <v>0.33269811484661233</v>
      </c>
      <c r="J103" s="85"/>
      <c r="K103" s="85"/>
      <c r="L103" s="85"/>
      <c r="M103" s="29"/>
    </row>
    <row r="104" spans="1:17">
      <c r="A104" s="77" t="s">
        <v>91</v>
      </c>
      <c r="B104" s="26" t="str">
        <f t="shared" si="2"/>
        <v>071118FL50_BT1_044.gcd</v>
      </c>
      <c r="C104" s="26" t="str">
        <f t="shared" si="0"/>
        <v>071118FL50_BT1</v>
      </c>
      <c r="D104" s="44">
        <v>6169811627</v>
      </c>
      <c r="E104" s="44">
        <v>119114641</v>
      </c>
      <c r="F104" s="44">
        <v>57126</v>
      </c>
      <c r="G104" s="24">
        <f t="shared" si="3"/>
        <v>703754.83153229964</v>
      </c>
      <c r="H104" s="19">
        <f t="shared" si="4"/>
        <v>12594.550087943511</v>
      </c>
      <c r="I104" s="50">
        <f t="shared" si="5"/>
        <v>0.33415515545228008</v>
      </c>
      <c r="J104" s="85"/>
      <c r="K104" s="85"/>
      <c r="L104" s="85"/>
      <c r="M104" s="29"/>
    </row>
    <row r="105" spans="1:17">
      <c r="A105" s="77" t="s">
        <v>92</v>
      </c>
      <c r="B105" s="26" t="str">
        <f t="shared" si="2"/>
        <v>071118FL49_BT3_045.gcd</v>
      </c>
      <c r="C105" s="26" t="str">
        <f t="shared" si="0"/>
        <v>071118FL49_BT3</v>
      </c>
      <c r="D105" s="44">
        <v>5674700502</v>
      </c>
      <c r="E105" s="44">
        <v>30020342</v>
      </c>
      <c r="F105" s="44">
        <v>49339</v>
      </c>
      <c r="G105" s="24">
        <f t="shared" si="3"/>
        <v>646763.91017292615</v>
      </c>
      <c r="H105" s="19">
        <f t="shared" si="4"/>
        <v>3096.0638814940899</v>
      </c>
      <c r="I105" s="50">
        <f t="shared" si="5"/>
        <v>0.2768522504202855</v>
      </c>
      <c r="J105" s="85"/>
      <c r="K105" s="85"/>
      <c r="L105" s="85"/>
      <c r="M105" s="29"/>
    </row>
    <row r="106" spans="1:17">
      <c r="A106" s="77" t="s">
        <v>93</v>
      </c>
      <c r="B106" s="26" t="str">
        <f t="shared" si="2"/>
        <v>071118FL49_BT2_046.gcd</v>
      </c>
      <c r="C106" s="26" t="str">
        <f t="shared" si="0"/>
        <v>071118FL49_BT2</v>
      </c>
      <c r="D106" s="44">
        <v>5709201558</v>
      </c>
      <c r="E106" s="44">
        <v>32634121</v>
      </c>
      <c r="F106" s="44">
        <v>48680</v>
      </c>
      <c r="G106" s="24">
        <f t="shared" si="3"/>
        <v>650735.23473023914</v>
      </c>
      <c r="H106" s="19">
        <f t="shared" si="4"/>
        <v>3374.7230556148397</v>
      </c>
      <c r="I106" s="50">
        <f t="shared" si="5"/>
        <v>0.27200280719233066</v>
      </c>
      <c r="J106" s="85"/>
      <c r="K106" s="85"/>
      <c r="L106" s="85"/>
      <c r="M106" s="29"/>
    </row>
    <row r="107" spans="1:17">
      <c r="A107" s="77" t="s">
        <v>94</v>
      </c>
      <c r="B107" s="26" t="str">
        <f t="shared" si="2"/>
        <v>071118FL49_BT1_047.gcd</v>
      </c>
      <c r="C107" s="26" t="str">
        <f t="shared" si="0"/>
        <v>071118FL49_BT1</v>
      </c>
      <c r="D107" s="44">
        <v>5621680720</v>
      </c>
      <c r="E107" s="44">
        <v>29477290</v>
      </c>
      <c r="F107" s="44">
        <v>54034</v>
      </c>
      <c r="G107" s="24">
        <f t="shared" si="3"/>
        <v>640660.94444689213</v>
      </c>
      <c r="H107" s="19">
        <f t="shared" si="4"/>
        <v>3038.1682362139718</v>
      </c>
      <c r="I107" s="50">
        <f t="shared" si="5"/>
        <v>0.31140177387286216</v>
      </c>
      <c r="J107" s="85"/>
      <c r="K107" s="85"/>
      <c r="L107" s="85"/>
      <c r="M107" s="29"/>
    </row>
    <row r="108" spans="1:17">
      <c r="A108" s="77" t="s">
        <v>95</v>
      </c>
      <c r="B108" s="26" t="str">
        <f t="shared" si="2"/>
        <v>071118FL47_BT3_048.gcd</v>
      </c>
      <c r="C108" s="26" t="str">
        <f t="shared" si="0"/>
        <v>071118FL47_BT3</v>
      </c>
      <c r="D108" s="44">
        <v>5976155487</v>
      </c>
      <c r="E108" s="44">
        <v>46956854</v>
      </c>
      <c r="F108" s="44">
        <v>66927</v>
      </c>
      <c r="G108" s="24">
        <f t="shared" si="3"/>
        <v>681463.5896509951</v>
      </c>
      <c r="H108" s="19">
        <f t="shared" si="4"/>
        <v>4901.6926077200524</v>
      </c>
      <c r="I108" s="50">
        <f t="shared" si="5"/>
        <v>0.4062786654328347</v>
      </c>
      <c r="J108" s="85"/>
      <c r="K108" s="85"/>
      <c r="L108" s="85"/>
      <c r="M108" s="29"/>
    </row>
    <row r="109" spans="1:17">
      <c r="A109" s="77" t="s">
        <v>96</v>
      </c>
      <c r="B109" s="26" t="str">
        <f t="shared" si="2"/>
        <v>071118FL47_BT2_049.gcd</v>
      </c>
      <c r="C109" s="26" t="str">
        <f t="shared" si="0"/>
        <v>071118FL47_BT2</v>
      </c>
      <c r="D109" s="44">
        <v>5954391107</v>
      </c>
      <c r="E109" s="44">
        <v>44960525</v>
      </c>
      <c r="F109" s="44">
        <v>66168</v>
      </c>
      <c r="G109" s="24">
        <f t="shared" si="3"/>
        <v>678958.34990503802</v>
      </c>
      <c r="H109" s="19">
        <f t="shared" si="4"/>
        <v>4688.8607690629578</v>
      </c>
      <c r="I109" s="50">
        <f t="shared" si="5"/>
        <v>0.40069334311110827</v>
      </c>
      <c r="J109" s="85"/>
      <c r="K109" s="85"/>
      <c r="L109" s="85"/>
      <c r="M109" s="29"/>
    </row>
    <row r="110" spans="1:17">
      <c r="A110" s="77" t="s">
        <v>97</v>
      </c>
      <c r="B110" s="26" t="str">
        <f t="shared" si="2"/>
        <v>LOW1 CHK STD1_4_050.gcd</v>
      </c>
      <c r="C110" s="26" t="str">
        <f t="shared" si="0"/>
        <v>LOW1 CHK STD1_4</v>
      </c>
      <c r="D110" s="44">
        <v>547423</v>
      </c>
      <c r="E110" s="44">
        <v>18627967</v>
      </c>
      <c r="F110" s="44">
        <v>273650</v>
      </c>
      <c r="G110" s="24">
        <f t="shared" si="3"/>
        <v>65.890769216166731</v>
      </c>
      <c r="H110" s="19">
        <f t="shared" si="4"/>
        <v>1881.5044987865697</v>
      </c>
      <c r="I110" s="50">
        <f t="shared" si="5"/>
        <v>1.9275100044503017</v>
      </c>
      <c r="J110" s="84">
        <f>((G110-$B$26)/$B$26)*100</f>
        <v>117.4612845418044</v>
      </c>
      <c r="K110" s="85">
        <f>((H110-$L$26)/$L$26)*100</f>
        <v>-6.3928110056432992</v>
      </c>
      <c r="L110" s="85">
        <f>((I110-$T$26)/$T$26)*100</f>
        <v>-4.1039798780944308</v>
      </c>
      <c r="M110" s="29"/>
    </row>
    <row r="111" spans="1:17">
      <c r="A111" s="77" t="s">
        <v>98</v>
      </c>
      <c r="B111" s="26" t="str">
        <f t="shared" si="2"/>
        <v>071118FL47_BT1_051.gcd</v>
      </c>
      <c r="C111" s="26" t="str">
        <f t="shared" si="0"/>
        <v>071118FL47_BT1</v>
      </c>
      <c r="D111" s="44">
        <v>5934004766</v>
      </c>
      <c r="E111" s="44">
        <v>43634263</v>
      </c>
      <c r="F111" s="44">
        <v>65855</v>
      </c>
      <c r="G111" s="24">
        <f t="shared" si="3"/>
        <v>676611.73255375877</v>
      </c>
      <c r="H111" s="19">
        <f t="shared" si="4"/>
        <v>4547.4658486860881</v>
      </c>
      <c r="I111" s="50">
        <f t="shared" si="5"/>
        <v>0.39839004154760316</v>
      </c>
      <c r="J111" s="85"/>
      <c r="K111" s="85"/>
      <c r="L111" s="85"/>
      <c r="M111" s="29"/>
    </row>
    <row r="112" spans="1:17">
      <c r="A112" s="77" t="s">
        <v>99</v>
      </c>
      <c r="B112" s="26" t="str">
        <f t="shared" si="2"/>
        <v>071118FL52_BT1_052.gcd</v>
      </c>
      <c r="C112" s="26" t="str">
        <f t="shared" si="0"/>
        <v>071118FL52_BT1</v>
      </c>
      <c r="D112" s="44">
        <v>4823616552</v>
      </c>
      <c r="E112" s="44">
        <v>58875099</v>
      </c>
      <c r="F112" s="44">
        <v>85730</v>
      </c>
      <c r="G112" s="24">
        <f t="shared" si="3"/>
        <v>548797.90614771878</v>
      </c>
      <c r="H112" s="19">
        <f t="shared" si="4"/>
        <v>6172.3158351117936</v>
      </c>
      <c r="I112" s="50">
        <f t="shared" si="5"/>
        <v>0.54464601143470892</v>
      </c>
      <c r="J112" s="85"/>
      <c r="K112" s="85"/>
      <c r="L112" s="85"/>
      <c r="M112" s="29"/>
      <c r="Q112" s="45"/>
    </row>
    <row r="113" spans="1:17">
      <c r="A113" s="77" t="s">
        <v>100</v>
      </c>
      <c r="B113" s="26" t="str">
        <f t="shared" si="2"/>
        <v>071118FL42_BT2_053.gcd</v>
      </c>
      <c r="C113" s="26" t="str">
        <f t="shared" si="0"/>
        <v>071118FL42_BT2</v>
      </c>
      <c r="D113" s="44">
        <v>6017645438</v>
      </c>
      <c r="E113" s="44">
        <v>134271289</v>
      </c>
      <c r="F113" s="44">
        <v>109522</v>
      </c>
      <c r="G113" s="24">
        <f t="shared" si="3"/>
        <v>686239.3872755086</v>
      </c>
      <c r="H113" s="19">
        <f t="shared" si="4"/>
        <v>14210.424656573421</v>
      </c>
      <c r="I113" s="50">
        <f t="shared" si="5"/>
        <v>0.71972636542484825</v>
      </c>
      <c r="J113" s="85"/>
      <c r="K113" s="85"/>
      <c r="L113" s="85"/>
      <c r="M113" s="29"/>
      <c r="Q113" s="45"/>
    </row>
    <row r="114" spans="1:17">
      <c r="A114" s="77" t="s">
        <v>101</v>
      </c>
      <c r="B114" s="26" t="str">
        <f t="shared" si="2"/>
        <v>071118FL42_BT1_054.gcd</v>
      </c>
      <c r="C114" s="26" t="str">
        <f t="shared" si="0"/>
        <v>071118FL42_BT1</v>
      </c>
      <c r="D114" s="44">
        <v>5985628540</v>
      </c>
      <c r="E114" s="44">
        <v>127020067</v>
      </c>
      <c r="F114" s="44">
        <v>105519</v>
      </c>
      <c r="G114" s="24">
        <f t="shared" si="3"/>
        <v>682554.00752144016</v>
      </c>
      <c r="H114" s="19">
        <f t="shared" si="4"/>
        <v>13437.36024145408</v>
      </c>
      <c r="I114" s="50">
        <f t="shared" si="5"/>
        <v>0.69026912530117102</v>
      </c>
      <c r="J114" s="85"/>
      <c r="K114" s="85"/>
      <c r="L114" s="85"/>
      <c r="M114" s="29"/>
      <c r="Q114" s="45"/>
    </row>
    <row r="115" spans="1:17">
      <c r="A115" s="77" t="s">
        <v>102</v>
      </c>
      <c r="B115" s="26" t="str">
        <f t="shared" si="2"/>
        <v>071118FL45_BT2_055.gcd</v>
      </c>
      <c r="C115" s="26" t="str">
        <f t="shared" si="0"/>
        <v>071118FL45_BT2</v>
      </c>
      <c r="D115" s="44">
        <v>6025360465</v>
      </c>
      <c r="E115" s="44">
        <v>38299501</v>
      </c>
      <c r="F115" s="44">
        <v>49648</v>
      </c>
      <c r="G115" s="24">
        <f t="shared" si="3"/>
        <v>687127.44346096087</v>
      </c>
      <c r="H115" s="19">
        <f t="shared" si="4"/>
        <v>3978.7183099497374</v>
      </c>
      <c r="I115" s="50">
        <f t="shared" si="5"/>
        <v>0.27912611682003974</v>
      </c>
      <c r="J115" s="85"/>
      <c r="K115" s="85"/>
      <c r="L115" s="85"/>
      <c r="M115" s="29"/>
      <c r="Q115" s="45"/>
    </row>
    <row r="116" spans="1:17">
      <c r="A116" s="77" t="s">
        <v>103</v>
      </c>
      <c r="B116" s="26" t="str">
        <f t="shared" si="2"/>
        <v>071118FL45_BT1_056.gcd</v>
      </c>
      <c r="C116" s="26" t="str">
        <f t="shared" si="0"/>
        <v>071118FL45_BT1</v>
      </c>
      <c r="D116" s="44">
        <v>5984861922</v>
      </c>
      <c r="E116" s="44">
        <v>35861433</v>
      </c>
      <c r="F116" s="44">
        <v>51180</v>
      </c>
      <c r="G116" s="24">
        <f t="shared" si="3"/>
        <v>682465.76416768658</v>
      </c>
      <c r="H116" s="19">
        <f t="shared" si="4"/>
        <v>3718.7919675427365</v>
      </c>
      <c r="I116" s="50">
        <f t="shared" si="5"/>
        <v>0.29039978453662069</v>
      </c>
      <c r="J116" s="85"/>
      <c r="K116" s="85"/>
      <c r="L116" s="85"/>
      <c r="M116" s="29"/>
    </row>
    <row r="117" spans="1:17">
      <c r="A117" s="77" t="s">
        <v>104</v>
      </c>
      <c r="B117" s="26" t="str">
        <f t="shared" si="2"/>
        <v>071118FL44_BT3_057.gcd</v>
      </c>
      <c r="C117" s="26" t="str">
        <f t="shared" si="0"/>
        <v>071118FL44_BT3</v>
      </c>
      <c r="D117" s="44">
        <v>5593252510</v>
      </c>
      <c r="E117" s="44">
        <v>93741180</v>
      </c>
      <c r="F117" s="44">
        <v>34095</v>
      </c>
      <c r="G117" s="24">
        <f t="shared" si="3"/>
        <v>637388.64899908181</v>
      </c>
      <c r="H117" s="19">
        <f t="shared" si="4"/>
        <v>9889.4446881200911</v>
      </c>
      <c r="I117" s="50">
        <f t="shared" si="5"/>
        <v>0.16467484136574262</v>
      </c>
      <c r="J117" s="85"/>
      <c r="K117" s="85"/>
      <c r="L117" s="85"/>
      <c r="M117" s="29"/>
    </row>
    <row r="118" spans="1:17">
      <c r="A118" s="77" t="s">
        <v>105</v>
      </c>
      <c r="B118" s="26" t="str">
        <f t="shared" si="2"/>
        <v>071118FL44_BT2_058.gcd</v>
      </c>
      <c r="C118" s="26" t="str">
        <f t="shared" si="0"/>
        <v>071118FL44_BT2</v>
      </c>
      <c r="D118" s="44">
        <v>6024713864</v>
      </c>
      <c r="E118" s="44">
        <v>115468979</v>
      </c>
      <c r="F118" s="44">
        <v>31773</v>
      </c>
      <c r="G118" s="24">
        <f t="shared" si="3"/>
        <v>687053.0149440458</v>
      </c>
      <c r="H118" s="19">
        <f t="shared" si="4"/>
        <v>12205.880211093401</v>
      </c>
      <c r="I118" s="50">
        <f t="shared" si="5"/>
        <v>0.14758772880836601</v>
      </c>
      <c r="J118" s="85"/>
      <c r="K118" s="85"/>
      <c r="L118" s="85"/>
      <c r="M118" s="29"/>
    </row>
    <row r="119" spans="1:17">
      <c r="A119" s="77" t="s">
        <v>106</v>
      </c>
      <c r="B119" s="26" t="str">
        <f t="shared" si="2"/>
        <v>071118FL44_BT1_059.gcd</v>
      </c>
      <c r="C119" s="26" t="str">
        <f t="shared" si="0"/>
        <v>071118FL44_BT1</v>
      </c>
      <c r="D119" s="44">
        <v>6008360006</v>
      </c>
      <c r="E119" s="44">
        <v>112799821</v>
      </c>
      <c r="F119" s="44">
        <v>31343</v>
      </c>
      <c r="G119" s="24">
        <f t="shared" si="3"/>
        <v>685170.56595807243</v>
      </c>
      <c r="H119" s="19">
        <f t="shared" si="4"/>
        <v>11921.316992903267</v>
      </c>
      <c r="I119" s="50">
        <f t="shared" si="5"/>
        <v>0.14442344870514814</v>
      </c>
      <c r="J119" s="85"/>
      <c r="K119" s="85"/>
      <c r="L119" s="85"/>
      <c r="M119" s="29"/>
    </row>
    <row r="120" spans="1:17">
      <c r="A120" s="77" t="s">
        <v>107</v>
      </c>
      <c r="B120" s="26" t="str">
        <f t="shared" si="2"/>
        <v>18R10_0193_060.gcd</v>
      </c>
      <c r="C120" s="26" t="str">
        <f t="shared" si="0"/>
        <v>18R10_0193</v>
      </c>
      <c r="D120" s="44">
        <v>11850024</v>
      </c>
      <c r="E120" s="44">
        <v>1393363</v>
      </c>
      <c r="F120" s="44">
        <v>54620</v>
      </c>
      <c r="G120" s="24">
        <f t="shared" si="3"/>
        <v>1293.0667136400916</v>
      </c>
      <c r="H120" s="19">
        <f t="shared" si="4"/>
        <v>157.17547217443089</v>
      </c>
      <c r="I120" s="50">
        <f t="shared" si="5"/>
        <v>0.31571402536236376</v>
      </c>
      <c r="J120" s="85"/>
      <c r="K120" s="85"/>
      <c r="L120" s="85"/>
      <c r="M120" s="29"/>
    </row>
    <row r="121" spans="1:17">
      <c r="A121" s="77" t="s">
        <v>108</v>
      </c>
      <c r="B121" s="26" t="str">
        <f t="shared" si="2"/>
        <v>LOW1 CHK STD1_5_061.gcd</v>
      </c>
      <c r="C121" s="26" t="str">
        <f t="shared" si="0"/>
        <v>LOW1 CHK STD1_5</v>
      </c>
      <c r="D121" s="44">
        <v>368621</v>
      </c>
      <c r="E121" s="44">
        <v>18626921</v>
      </c>
      <c r="F121" s="44">
        <v>272627</v>
      </c>
      <c r="G121" s="24">
        <f t="shared" si="3"/>
        <v>44.574236374936319</v>
      </c>
      <c r="H121" s="19">
        <f t="shared" si="4"/>
        <v>1881.3929830478135</v>
      </c>
      <c r="I121" s="50">
        <f t="shared" si="5"/>
        <v>1.9199819613210183</v>
      </c>
      <c r="J121" s="84">
        <f>((G121-$B$26)/$B$26)*100</f>
        <v>47.109691006390491</v>
      </c>
      <c r="K121" s="85">
        <f>((H121-$L$26)/$L$26)*100</f>
        <v>-6.3983590523475895</v>
      </c>
      <c r="L121" s="85">
        <f>((I121-$T$26)/$T$26)*100</f>
        <v>-4.4785093870140056</v>
      </c>
      <c r="M121" s="29"/>
      <c r="N121" s="52"/>
    </row>
    <row r="122" spans="1:17">
      <c r="A122" s="77" t="s">
        <v>109</v>
      </c>
      <c r="B122" s="26" t="str">
        <f t="shared" si="2"/>
        <v>18R10_0194_062.gcd</v>
      </c>
      <c r="C122" s="26" t="str">
        <f t="shared" si="0"/>
        <v>18R10_0194</v>
      </c>
      <c r="D122" s="44">
        <v>3494450783</v>
      </c>
      <c r="E122" s="44">
        <v>1332746</v>
      </c>
      <c r="F122" s="44">
        <v>51334</v>
      </c>
      <c r="G122" s="24">
        <f t="shared" si="3"/>
        <v>395801.17876727437</v>
      </c>
      <c r="H122" s="19">
        <f t="shared" si="4"/>
        <v>150.66049924738422</v>
      </c>
      <c r="I122" s="50">
        <f t="shared" si="5"/>
        <v>0.29153303834102895</v>
      </c>
      <c r="J122" s="85"/>
      <c r="K122" s="85"/>
      <c r="L122" s="85"/>
      <c r="M122" s="29"/>
      <c r="N122" s="52"/>
    </row>
    <row r="123" spans="1:17">
      <c r="A123" s="77" t="s">
        <v>110</v>
      </c>
      <c r="B123" s="26" t="str">
        <f t="shared" si="2"/>
        <v>18R10_0192_063.gcd</v>
      </c>
      <c r="C123" s="26" t="str">
        <f t="shared" si="0"/>
        <v>18R10_0192</v>
      </c>
      <c r="D123" s="44">
        <v>3398916233</v>
      </c>
      <c r="E123" s="44">
        <v>3295975</v>
      </c>
      <c r="F123" s="44">
        <v>51633</v>
      </c>
      <c r="G123" s="24">
        <f t="shared" si="3"/>
        <v>384804.45146458421</v>
      </c>
      <c r="H123" s="19">
        <f t="shared" si="4"/>
        <v>361.66374560719879</v>
      </c>
      <c r="I123" s="50">
        <f t="shared" si="5"/>
        <v>0.29373331683140602</v>
      </c>
      <c r="J123" s="85"/>
      <c r="K123" s="85"/>
      <c r="L123" s="85"/>
      <c r="M123" s="54"/>
      <c r="N123" s="54"/>
      <c r="O123" s="54"/>
    </row>
    <row r="124" spans="1:17">
      <c r="A124" s="77" t="s">
        <v>111</v>
      </c>
      <c r="B124" s="26" t="str">
        <f t="shared" si="2"/>
        <v>18R10_0178_064.gcd</v>
      </c>
      <c r="C124" s="26" t="str">
        <f t="shared" si="0"/>
        <v>18R10_0178</v>
      </c>
      <c r="D124" s="44">
        <v>4768851967</v>
      </c>
      <c r="E124" s="44">
        <v>2465893</v>
      </c>
      <c r="F124" s="44">
        <v>46796</v>
      </c>
      <c r="G124" s="24">
        <f t="shared" si="3"/>
        <v>542494.10080096207</v>
      </c>
      <c r="H124" s="19">
        <f t="shared" si="4"/>
        <v>272.44847996837234</v>
      </c>
      <c r="I124" s="50">
        <f t="shared" si="5"/>
        <v>0.25813884506567369</v>
      </c>
      <c r="J124" s="85"/>
      <c r="K124" s="85"/>
      <c r="L124" s="85"/>
      <c r="M124" s="54"/>
      <c r="N124" s="54"/>
      <c r="O124" s="54"/>
    </row>
    <row r="125" spans="1:17">
      <c r="A125" s="77" t="s">
        <v>112</v>
      </c>
      <c r="B125" s="26" t="str">
        <f t="shared" si="2"/>
        <v>18R10_0168_065.gcd</v>
      </c>
      <c r="C125" s="26" t="str">
        <f t="shared" si="0"/>
        <v>18R10_0168</v>
      </c>
      <c r="D125" s="44">
        <v>6159742613</v>
      </c>
      <c r="E125" s="44">
        <v>57487120</v>
      </c>
      <c r="F125" s="44">
        <v>41719</v>
      </c>
      <c r="G125" s="24">
        <f t="shared" si="3"/>
        <v>702595.81418030523</v>
      </c>
      <c r="H125" s="19">
        <f t="shared" si="4"/>
        <v>6024.3411663134966</v>
      </c>
      <c r="I125" s="50">
        <f t="shared" si="5"/>
        <v>0.22077826347488949</v>
      </c>
      <c r="J125" s="85"/>
      <c r="K125" s="85"/>
      <c r="L125" s="85"/>
      <c r="M125" s="54"/>
      <c r="N125" s="54"/>
      <c r="O125" s="54"/>
    </row>
    <row r="126" spans="1:17">
      <c r="A126" s="77" t="s">
        <v>113</v>
      </c>
      <c r="B126" s="26" t="str">
        <f t="shared" si="2"/>
        <v>18R10_0167_066.gcd</v>
      </c>
      <c r="C126" s="26" t="str">
        <f t="shared" si="0"/>
        <v>18R10_0167</v>
      </c>
      <c r="D126" s="44">
        <v>6194934942</v>
      </c>
      <c r="E126" s="44">
        <v>60494514</v>
      </c>
      <c r="F126" s="44">
        <v>42024</v>
      </c>
      <c r="G126" s="24">
        <f t="shared" si="3"/>
        <v>706646.70932933304</v>
      </c>
      <c r="H126" s="19">
        <f t="shared" si="4"/>
        <v>6344.9642673085309</v>
      </c>
      <c r="I126" s="50">
        <f t="shared" si="5"/>
        <v>0.22302269471089287</v>
      </c>
      <c r="J126" s="85"/>
      <c r="K126" s="85"/>
      <c r="L126" s="85"/>
      <c r="M126" s="54"/>
      <c r="N126" s="54"/>
      <c r="O126" s="54"/>
    </row>
    <row r="127" spans="1:17">
      <c r="A127" s="77" t="s">
        <v>114</v>
      </c>
      <c r="B127" s="26" t="str">
        <f t="shared" si="2"/>
        <v>18R10_0165_067.gcd</v>
      </c>
      <c r="C127" s="26" t="str">
        <f t="shared" si="0"/>
        <v>18R10_0165</v>
      </c>
      <c r="D127" s="44">
        <v>6160651102</v>
      </c>
      <c r="E127" s="44">
        <v>54485545</v>
      </c>
      <c r="F127" s="44">
        <v>42212</v>
      </c>
      <c r="G127" s="24">
        <f t="shared" si="3"/>
        <v>702700.38792656246</v>
      </c>
      <c r="H127" s="19">
        <f t="shared" si="4"/>
        <v>5704.3384382475469</v>
      </c>
      <c r="I127" s="50">
        <f t="shared" si="5"/>
        <v>0.22440614740718345</v>
      </c>
      <c r="J127" s="85"/>
      <c r="K127" s="85"/>
      <c r="L127" s="85"/>
      <c r="M127" s="54"/>
      <c r="N127" s="54"/>
      <c r="O127" s="54"/>
    </row>
    <row r="128" spans="1:17">
      <c r="A128" s="77" t="s">
        <v>115</v>
      </c>
      <c r="B128" s="26" t="str">
        <f t="shared" si="2"/>
        <v>18R10_0187_068.gcd</v>
      </c>
      <c r="C128" s="26" t="str">
        <f t="shared" si="0"/>
        <v>18R10_0187</v>
      </c>
      <c r="D128" s="44">
        <v>4656619628</v>
      </c>
      <c r="E128" s="44">
        <v>3626647</v>
      </c>
      <c r="F128" s="44">
        <v>48667</v>
      </c>
      <c r="G128" s="24">
        <f t="shared" si="3"/>
        <v>529575.33553199843</v>
      </c>
      <c r="H128" s="19">
        <f t="shared" si="4"/>
        <v>383.62719155539139</v>
      </c>
      <c r="I128" s="50">
        <f t="shared" si="5"/>
        <v>0.27190714291014034</v>
      </c>
      <c r="J128" s="85"/>
      <c r="K128" s="85"/>
      <c r="L128" s="85"/>
      <c r="M128" s="54"/>
      <c r="N128" s="54"/>
      <c r="O128" s="54"/>
    </row>
    <row r="129" spans="1:15">
      <c r="A129" s="77" t="s">
        <v>116</v>
      </c>
      <c r="B129" s="26" t="str">
        <f t="shared" si="2"/>
        <v>18R10_0179_069.gcd</v>
      </c>
      <c r="C129" s="26" t="str">
        <f t="shared" si="0"/>
        <v>18R10_0179</v>
      </c>
      <c r="D129" s="44">
        <v>5173295974</v>
      </c>
      <c r="E129" s="44">
        <v>6165486</v>
      </c>
      <c r="F129" s="44">
        <v>48513</v>
      </c>
      <c r="G129" s="24">
        <f t="shared" si="3"/>
        <v>589048.57197590673</v>
      </c>
      <c r="H129" s="19">
        <f t="shared" si="4"/>
        <v>655.90230276589762</v>
      </c>
      <c r="I129" s="50">
        <f t="shared" si="5"/>
        <v>0.27077388910573208</v>
      </c>
      <c r="J129" s="85"/>
      <c r="K129" s="85"/>
      <c r="L129" s="85"/>
      <c r="M129" s="54"/>
      <c r="N129" s="54"/>
      <c r="O129" s="54"/>
    </row>
    <row r="130" spans="1:15">
      <c r="A130" s="77" t="s">
        <v>117</v>
      </c>
      <c r="B130" s="26" t="str">
        <f t="shared" si="2"/>
        <v>18R10_0188_070.gcd</v>
      </c>
      <c r="C130" s="26" t="str">
        <f t="shared" si="0"/>
        <v>18R10_0188</v>
      </c>
      <c r="D130" s="44">
        <v>5337537377</v>
      </c>
      <c r="E130" s="44">
        <v>1338025</v>
      </c>
      <c r="F130" s="44">
        <v>48051</v>
      </c>
      <c r="G130" s="24">
        <f t="shared" si="3"/>
        <v>607953.96191705612</v>
      </c>
      <c r="H130" s="19">
        <f t="shared" si="4"/>
        <v>151.227873780632</v>
      </c>
      <c r="I130" s="50">
        <f t="shared" si="5"/>
        <v>0.26737412769250729</v>
      </c>
      <c r="J130" s="85"/>
      <c r="K130" s="85"/>
      <c r="L130" s="85"/>
      <c r="M130" s="54"/>
      <c r="N130" s="54"/>
      <c r="O130" s="54"/>
    </row>
    <row r="131" spans="1:15">
      <c r="A131" s="77" t="s">
        <v>118</v>
      </c>
      <c r="B131" s="26" t="str">
        <f t="shared" si="2"/>
        <v>18R10_0185_071.gcd</v>
      </c>
      <c r="C131" s="26" t="str">
        <f t="shared" si="0"/>
        <v>18R10_0185</v>
      </c>
      <c r="D131" s="44">
        <v>5201295072</v>
      </c>
      <c r="E131" s="44">
        <v>1612195</v>
      </c>
      <c r="F131" s="44">
        <v>48541</v>
      </c>
      <c r="G131" s="24">
        <f t="shared" si="3"/>
        <v>592271.4734856463</v>
      </c>
      <c r="H131" s="19">
        <f t="shared" si="4"/>
        <v>180.69502206260537</v>
      </c>
      <c r="I131" s="50">
        <f t="shared" ref="I131:I162" si="6">((F131*$U$28)+$U$30)</f>
        <v>0.2709799352519881</v>
      </c>
      <c r="J131" s="85"/>
      <c r="K131" s="85"/>
      <c r="L131" s="85"/>
      <c r="M131" s="54"/>
      <c r="N131" s="54"/>
      <c r="O131" s="54"/>
    </row>
    <row r="132" spans="1:15">
      <c r="A132" s="77" t="s">
        <v>119</v>
      </c>
      <c r="B132" s="26" t="str">
        <f t="shared" ref="B132:B195" si="7">RIGHT(A132, LEN(A132) - 60)</f>
        <v>LOW1 CHK STD2_1_072.gcd</v>
      </c>
      <c r="C132" s="26" t="str">
        <f t="shared" ref="C132:C195" si="8">LEFT(B132, LEN(B132) -8)</f>
        <v>LOW1 CHK STD2_1</v>
      </c>
      <c r="D132" s="44">
        <v>465289</v>
      </c>
      <c r="E132" s="44">
        <v>18476677</v>
      </c>
      <c r="F132" s="44">
        <v>274210</v>
      </c>
      <c r="G132" s="24">
        <f t="shared" ref="G132:G195" si="9">IF(D132&gt;$B$48, (D132*$K$28)+$K$30, IF(AND(D132&gt;$B$52,D132&lt;$B$48), (D132*$I$28)+$I$30,IF(AND(D132&lt;$B$43,D132&gt;$B$47), (D132*$G$28)+$G$30, IF(AND(D132&lt;$B$38,D132&gt;$B$42),(D132*$E$28)+$E$30,(D132*$C$28)+$C$30))))</f>
        <v>56.098864716319866</v>
      </c>
      <c r="H132" s="19">
        <f t="shared" ref="H132:H195" si="10">IF(E132&gt;$C$48,(E132*$S$28)+$S$30, IF(AND(E132&lt;$C$48,E132&gt;$C$52),(E132*$Q$28)+$Q$30,IF(AND(E132&lt;$C$38,E132&gt;$C$42),(E132*$O$28)+$O$30, (E132*$M$28)+$M$30)))</f>
        <v>1865.3752290768014</v>
      </c>
      <c r="I132" s="50">
        <f t="shared" si="6"/>
        <v>1.9316309273754229</v>
      </c>
      <c r="J132" s="84">
        <f>((G132-$B$26)/$B$26)*100</f>
        <v>85.144768040659628</v>
      </c>
      <c r="K132" s="85">
        <f>((H132-$L$26)/$L$26)*100</f>
        <v>-7.1952622349850071</v>
      </c>
      <c r="L132" s="85">
        <f>((I132-$T$26)/$T$26)*100</f>
        <v>-3.8989588370436286</v>
      </c>
      <c r="M132" s="29"/>
    </row>
    <row r="133" spans="1:15" s="51" customFormat="1">
      <c r="A133" s="77" t="s">
        <v>120</v>
      </c>
      <c r="B133" s="26" t="str">
        <f t="shared" si="7"/>
        <v>18R10_0186_073.gcd</v>
      </c>
      <c r="C133" s="26" t="str">
        <f t="shared" si="8"/>
        <v>18R10_0186</v>
      </c>
      <c r="D133" s="44">
        <v>4284274494</v>
      </c>
      <c r="E133" s="44">
        <v>1987502</v>
      </c>
      <c r="F133" s="44">
        <v>48537</v>
      </c>
      <c r="G133" s="24">
        <f t="shared" si="9"/>
        <v>486715.68003478175</v>
      </c>
      <c r="H133" s="19">
        <f t="shared" si="10"/>
        <v>221.0321377946789</v>
      </c>
      <c r="I133" s="50">
        <f t="shared" si="6"/>
        <v>0.27095050008823723</v>
      </c>
      <c r="J133" s="85"/>
      <c r="K133" s="85"/>
      <c r="L133" s="85"/>
    </row>
    <row r="134" spans="1:15" s="51" customFormat="1">
      <c r="A134" s="77" t="s">
        <v>121</v>
      </c>
      <c r="B134" s="26" t="str">
        <f t="shared" si="7"/>
        <v>18R10_0164_074.gcd</v>
      </c>
      <c r="C134" s="26" t="str">
        <f t="shared" si="8"/>
        <v>18R10_0164</v>
      </c>
      <c r="D134" s="44">
        <v>4694438018</v>
      </c>
      <c r="E134" s="44">
        <v>2530348</v>
      </c>
      <c r="F134" s="44">
        <v>46129</v>
      </c>
      <c r="G134" s="24">
        <f t="shared" si="9"/>
        <v>533928.509560209</v>
      </c>
      <c r="H134" s="19">
        <f t="shared" si="10"/>
        <v>279.37595212985826</v>
      </c>
      <c r="I134" s="50">
        <f t="shared" si="6"/>
        <v>0.25323053151021707</v>
      </c>
      <c r="J134" s="85"/>
      <c r="K134" s="85"/>
      <c r="L134" s="85"/>
    </row>
    <row r="135" spans="1:15" s="51" customFormat="1">
      <c r="A135" s="77" t="s">
        <v>122</v>
      </c>
      <c r="B135" s="26" t="str">
        <f t="shared" si="7"/>
        <v>18R10_0162_075.gcd</v>
      </c>
      <c r="C135" s="26" t="str">
        <f t="shared" si="8"/>
        <v>18R10_0162</v>
      </c>
      <c r="D135" s="44">
        <v>5845720870</v>
      </c>
      <c r="E135" s="44">
        <v>5478674</v>
      </c>
      <c r="F135" s="44">
        <v>45483</v>
      </c>
      <c r="G135" s="24">
        <f t="shared" si="9"/>
        <v>666449.6086987654</v>
      </c>
      <c r="H135" s="19">
        <f t="shared" si="10"/>
        <v>582.24587410669153</v>
      </c>
      <c r="I135" s="50">
        <f t="shared" si="6"/>
        <v>0.24847675256445256</v>
      </c>
      <c r="J135" s="85"/>
      <c r="K135" s="85"/>
      <c r="L135" s="85"/>
    </row>
    <row r="136" spans="1:15">
      <c r="A136" s="77" t="s">
        <v>123</v>
      </c>
      <c r="B136" s="26" t="str">
        <f t="shared" si="7"/>
        <v>18R10_0173_076.gcd</v>
      </c>
      <c r="C136" s="26" t="str">
        <f t="shared" si="8"/>
        <v>18R10_0173</v>
      </c>
      <c r="D136" s="44">
        <v>5279511742</v>
      </c>
      <c r="E136" s="44">
        <v>2380276</v>
      </c>
      <c r="F136" s="44">
        <v>47911</v>
      </c>
      <c r="G136" s="24">
        <f t="shared" si="9"/>
        <v>601274.78580055758</v>
      </c>
      <c r="H136" s="19">
        <f t="shared" si="10"/>
        <v>263.24656570183072</v>
      </c>
      <c r="I136" s="50">
        <f t="shared" si="6"/>
        <v>0.26634389696122701</v>
      </c>
      <c r="J136" s="85"/>
      <c r="K136" s="85"/>
      <c r="L136" s="85"/>
      <c r="M136" s="29"/>
    </row>
    <row r="137" spans="1:15">
      <c r="A137" s="77" t="s">
        <v>124</v>
      </c>
      <c r="B137" s="26" t="str">
        <f t="shared" si="7"/>
        <v>18R10_0183_077.gcd</v>
      </c>
      <c r="C137" s="26" t="str">
        <f t="shared" si="8"/>
        <v>18R10_0183</v>
      </c>
      <c r="D137" s="44">
        <v>5442508098</v>
      </c>
      <c r="E137" s="44">
        <v>2220879</v>
      </c>
      <c r="F137" s="44">
        <v>47306</v>
      </c>
      <c r="G137" s="24">
        <f t="shared" si="9"/>
        <v>620036.86170151911</v>
      </c>
      <c r="H137" s="19">
        <f t="shared" si="10"/>
        <v>246.11495015417157</v>
      </c>
      <c r="I137" s="50">
        <f t="shared" si="6"/>
        <v>0.26189182844390885</v>
      </c>
      <c r="J137" s="85"/>
      <c r="K137" s="85"/>
      <c r="L137" s="85"/>
      <c r="M137" s="29"/>
    </row>
    <row r="138" spans="1:15">
      <c r="A138" s="77" t="s">
        <v>125</v>
      </c>
      <c r="B138" s="26" t="str">
        <f t="shared" si="7"/>
        <v>18R10_0182_078.gcd</v>
      </c>
      <c r="C138" s="26" t="str">
        <f t="shared" si="8"/>
        <v>18R10_0182</v>
      </c>
      <c r="D138" s="44">
        <v>5928328733</v>
      </c>
      <c r="E138" s="44">
        <v>45778807</v>
      </c>
      <c r="F138" s="44">
        <v>44128</v>
      </c>
      <c r="G138" s="24">
        <f t="shared" si="9"/>
        <v>675958.37953056383</v>
      </c>
      <c r="H138" s="19">
        <f t="shared" si="10"/>
        <v>4776.0991263677934</v>
      </c>
      <c r="I138" s="50">
        <f t="shared" si="6"/>
        <v>0.23850559084384737</v>
      </c>
      <c r="J138" s="85"/>
      <c r="K138" s="85"/>
      <c r="L138" s="85"/>
      <c r="M138" s="29"/>
    </row>
    <row r="139" spans="1:15">
      <c r="A139" s="77" t="s">
        <v>126</v>
      </c>
      <c r="B139" s="26" t="str">
        <f t="shared" si="7"/>
        <v>18R10_0181_079.gcd</v>
      </c>
      <c r="C139" s="26" t="str">
        <f t="shared" si="8"/>
        <v>18R10_0181</v>
      </c>
      <c r="D139" s="44">
        <v>5650480248</v>
      </c>
      <c r="E139" s="44">
        <v>33100233</v>
      </c>
      <c r="F139" s="44">
        <v>47472</v>
      </c>
      <c r="G139" s="24">
        <f t="shared" si="9"/>
        <v>643975.98131954391</v>
      </c>
      <c r="H139" s="19">
        <f t="shared" si="10"/>
        <v>3424.4160040116899</v>
      </c>
      <c r="I139" s="50">
        <f t="shared" si="6"/>
        <v>0.26311338773956972</v>
      </c>
      <c r="J139" s="85"/>
      <c r="K139" s="85"/>
      <c r="L139" s="85"/>
      <c r="M139" s="29"/>
    </row>
    <row r="140" spans="1:15">
      <c r="A140" s="77" t="s">
        <v>127</v>
      </c>
      <c r="B140" s="26" t="str">
        <f t="shared" si="7"/>
        <v>18R10_0171_080.gcd</v>
      </c>
      <c r="C140" s="26" t="str">
        <f t="shared" si="8"/>
        <v>18R10_0171</v>
      </c>
      <c r="D140" s="44">
        <v>5964821855</v>
      </c>
      <c r="E140" s="44">
        <v>49953804</v>
      </c>
      <c r="F140" s="44">
        <v>43737</v>
      </c>
      <c r="G140" s="24">
        <f t="shared" si="9"/>
        <v>680159.00549318991</v>
      </c>
      <c r="H140" s="19">
        <f t="shared" si="10"/>
        <v>5221.2022571132038</v>
      </c>
      <c r="I140" s="50">
        <f t="shared" si="6"/>
        <v>0.23562830358720038</v>
      </c>
      <c r="J140" s="85"/>
      <c r="K140" s="85"/>
      <c r="L140" s="85"/>
      <c r="M140" s="29"/>
    </row>
    <row r="141" spans="1:15">
      <c r="A141" s="77" t="s">
        <v>128</v>
      </c>
      <c r="B141" s="26" t="str">
        <f t="shared" si="7"/>
        <v>18R10_0175_081.gcd</v>
      </c>
      <c r="C141" s="26" t="str">
        <f t="shared" si="8"/>
        <v>18R10_0175</v>
      </c>
      <c r="D141" s="44">
        <v>4854341683</v>
      </c>
      <c r="E141" s="44">
        <v>3843047</v>
      </c>
      <c r="F141" s="44">
        <v>48118</v>
      </c>
      <c r="G141" s="24">
        <f t="shared" si="9"/>
        <v>552334.59404698072</v>
      </c>
      <c r="H141" s="19">
        <f t="shared" si="10"/>
        <v>406.83478134976338</v>
      </c>
      <c r="I141" s="50">
        <f t="shared" si="6"/>
        <v>0.26786716668533422</v>
      </c>
      <c r="J141" s="85"/>
      <c r="K141" s="85"/>
      <c r="L141" s="85"/>
      <c r="M141" s="29"/>
    </row>
    <row r="142" spans="1:15">
      <c r="A142" s="77" t="s">
        <v>129</v>
      </c>
      <c r="B142" s="26" t="str">
        <f t="shared" si="7"/>
        <v>18R10_0154_082.gcd</v>
      </c>
      <c r="C142" s="26" t="str">
        <f t="shared" si="8"/>
        <v>18R10_0154</v>
      </c>
      <c r="D142" s="44">
        <v>5913705383</v>
      </c>
      <c r="E142" s="44">
        <v>12770411</v>
      </c>
      <c r="F142" s="44">
        <v>50026</v>
      </c>
      <c r="G142" s="24">
        <f t="shared" si="9"/>
        <v>674275.12470598158</v>
      </c>
      <c r="H142" s="19">
        <f t="shared" si="10"/>
        <v>1257.0210526627604</v>
      </c>
      <c r="I142" s="50">
        <f t="shared" si="6"/>
        <v>0.2819077397944964</v>
      </c>
      <c r="J142" s="85"/>
      <c r="K142" s="85"/>
      <c r="L142" s="85"/>
    </row>
    <row r="143" spans="1:15" s="51" customFormat="1">
      <c r="A143" s="77" t="s">
        <v>130</v>
      </c>
      <c r="B143" s="26" t="str">
        <f t="shared" si="7"/>
        <v>LOW1 CHK STD2_2_083.gcd</v>
      </c>
      <c r="C143" s="26" t="str">
        <f t="shared" si="8"/>
        <v>LOW1 CHK STD2_2</v>
      </c>
      <c r="D143" s="44">
        <v>495916</v>
      </c>
      <c r="E143" s="44">
        <v>18394601</v>
      </c>
      <c r="F143" s="44">
        <v>275477</v>
      </c>
      <c r="G143" s="24">
        <f t="shared" si="9"/>
        <v>59.750174272859297</v>
      </c>
      <c r="H143" s="19">
        <f t="shared" si="10"/>
        <v>1856.6249749906165</v>
      </c>
      <c r="I143" s="50">
        <f t="shared" si="6"/>
        <v>1.9409545154935093</v>
      </c>
      <c r="J143" s="84">
        <f>((G143-$B$26)/$B$26)*100</f>
        <v>97.195294629898669</v>
      </c>
      <c r="K143" s="85">
        <f>((H143-$L$26)/$L$26)*100</f>
        <v>-7.6305982591733104</v>
      </c>
      <c r="L143" s="85">
        <f>((I143-$T$26)/$T$26)*100</f>
        <v>-3.4350987316661947</v>
      </c>
    </row>
    <row r="144" spans="1:15" s="51" customFormat="1">
      <c r="A144" s="77" t="s">
        <v>131</v>
      </c>
      <c r="B144" s="26" t="str">
        <f t="shared" si="7"/>
        <v>18R10_0151_084.gcd</v>
      </c>
      <c r="C144" s="26" t="str">
        <f t="shared" si="8"/>
        <v>18R10_0151</v>
      </c>
      <c r="D144" s="44">
        <v>5939996999</v>
      </c>
      <c r="E144" s="44">
        <v>13400059</v>
      </c>
      <c r="F144" s="44">
        <v>51203</v>
      </c>
      <c r="G144" s="24">
        <f t="shared" si="9"/>
        <v>677301.48251579015</v>
      </c>
      <c r="H144" s="19">
        <f t="shared" si="10"/>
        <v>1324.1488364833444</v>
      </c>
      <c r="I144" s="50">
        <f t="shared" si="6"/>
        <v>0.29056903672818812</v>
      </c>
      <c r="J144" s="85"/>
      <c r="K144" s="85"/>
      <c r="L144" s="85"/>
    </row>
    <row r="145" spans="1:12" s="51" customFormat="1">
      <c r="A145" s="77" t="s">
        <v>132</v>
      </c>
      <c r="B145" s="26" t="str">
        <f t="shared" si="7"/>
        <v>18R10_0199_085.gcd</v>
      </c>
      <c r="C145" s="26" t="str">
        <f t="shared" si="8"/>
        <v>18R10_0199</v>
      </c>
      <c r="D145" s="44">
        <v>5911378688</v>
      </c>
      <c r="E145" s="44">
        <v>15034204</v>
      </c>
      <c r="F145" s="44">
        <v>50717</v>
      </c>
      <c r="G145" s="24">
        <f t="shared" si="9"/>
        <v>674007.30504878389</v>
      </c>
      <c r="H145" s="19">
        <f t="shared" si="10"/>
        <v>1498.367657620691</v>
      </c>
      <c r="I145" s="50">
        <f t="shared" si="6"/>
        <v>0.28699266433245818</v>
      </c>
      <c r="J145" s="85"/>
      <c r="K145" s="85"/>
      <c r="L145" s="85"/>
    </row>
    <row r="146" spans="1:12" s="51" customFormat="1">
      <c r="A146" s="77" t="s">
        <v>133</v>
      </c>
      <c r="B146" s="26" t="str">
        <f t="shared" si="7"/>
        <v>ACT18_269_086.gcd</v>
      </c>
      <c r="C146" s="26" t="str">
        <f t="shared" si="8"/>
        <v>ACT18_269</v>
      </c>
      <c r="D146" s="44">
        <v>6889461393</v>
      </c>
      <c r="E146" s="44">
        <v>21675825</v>
      </c>
      <c r="F146" s="44">
        <v>35970</v>
      </c>
      <c r="G146" s="24">
        <f t="shared" si="9"/>
        <v>786591.79711330426</v>
      </c>
      <c r="H146" s="19">
        <f t="shared" si="10"/>
        <v>2206.4415317634666</v>
      </c>
      <c r="I146" s="50">
        <f t="shared" si="6"/>
        <v>0.17847257437396014</v>
      </c>
      <c r="J146" s="85"/>
      <c r="K146" s="85"/>
      <c r="L146" s="85"/>
    </row>
    <row r="147" spans="1:12" s="51" customFormat="1">
      <c r="A147" s="77" t="s">
        <v>134</v>
      </c>
      <c r="B147" s="26" t="str">
        <f t="shared" si="7"/>
        <v>ACT18_268_087.gcd</v>
      </c>
      <c r="C147" s="26" t="str">
        <f t="shared" si="8"/>
        <v>ACT18_268</v>
      </c>
      <c r="D147" s="44">
        <v>6889395542</v>
      </c>
      <c r="E147" s="44">
        <v>21039176</v>
      </c>
      <c r="F147" s="44">
        <v>34387</v>
      </c>
      <c r="G147" s="24">
        <f t="shared" si="9"/>
        <v>786584.21718028933</v>
      </c>
      <c r="H147" s="19">
        <f t="shared" si="10"/>
        <v>2138.5673600967721</v>
      </c>
      <c r="I147" s="50">
        <f t="shared" si="6"/>
        <v>0.16682360831955567</v>
      </c>
      <c r="J147" s="85"/>
      <c r="K147" s="85"/>
      <c r="L147" s="85"/>
    </row>
    <row r="148" spans="1:12" s="51" customFormat="1">
      <c r="A148" s="77" t="s">
        <v>135</v>
      </c>
      <c r="B148" s="26" t="str">
        <f t="shared" si="7"/>
        <v>ACT18_267_088.gcd</v>
      </c>
      <c r="C148" s="26" t="str">
        <f t="shared" si="8"/>
        <v>ACT18_267</v>
      </c>
      <c r="D148" s="44">
        <v>6861889356</v>
      </c>
      <c r="E148" s="44">
        <v>19616965</v>
      </c>
      <c r="F148" s="44">
        <v>34789</v>
      </c>
      <c r="G148" s="24">
        <f t="shared" si="9"/>
        <v>783418.05345649447</v>
      </c>
      <c r="H148" s="19">
        <f t="shared" si="10"/>
        <v>1986.9431628385319</v>
      </c>
      <c r="I148" s="50">
        <f t="shared" si="6"/>
        <v>0.16978184227651749</v>
      </c>
      <c r="J148" s="85"/>
      <c r="K148" s="85"/>
      <c r="L148" s="85"/>
    </row>
    <row r="149" spans="1:12" s="51" customFormat="1">
      <c r="A149" s="77" t="s">
        <v>136</v>
      </c>
      <c r="B149" s="26" t="str">
        <f t="shared" si="7"/>
        <v>ACT18_266_089.gcd</v>
      </c>
      <c r="C149" s="26" t="str">
        <f t="shared" si="8"/>
        <v>ACT18_266</v>
      </c>
      <c r="D149" s="44">
        <v>7075591402</v>
      </c>
      <c r="E149" s="44">
        <v>14192614</v>
      </c>
      <c r="F149" s="44">
        <v>30752</v>
      </c>
      <c r="G149" s="24">
        <f t="shared" si="9"/>
        <v>808016.72612401575</v>
      </c>
      <c r="H149" s="19">
        <f t="shared" si="10"/>
        <v>1408.6443970281614</v>
      </c>
      <c r="I149" s="50">
        <f t="shared" si="6"/>
        <v>0.14007440326095796</v>
      </c>
      <c r="J149" s="85"/>
      <c r="K149" s="85"/>
      <c r="L149" s="85"/>
    </row>
    <row r="150" spans="1:12" s="51" customFormat="1">
      <c r="A150" s="77" t="s">
        <v>137</v>
      </c>
      <c r="B150" s="26" t="str">
        <f t="shared" si="7"/>
        <v>ACT18_265_090.gcd</v>
      </c>
      <c r="C150" s="26" t="str">
        <f t="shared" si="8"/>
        <v>ACT18_265</v>
      </c>
      <c r="D150" s="44">
        <v>7067138725</v>
      </c>
      <c r="E150" s="44">
        <v>13601133</v>
      </c>
      <c r="F150" s="44">
        <v>30395</v>
      </c>
      <c r="G150" s="24">
        <f t="shared" si="9"/>
        <v>807043.76101404533</v>
      </c>
      <c r="H150" s="19">
        <f t="shared" si="10"/>
        <v>1345.5856583329175</v>
      </c>
      <c r="I150" s="50">
        <f t="shared" si="6"/>
        <v>0.13744731489619336</v>
      </c>
      <c r="J150" s="85"/>
      <c r="K150" s="85"/>
      <c r="L150" s="85"/>
    </row>
    <row r="151" spans="1:12" s="51" customFormat="1">
      <c r="A151" s="77" t="s">
        <v>138</v>
      </c>
      <c r="B151" s="26" t="str">
        <f t="shared" si="7"/>
        <v>ACT18_264_091.gcd</v>
      </c>
      <c r="C151" s="26" t="str">
        <f t="shared" si="8"/>
        <v>ACT18_264</v>
      </c>
      <c r="D151" s="44">
        <v>7092131313</v>
      </c>
      <c r="E151" s="44">
        <v>12882027</v>
      </c>
      <c r="F151" s="44">
        <v>31343</v>
      </c>
      <c r="G151" s="24">
        <f t="shared" si="9"/>
        <v>809920.59117469913</v>
      </c>
      <c r="H151" s="19">
        <f t="shared" si="10"/>
        <v>1268.9206135585598</v>
      </c>
      <c r="I151" s="50">
        <f t="shared" si="6"/>
        <v>0.14442344870514814</v>
      </c>
      <c r="J151" s="85"/>
      <c r="K151" s="85"/>
      <c r="L151" s="85"/>
    </row>
    <row r="152" spans="1:12" s="51" customFormat="1">
      <c r="A152" s="77" t="s">
        <v>139</v>
      </c>
      <c r="B152" s="26" t="str">
        <f t="shared" si="7"/>
        <v>ACT18_263_092.gcd</v>
      </c>
      <c r="C152" s="26" t="str">
        <f t="shared" si="8"/>
        <v>ACT18_263</v>
      </c>
      <c r="D152" s="44">
        <v>6908720367</v>
      </c>
      <c r="E152" s="44">
        <v>10169435</v>
      </c>
      <c r="F152" s="44">
        <v>39284</v>
      </c>
      <c r="G152" s="24">
        <f t="shared" si="9"/>
        <v>788808.64625539584</v>
      </c>
      <c r="H152" s="19">
        <f t="shared" si="10"/>
        <v>1085.3015908878288</v>
      </c>
      <c r="I152" s="50">
        <f t="shared" si="6"/>
        <v>0.20285960754155097</v>
      </c>
      <c r="J152" s="85"/>
      <c r="K152" s="85"/>
      <c r="L152" s="85"/>
    </row>
    <row r="153" spans="1:12" s="51" customFormat="1">
      <c r="A153" s="77" t="s">
        <v>140</v>
      </c>
      <c r="B153" s="26" t="str">
        <f t="shared" si="7"/>
        <v>ACT18_262_093.gcd</v>
      </c>
      <c r="C153" s="26" t="str">
        <f t="shared" si="8"/>
        <v>ACT18_262</v>
      </c>
      <c r="D153" s="44">
        <v>6926039085</v>
      </c>
      <c r="E153" s="44">
        <v>10870399</v>
      </c>
      <c r="F153" s="44">
        <v>38435</v>
      </c>
      <c r="G153" s="24">
        <f t="shared" si="9"/>
        <v>790802.15770312015</v>
      </c>
      <c r="H153" s="19">
        <f t="shared" si="10"/>
        <v>1160.4757358629774</v>
      </c>
      <c r="I153" s="50">
        <f t="shared" si="6"/>
        <v>0.19661199403543012</v>
      </c>
      <c r="J153" s="85"/>
      <c r="K153" s="85"/>
      <c r="L153" s="85"/>
    </row>
    <row r="154" spans="1:12" s="51" customFormat="1">
      <c r="A154" s="77" t="s">
        <v>141</v>
      </c>
      <c r="B154" s="26" t="str">
        <f t="shared" si="7"/>
        <v>LOW1 CHK STD2_3_094.gcd</v>
      </c>
      <c r="C154" s="26" t="str">
        <f t="shared" si="8"/>
        <v>LOW1 CHK STD2_3</v>
      </c>
      <c r="D154" s="44">
        <v>592589</v>
      </c>
      <c r="E154" s="44">
        <v>18380941</v>
      </c>
      <c r="F154" s="44">
        <v>269480</v>
      </c>
      <c r="G154" s="24">
        <f t="shared" si="9"/>
        <v>71.275398707486801</v>
      </c>
      <c r="H154" s="19">
        <f t="shared" si="10"/>
        <v>1855.1686604672809</v>
      </c>
      <c r="I154" s="50">
        <f t="shared" si="6"/>
        <v>1.8968238462400262</v>
      </c>
      <c r="J154" s="84">
        <f>((G154-$B$26)/$B$26)*100</f>
        <v>135.23233896860333</v>
      </c>
      <c r="K154" s="85">
        <f>((H154-$L$26)/$L$26)*100</f>
        <v>-7.7030517180457254</v>
      </c>
      <c r="L154" s="85">
        <f>((I154-$T$26)/$T$26)*100</f>
        <v>-5.6306544159190848</v>
      </c>
    </row>
    <row r="155" spans="1:12" s="51" customFormat="1">
      <c r="A155" s="77" t="s">
        <v>142</v>
      </c>
      <c r="B155" s="26" t="str">
        <f t="shared" si="7"/>
        <v>ACT18_261_095.gcd</v>
      </c>
      <c r="C155" s="26" t="str">
        <f t="shared" si="8"/>
        <v>ACT18_261</v>
      </c>
      <c r="D155" s="44">
        <v>7004288076</v>
      </c>
      <c r="E155" s="44">
        <v>10991862</v>
      </c>
      <c r="F155" s="44">
        <v>38932</v>
      </c>
      <c r="G155" s="24">
        <f t="shared" si="9"/>
        <v>799809.19040215574</v>
      </c>
      <c r="H155" s="19">
        <f t="shared" si="10"/>
        <v>1173.501907208605</v>
      </c>
      <c r="I155" s="50">
        <f t="shared" si="6"/>
        <v>0.20026931313147495</v>
      </c>
      <c r="J155" s="85"/>
      <c r="K155" s="85"/>
      <c r="L155" s="85"/>
    </row>
    <row r="156" spans="1:12" s="51" customFormat="1">
      <c r="A156" s="77" t="s">
        <v>143</v>
      </c>
      <c r="B156" s="26" t="str">
        <f t="shared" si="7"/>
        <v>ACT18_260_096.gcd</v>
      </c>
      <c r="C156" s="26" t="str">
        <f t="shared" si="8"/>
        <v>ACT18_260</v>
      </c>
      <c r="D156" s="44">
        <v>6562903792</v>
      </c>
      <c r="E156" s="44">
        <v>5978563</v>
      </c>
      <c r="F156" s="44">
        <v>41413</v>
      </c>
      <c r="G156" s="24">
        <f t="shared" si="9"/>
        <v>749002.62244489696</v>
      </c>
      <c r="H156" s="19">
        <f t="shared" si="10"/>
        <v>635.85594275141807</v>
      </c>
      <c r="I156" s="50">
        <f t="shared" si="6"/>
        <v>0.2185264734479484</v>
      </c>
      <c r="J156" s="85"/>
      <c r="K156" s="85"/>
      <c r="L156" s="85"/>
    </row>
    <row r="157" spans="1:12" s="51" customFormat="1">
      <c r="A157" s="77" t="s">
        <v>144</v>
      </c>
      <c r="B157" s="26" t="str">
        <f t="shared" si="7"/>
        <v>ACT18_259_097.gcd</v>
      </c>
      <c r="C157" s="26" t="str">
        <f t="shared" si="8"/>
        <v>ACT18_259</v>
      </c>
      <c r="D157" s="44">
        <v>6589175964</v>
      </c>
      <c r="E157" s="44">
        <v>6199215</v>
      </c>
      <c r="F157" s="44">
        <v>42170</v>
      </c>
      <c r="G157" s="24">
        <f t="shared" si="9"/>
        <v>752026.74210771394</v>
      </c>
      <c r="H157" s="19">
        <f t="shared" si="10"/>
        <v>659.51953380182363</v>
      </c>
      <c r="I157" s="50">
        <f t="shared" si="6"/>
        <v>0.22409707818779939</v>
      </c>
      <c r="J157" s="85"/>
      <c r="K157" s="85"/>
      <c r="L157" s="85"/>
    </row>
    <row r="158" spans="1:12" s="51" customFormat="1">
      <c r="A158" s="77" t="s">
        <v>145</v>
      </c>
      <c r="B158" s="26" t="str">
        <f t="shared" si="7"/>
        <v>ACT18_258_098.gcd</v>
      </c>
      <c r="C158" s="26" t="str">
        <f t="shared" si="8"/>
        <v>ACT18_258</v>
      </c>
      <c r="D158" s="44">
        <v>6557316054</v>
      </c>
      <c r="E158" s="44">
        <v>5986014</v>
      </c>
      <c r="F158" s="44">
        <v>41080</v>
      </c>
      <c r="G158" s="24">
        <f t="shared" si="9"/>
        <v>748359.43282370886</v>
      </c>
      <c r="H158" s="19">
        <f t="shared" si="10"/>
        <v>636.65501738893124</v>
      </c>
      <c r="I158" s="50">
        <f t="shared" si="6"/>
        <v>0.21607599606568895</v>
      </c>
      <c r="J158" s="85"/>
      <c r="K158" s="85"/>
      <c r="L158" s="85"/>
    </row>
    <row r="159" spans="1:12" s="51" customFormat="1">
      <c r="A159" s="77" t="s">
        <v>146</v>
      </c>
      <c r="B159" s="26" t="str">
        <f t="shared" si="7"/>
        <v>ACT18_257_099.gcd</v>
      </c>
      <c r="C159" s="26" t="str">
        <f t="shared" si="8"/>
        <v>ACT18_257</v>
      </c>
      <c r="D159" s="44">
        <v>6200626509</v>
      </c>
      <c r="E159" s="44">
        <v>5803551</v>
      </c>
      <c r="F159" s="44">
        <v>58392</v>
      </c>
      <c r="G159" s="24">
        <f t="shared" si="9"/>
        <v>707301.85042984586</v>
      </c>
      <c r="H159" s="19">
        <f t="shared" si="10"/>
        <v>617.08696537113781</v>
      </c>
      <c r="I159" s="50">
        <f t="shared" si="6"/>
        <v>0.34347138477942857</v>
      </c>
      <c r="J159" s="85"/>
      <c r="K159" s="85"/>
      <c r="L159" s="85"/>
    </row>
    <row r="160" spans="1:12" s="51" customFormat="1">
      <c r="A160" s="77" t="s">
        <v>147</v>
      </c>
      <c r="B160" s="26" t="str">
        <f t="shared" si="7"/>
        <v>ACT18_256_100.gcd</v>
      </c>
      <c r="C160" s="26" t="str">
        <f t="shared" si="8"/>
        <v>ACT18_256</v>
      </c>
      <c r="D160" s="44">
        <v>6217902094</v>
      </c>
      <c r="E160" s="44">
        <v>7213865</v>
      </c>
      <c r="F160" s="44">
        <v>60897</v>
      </c>
      <c r="G160" s="24">
        <f t="shared" si="9"/>
        <v>709290.39695295657</v>
      </c>
      <c r="H160" s="19">
        <f t="shared" si="10"/>
        <v>768.33460304793971</v>
      </c>
      <c r="I160" s="50">
        <f t="shared" si="6"/>
        <v>0.36190515607840718</v>
      </c>
      <c r="J160" s="85"/>
      <c r="K160" s="85"/>
      <c r="L160" s="85"/>
    </row>
    <row r="161" spans="1:12" s="51" customFormat="1">
      <c r="A161" s="77" t="s">
        <v>148</v>
      </c>
      <c r="B161" s="26" t="str">
        <f t="shared" si="7"/>
        <v>ACT18_255_101.gcd</v>
      </c>
      <c r="C161" s="26" t="str">
        <f t="shared" si="8"/>
        <v>ACT18_255</v>
      </c>
      <c r="D161" s="44">
        <v>6278294639</v>
      </c>
      <c r="E161" s="44">
        <v>6372261</v>
      </c>
      <c r="F161" s="44">
        <v>58906</v>
      </c>
      <c r="G161" s="24">
        <f t="shared" si="9"/>
        <v>716242.02176806726</v>
      </c>
      <c r="H161" s="19">
        <f t="shared" si="10"/>
        <v>678.07766958535819</v>
      </c>
      <c r="I161" s="50">
        <f t="shared" si="6"/>
        <v>0.34725380332141459</v>
      </c>
      <c r="J161" s="85"/>
      <c r="K161" s="85"/>
      <c r="L161" s="85"/>
    </row>
    <row r="162" spans="1:12" s="51" customFormat="1">
      <c r="A162" s="77" t="s">
        <v>149</v>
      </c>
      <c r="B162" s="26" t="str">
        <f t="shared" si="7"/>
        <v>ACT18_254_102.gcd</v>
      </c>
      <c r="C162" s="26" t="str">
        <f t="shared" si="8"/>
        <v>ACT18_254</v>
      </c>
      <c r="D162" s="44">
        <v>7006543781</v>
      </c>
      <c r="E162" s="44">
        <v>24487433</v>
      </c>
      <c r="F162" s="44">
        <v>37152</v>
      </c>
      <c r="G162" s="24">
        <f t="shared" si="9"/>
        <v>800068.83858975198</v>
      </c>
      <c r="H162" s="19">
        <f t="shared" si="10"/>
        <v>2506.1915730757942</v>
      </c>
      <c r="I162" s="50">
        <f t="shared" si="6"/>
        <v>0.18717066526234044</v>
      </c>
      <c r="J162" s="85"/>
      <c r="K162" s="85"/>
      <c r="L162" s="85"/>
    </row>
    <row r="163" spans="1:12" s="51" customFormat="1">
      <c r="A163" s="77" t="s">
        <v>150</v>
      </c>
      <c r="B163" s="26" t="str">
        <f t="shared" si="7"/>
        <v>ACT18_253_103.gcd</v>
      </c>
      <c r="C163" s="26" t="str">
        <f t="shared" si="8"/>
        <v>ACT18_253</v>
      </c>
      <c r="D163" s="44">
        <v>6965259950</v>
      </c>
      <c r="E163" s="44">
        <v>22861181</v>
      </c>
      <c r="F163" s="44">
        <v>37803</v>
      </c>
      <c r="G163" s="24">
        <f t="shared" si="9"/>
        <v>795316.76688880869</v>
      </c>
      <c r="H163" s="19">
        <f t="shared" si="10"/>
        <v>2332.8142373361547</v>
      </c>
      <c r="I163" s="50">
        <f t="shared" ref="I163:I194" si="11">((F163*$U$28)+$U$30)</f>
        <v>0.19196123816279359</v>
      </c>
      <c r="J163" s="85"/>
      <c r="K163" s="85"/>
      <c r="L163" s="85"/>
    </row>
    <row r="164" spans="1:12" s="51" customFormat="1">
      <c r="A164" s="77" t="s">
        <v>151</v>
      </c>
      <c r="B164" s="26" t="str">
        <f t="shared" si="7"/>
        <v>ACT18_252_104.gcd</v>
      </c>
      <c r="C164" s="26" t="str">
        <f t="shared" si="8"/>
        <v>ACT18_252</v>
      </c>
      <c r="D164" s="44">
        <v>7034451559</v>
      </c>
      <c r="E164" s="44">
        <v>22396226</v>
      </c>
      <c r="F164" s="44">
        <v>39372</v>
      </c>
      <c r="G164" s="24">
        <f t="shared" si="9"/>
        <v>803281.22849780112</v>
      </c>
      <c r="H164" s="19">
        <f t="shared" si="10"/>
        <v>2283.2446385662079</v>
      </c>
      <c r="I164" s="50">
        <f t="shared" si="11"/>
        <v>0.20350718114407002</v>
      </c>
      <c r="J164" s="85"/>
      <c r="K164" s="85"/>
      <c r="L164" s="85"/>
    </row>
    <row r="165" spans="1:12" s="51" customFormat="1">
      <c r="A165" s="77" t="s">
        <v>152</v>
      </c>
      <c r="B165" s="26" t="str">
        <f t="shared" si="7"/>
        <v>LOW1 CHK STD2_4_105.gcd</v>
      </c>
      <c r="C165" s="26" t="str">
        <f t="shared" si="8"/>
        <v>LOW1 CHK STD2_4</v>
      </c>
      <c r="D165" s="44">
        <v>615411</v>
      </c>
      <c r="E165" s="44">
        <v>18385203</v>
      </c>
      <c r="F165" s="44">
        <v>271086</v>
      </c>
      <c r="G165" s="24">
        <f t="shared" si="9"/>
        <v>73.996206710208028</v>
      </c>
      <c r="H165" s="19">
        <f t="shared" si="10"/>
        <v>1855.6230391274898</v>
      </c>
      <c r="I165" s="50">
        <f t="shared" si="11"/>
        <v>1.908642064485998</v>
      </c>
      <c r="J165" s="84">
        <f>((G165-$B$26)/$B$26)*100</f>
        <v>144.21190333401989</v>
      </c>
      <c r="K165" s="85">
        <f>((H165-$L$26)/$L$26)*100</f>
        <v>-7.6804458145527441</v>
      </c>
      <c r="L165" s="85">
        <f>((I165-$T$26)/$T$26)*100</f>
        <v>-5.0426833589055597</v>
      </c>
    </row>
    <row r="166" spans="1:12" s="51" customFormat="1">
      <c r="A166" s="77" t="s">
        <v>153</v>
      </c>
      <c r="B166" s="26" t="str">
        <f t="shared" si="7"/>
        <v>ACT18_251_106.gcd</v>
      </c>
      <c r="C166" s="26" t="str">
        <f t="shared" si="8"/>
        <v>ACT18_251</v>
      </c>
      <c r="D166" s="44">
        <v>5568055338</v>
      </c>
      <c r="E166" s="44">
        <v>5740345</v>
      </c>
      <c r="F166" s="44">
        <v>62964</v>
      </c>
      <c r="G166" s="24">
        <f t="shared" si="9"/>
        <v>634488.26971972187</v>
      </c>
      <c r="H166" s="19">
        <f t="shared" si="10"/>
        <v>610.30850455531959</v>
      </c>
      <c r="I166" s="50">
        <f t="shared" si="11"/>
        <v>0.37711577694666615</v>
      </c>
      <c r="J166" s="18"/>
      <c r="K166" s="18"/>
      <c r="L166" s="18"/>
    </row>
    <row r="167" spans="1:12" s="51" customFormat="1">
      <c r="A167" s="77" t="s">
        <v>154</v>
      </c>
      <c r="B167" s="26" t="str">
        <f t="shared" si="7"/>
        <v>ACT18_250_107.gcd</v>
      </c>
      <c r="C167" s="26" t="str">
        <f t="shared" si="8"/>
        <v>ACT18_250</v>
      </c>
      <c r="D167" s="44">
        <v>5454324574</v>
      </c>
      <c r="E167" s="44">
        <v>4831977</v>
      </c>
      <c r="F167" s="44">
        <v>65201</v>
      </c>
      <c r="G167" s="24">
        <f t="shared" si="9"/>
        <v>621397.0247446358</v>
      </c>
      <c r="H167" s="19">
        <f t="shared" si="10"/>
        <v>512.89153631902525</v>
      </c>
      <c r="I167" s="50">
        <f t="shared" si="11"/>
        <v>0.39357739227433686</v>
      </c>
      <c r="J167" s="18"/>
      <c r="K167" s="18"/>
      <c r="L167" s="18"/>
    </row>
    <row r="168" spans="1:12" s="51" customFormat="1">
      <c r="A168" s="77" t="s">
        <v>155</v>
      </c>
      <c r="B168" s="26" t="str">
        <f t="shared" si="7"/>
        <v>ACT18_249_108.gcd</v>
      </c>
      <c r="C168" s="26" t="str">
        <f t="shared" si="8"/>
        <v>ACT18_249</v>
      </c>
      <c r="D168" s="44">
        <v>6375373639</v>
      </c>
      <c r="E168" s="44">
        <v>8301707</v>
      </c>
      <c r="F168" s="44">
        <v>44520</v>
      </c>
      <c r="G168" s="24">
        <f t="shared" si="9"/>
        <v>727416.52659190178</v>
      </c>
      <c r="H168" s="19">
        <f t="shared" si="10"/>
        <v>884.99907114909126</v>
      </c>
      <c r="I168" s="50">
        <f t="shared" si="11"/>
        <v>0.24139023689143202</v>
      </c>
      <c r="J168" s="18"/>
      <c r="K168" s="18"/>
      <c r="L168" s="18"/>
    </row>
    <row r="169" spans="1:12" s="51" customFormat="1">
      <c r="A169" s="77" t="s">
        <v>156</v>
      </c>
      <c r="B169" s="26" t="str">
        <f t="shared" si="7"/>
        <v>ACT18_248_109.gcd</v>
      </c>
      <c r="C169" s="26" t="str">
        <f t="shared" si="8"/>
        <v>ACT18_248</v>
      </c>
      <c r="D169" s="44">
        <v>6383771279</v>
      </c>
      <c r="E169" s="44">
        <v>8706359</v>
      </c>
      <c r="F169" s="44">
        <v>43887</v>
      </c>
      <c r="G169" s="24">
        <f t="shared" si="9"/>
        <v>728383.15653956123</v>
      </c>
      <c r="H169" s="19">
        <f t="shared" si="10"/>
        <v>928.39554816143982</v>
      </c>
      <c r="I169" s="50">
        <f t="shared" si="11"/>
        <v>0.23673212222785778</v>
      </c>
      <c r="J169" s="18"/>
      <c r="K169" s="18"/>
      <c r="L169" s="18"/>
    </row>
    <row r="170" spans="1:12" s="51" customFormat="1">
      <c r="A170" s="77" t="s">
        <v>157</v>
      </c>
      <c r="B170" s="26" t="str">
        <f t="shared" si="7"/>
        <v>ACT18_247_110.gcd</v>
      </c>
      <c r="C170" s="26" t="str">
        <f t="shared" si="8"/>
        <v>ACT18_247</v>
      </c>
      <c r="D170" s="44">
        <v>6332953258</v>
      </c>
      <c r="E170" s="44">
        <v>7244665</v>
      </c>
      <c r="F170" s="44">
        <v>45376</v>
      </c>
      <c r="G170" s="24">
        <f t="shared" si="9"/>
        <v>722533.62965112785</v>
      </c>
      <c r="H170" s="19">
        <f t="shared" si="10"/>
        <v>771.6377165676563</v>
      </c>
      <c r="I170" s="50">
        <f t="shared" si="11"/>
        <v>0.24768936193411695</v>
      </c>
      <c r="J170" s="18"/>
      <c r="K170" s="18"/>
      <c r="L170" s="18"/>
    </row>
    <row r="171" spans="1:12" s="51" customFormat="1">
      <c r="A171" s="77" t="s">
        <v>158</v>
      </c>
      <c r="B171" s="26" t="str">
        <f t="shared" si="7"/>
        <v>ACT18_246_111.gcd</v>
      </c>
      <c r="C171" s="26" t="str">
        <f t="shared" si="8"/>
        <v>ACT18_246</v>
      </c>
      <c r="D171" s="44">
        <v>6037613077</v>
      </c>
      <c r="E171" s="44">
        <v>4826572</v>
      </c>
      <c r="F171" s="44">
        <v>46107</v>
      </c>
      <c r="G171" s="24">
        <f t="shared" si="9"/>
        <v>688537.80895605835</v>
      </c>
      <c r="H171" s="19">
        <f t="shared" si="10"/>
        <v>512.31188279389323</v>
      </c>
      <c r="I171" s="50">
        <f t="shared" si="11"/>
        <v>0.25306863810958735</v>
      </c>
      <c r="J171" s="18"/>
      <c r="K171" s="18"/>
      <c r="L171" s="18"/>
    </row>
    <row r="172" spans="1:12" s="51" customFormat="1">
      <c r="A172" s="77" t="s">
        <v>159</v>
      </c>
      <c r="B172" s="26" t="str">
        <f t="shared" si="7"/>
        <v>ACT18_245_112.gcd</v>
      </c>
      <c r="C172" s="26" t="str">
        <f t="shared" si="8"/>
        <v>ACT18_245</v>
      </c>
      <c r="D172" s="44">
        <v>5992060928</v>
      </c>
      <c r="E172" s="44">
        <v>5010588</v>
      </c>
      <c r="F172" s="44">
        <v>44283</v>
      </c>
      <c r="G172" s="24">
        <f t="shared" si="9"/>
        <v>683294.42255182541</v>
      </c>
      <c r="H172" s="19">
        <f t="shared" si="10"/>
        <v>532.04648465896321</v>
      </c>
      <c r="I172" s="50">
        <f t="shared" si="11"/>
        <v>0.23964620343919335</v>
      </c>
      <c r="J172" s="18"/>
      <c r="K172" s="18"/>
      <c r="L172" s="18"/>
    </row>
    <row r="173" spans="1:12">
      <c r="A173" s="77" t="s">
        <v>160</v>
      </c>
      <c r="B173" s="26" t="str">
        <f t="shared" si="7"/>
        <v>ACT18_244_113.gcd</v>
      </c>
      <c r="C173" s="26" t="str">
        <f t="shared" si="8"/>
        <v>ACT18_244</v>
      </c>
      <c r="D173" s="44">
        <v>5965889765</v>
      </c>
      <c r="E173" s="44">
        <v>4698705</v>
      </c>
      <c r="F173" s="44">
        <v>44854</v>
      </c>
      <c r="G173" s="24">
        <f t="shared" si="9"/>
        <v>680281.92976565275</v>
      </c>
      <c r="H173" s="19">
        <f t="shared" si="10"/>
        <v>498.5989212216337</v>
      </c>
      <c r="I173" s="50">
        <f t="shared" si="11"/>
        <v>0.24384807306462919</v>
      </c>
      <c r="J173" s="27"/>
      <c r="K173" s="27"/>
      <c r="L173" s="27"/>
    </row>
    <row r="174" spans="1:12">
      <c r="A174" s="77" t="s">
        <v>161</v>
      </c>
      <c r="B174" s="26" t="str">
        <f t="shared" si="7"/>
        <v>ACT18_243_114.gcd</v>
      </c>
      <c r="C174" s="26" t="str">
        <f t="shared" si="8"/>
        <v>ACT18_243</v>
      </c>
      <c r="D174" s="44">
        <v>5976076676</v>
      </c>
      <c r="E174" s="44">
        <v>5257570</v>
      </c>
      <c r="F174" s="44">
        <v>46052</v>
      </c>
      <c r="G174" s="24">
        <f t="shared" si="9"/>
        <v>681454.5179269386</v>
      </c>
      <c r="H174" s="19">
        <f t="shared" si="10"/>
        <v>558.53380879294468</v>
      </c>
      <c r="I174" s="50">
        <f t="shared" si="11"/>
        <v>0.25266390460801297</v>
      </c>
    </row>
    <row r="175" spans="1:12">
      <c r="A175" s="77" t="s">
        <v>162</v>
      </c>
      <c r="B175" s="26" t="str">
        <f t="shared" si="7"/>
        <v>ACT18_242_115.gcd</v>
      </c>
      <c r="C175" s="26" t="str">
        <f t="shared" si="8"/>
        <v>ACT18_242</v>
      </c>
      <c r="D175" s="44">
        <v>5967164727</v>
      </c>
      <c r="E175" s="44">
        <v>4894264</v>
      </c>
      <c r="F175" s="44">
        <v>46578</v>
      </c>
      <c r="G175" s="24">
        <f t="shared" si="9"/>
        <v>680428.68724172073</v>
      </c>
      <c r="H175" s="19">
        <f t="shared" si="10"/>
        <v>519.57143994897933</v>
      </c>
      <c r="I175" s="50">
        <f t="shared" si="11"/>
        <v>0.25653462864125159</v>
      </c>
    </row>
    <row r="176" spans="1:12">
      <c r="A176" s="77" t="s">
        <v>163</v>
      </c>
      <c r="B176" s="26" t="str">
        <f t="shared" si="7"/>
        <v>LOW1 CHK STD2_5_116.gcd</v>
      </c>
      <c r="C176" s="26" t="str">
        <f t="shared" si="8"/>
        <v>LOW1 CHK STD2_5</v>
      </c>
      <c r="D176" s="44">
        <v>6247572208</v>
      </c>
      <c r="E176" s="44">
        <v>140192910</v>
      </c>
      <c r="F176" s="44">
        <v>8171</v>
      </c>
      <c r="G176" s="24">
        <f t="shared" si="9"/>
        <v>712705.64465860568</v>
      </c>
      <c r="H176" s="19">
        <f t="shared" si="10"/>
        <v>14841.738175167031</v>
      </c>
      <c r="I176" s="50">
        <f t="shared" si="11"/>
        <v>-2.609445490360731E-2</v>
      </c>
      <c r="J176" s="77"/>
      <c r="K176" s="77"/>
      <c r="L176" s="77"/>
    </row>
    <row r="177" spans="1:12">
      <c r="A177" s="77" t="s">
        <v>164</v>
      </c>
      <c r="B177" s="26" t="str">
        <f t="shared" si="7"/>
        <v>ACT18_241_117.gcd</v>
      </c>
      <c r="C177" s="26" t="str">
        <f t="shared" si="8"/>
        <v>ACT18_241</v>
      </c>
      <c r="D177" s="44">
        <v>5947240641</v>
      </c>
      <c r="E177" s="44">
        <v>5017585</v>
      </c>
      <c r="F177" s="44">
        <v>45605</v>
      </c>
      <c r="G177" s="24">
        <f t="shared" si="9"/>
        <v>678135.2788308647</v>
      </c>
      <c r="H177" s="19">
        <f t="shared" si="10"/>
        <v>532.79687054524425</v>
      </c>
      <c r="I177" s="50">
        <f t="shared" si="11"/>
        <v>0.24937452505885388</v>
      </c>
      <c r="J177" s="53"/>
      <c r="K177" s="53"/>
      <c r="L177" s="53"/>
    </row>
    <row r="178" spans="1:12">
      <c r="A178" s="77" t="s">
        <v>165</v>
      </c>
      <c r="B178" s="26" t="str">
        <f t="shared" si="7"/>
        <v>ACT18_240_118.gcd</v>
      </c>
      <c r="C178" s="26" t="str">
        <f t="shared" si="8"/>
        <v>ACT18_240</v>
      </c>
      <c r="D178" s="44">
        <v>6112885886</v>
      </c>
      <c r="E178" s="44">
        <v>10871314</v>
      </c>
      <c r="F178" s="44">
        <v>41623</v>
      </c>
      <c r="G178" s="24">
        <f t="shared" si="9"/>
        <v>697202.26128121698</v>
      </c>
      <c r="H178" s="19">
        <f t="shared" si="10"/>
        <v>1160.5738640730599</v>
      </c>
      <c r="I178" s="50">
        <f t="shared" si="11"/>
        <v>0.22007181954486876</v>
      </c>
    </row>
    <row r="179" spans="1:12">
      <c r="A179" s="77" t="s">
        <v>166</v>
      </c>
      <c r="B179" s="26" t="str">
        <f t="shared" si="7"/>
        <v>ACT18_239_119.gcd</v>
      </c>
      <c r="C179" s="26" t="str">
        <f t="shared" si="8"/>
        <v>ACT18_239</v>
      </c>
      <c r="D179" s="44">
        <v>6109127378</v>
      </c>
      <c r="E179" s="44">
        <v>9678043</v>
      </c>
      <c r="F179" s="44">
        <v>42006</v>
      </c>
      <c r="G179" s="24">
        <f t="shared" si="9"/>
        <v>696769.62944759254</v>
      </c>
      <c r="H179" s="19">
        <f t="shared" si="10"/>
        <v>1032.6027740475513</v>
      </c>
      <c r="I179" s="50">
        <f t="shared" si="11"/>
        <v>0.22289023647401396</v>
      </c>
    </row>
    <row r="180" spans="1:12">
      <c r="A180" s="77" t="s">
        <v>167</v>
      </c>
      <c r="B180" s="26" t="str">
        <f t="shared" si="7"/>
        <v>ACT18_238_120.gcd</v>
      </c>
      <c r="C180" s="26" t="str">
        <f t="shared" si="8"/>
        <v>ACT18_238</v>
      </c>
      <c r="D180" s="44">
        <v>6180445504</v>
      </c>
      <c r="E180" s="44">
        <v>9890371</v>
      </c>
      <c r="F180" s="44">
        <v>41880</v>
      </c>
      <c r="G180" s="24">
        <f t="shared" si="9"/>
        <v>704978.86875798763</v>
      </c>
      <c r="H180" s="19">
        <f t="shared" si="10"/>
        <v>1055.37366649607</v>
      </c>
      <c r="I180" s="50">
        <f t="shared" si="11"/>
        <v>0.22196302881586177</v>
      </c>
    </row>
    <row r="181" spans="1:12">
      <c r="A181" s="77" t="s">
        <v>168</v>
      </c>
      <c r="B181" s="26" t="str">
        <f t="shared" si="7"/>
        <v>ACT18_173_121.gcd</v>
      </c>
      <c r="C181" s="26" t="str">
        <f t="shared" si="8"/>
        <v>ACT18_173</v>
      </c>
      <c r="D181" s="44">
        <v>6410657689</v>
      </c>
      <c r="E181" s="44">
        <v>187513192</v>
      </c>
      <c r="F181" s="44">
        <v>11329</v>
      </c>
      <c r="G181" s="24">
        <f t="shared" si="9"/>
        <v>731477.97950066079</v>
      </c>
      <c r="H181" s="19">
        <f t="shared" si="10"/>
        <v>19886.62938489861</v>
      </c>
      <c r="I181" s="50">
        <f t="shared" si="11"/>
        <v>-2.85539312230014E-3</v>
      </c>
    </row>
    <row r="182" spans="1:12">
      <c r="A182" s="77" t="s">
        <v>169</v>
      </c>
      <c r="B182" s="26" t="str">
        <f t="shared" si="7"/>
        <v>ACT18_172_122.gcd</v>
      </c>
      <c r="C182" s="26" t="str">
        <f t="shared" si="8"/>
        <v>ACT18_172</v>
      </c>
      <c r="D182" s="44">
        <v>6224581531</v>
      </c>
      <c r="E182" s="44">
        <v>162481738</v>
      </c>
      <c r="F182" s="44">
        <v>11347</v>
      </c>
      <c r="G182" s="24">
        <f t="shared" si="9"/>
        <v>710059.24913496291</v>
      </c>
      <c r="H182" s="19">
        <f t="shared" si="10"/>
        <v>17217.985900242275</v>
      </c>
      <c r="I182" s="50">
        <f t="shared" si="11"/>
        <v>-2.7229348854212465E-3</v>
      </c>
    </row>
    <row r="183" spans="1:12">
      <c r="A183" s="77" t="s">
        <v>170</v>
      </c>
      <c r="B183" s="26" t="str">
        <f t="shared" si="7"/>
        <v>ACT18_171_123.gcd</v>
      </c>
      <c r="C183" s="26" t="str">
        <f t="shared" si="8"/>
        <v>ACT18_171</v>
      </c>
      <c r="D183" s="44">
        <v>6347355625</v>
      </c>
      <c r="E183" s="44">
        <v>183452818</v>
      </c>
      <c r="F183" s="44">
        <v>8533</v>
      </c>
      <c r="G183" s="24">
        <f t="shared" si="9"/>
        <v>724191.4477118426</v>
      </c>
      <c r="H183" s="19">
        <f t="shared" si="10"/>
        <v>19453.746396145019</v>
      </c>
      <c r="I183" s="50">
        <f t="shared" si="11"/>
        <v>-2.3430572584154111E-2</v>
      </c>
    </row>
    <row r="184" spans="1:12">
      <c r="A184" s="77" t="s">
        <v>171</v>
      </c>
      <c r="B184" s="26" t="str">
        <f t="shared" si="7"/>
        <v>ACT18_157_124.gcd</v>
      </c>
      <c r="C184" s="26" t="str">
        <f t="shared" si="8"/>
        <v>ACT18_157</v>
      </c>
      <c r="D184" s="44">
        <v>4764618380</v>
      </c>
      <c r="E184" s="44">
        <v>136822940</v>
      </c>
      <c r="F184" s="44">
        <v>5074</v>
      </c>
      <c r="G184" s="24">
        <f t="shared" si="9"/>
        <v>542006.7838904704</v>
      </c>
      <c r="H184" s="19">
        <f t="shared" si="10"/>
        <v>14482.460264903117</v>
      </c>
      <c r="I184" s="50">
        <f t="shared" si="11"/>
        <v>-4.8884630437713801E-2</v>
      </c>
    </row>
    <row r="185" spans="1:12">
      <c r="A185" s="77" t="s">
        <v>172</v>
      </c>
      <c r="B185" s="26" t="str">
        <f t="shared" si="7"/>
        <v>ACT18_156_125.gcd</v>
      </c>
      <c r="C185" s="26" t="str">
        <f t="shared" si="8"/>
        <v>ACT18_156</v>
      </c>
      <c r="D185" s="44">
        <v>5337242858</v>
      </c>
      <c r="E185" s="44">
        <v>166530328</v>
      </c>
      <c r="F185" s="44">
        <v>11097</v>
      </c>
      <c r="G185" s="24">
        <f t="shared" si="9"/>
        <v>607920.06062031619</v>
      </c>
      <c r="H185" s="19">
        <f t="shared" si="10"/>
        <v>17649.612577843378</v>
      </c>
      <c r="I185" s="50">
        <f t="shared" si="11"/>
        <v>-4.5626326198502515E-3</v>
      </c>
    </row>
    <row r="186" spans="1:12">
      <c r="A186" s="77" t="s">
        <v>173</v>
      </c>
      <c r="B186" s="26" t="str">
        <f t="shared" si="7"/>
        <v>ACT18_150_126.gcd</v>
      </c>
      <c r="C186" s="26" t="str">
        <f t="shared" si="8"/>
        <v>ACT18_150</v>
      </c>
      <c r="D186" s="44">
        <v>4508793457</v>
      </c>
      <c r="E186" s="44">
        <v>214816987</v>
      </c>
      <c r="F186" s="44">
        <v>0</v>
      </c>
      <c r="G186" s="24">
        <f t="shared" si="9"/>
        <v>512559.45917430538</v>
      </c>
      <c r="H186" s="19">
        <f t="shared" si="10"/>
        <v>22797.53079051181</v>
      </c>
      <c r="I186" s="50">
        <f t="shared" si="11"/>
        <v>-8.6223135655684846E-2</v>
      </c>
    </row>
    <row r="187" spans="1:12">
      <c r="A187" s="77" t="s">
        <v>174</v>
      </c>
      <c r="B187" s="26" t="str">
        <f t="shared" si="7"/>
        <v>LOW1 CHK STD3_1_127.gcd</v>
      </c>
      <c r="C187" s="26" t="str">
        <f t="shared" si="8"/>
        <v>LOW1 CHK STD3_1</v>
      </c>
      <c r="D187" s="44">
        <v>6226827130</v>
      </c>
      <c r="E187" s="44">
        <v>136880609</v>
      </c>
      <c r="F187" s="44">
        <v>10857</v>
      </c>
      <c r="G187" s="24">
        <f t="shared" si="9"/>
        <v>710317.73404784722</v>
      </c>
      <c r="H187" s="19">
        <f t="shared" si="10"/>
        <v>14488.60844954779</v>
      </c>
      <c r="I187" s="50">
        <f t="shared" si="11"/>
        <v>-6.3287424449020996E-3</v>
      </c>
      <c r="J187" s="77"/>
      <c r="K187" s="77"/>
      <c r="L187" s="77"/>
    </row>
    <row r="188" spans="1:12">
      <c r="A188" s="77" t="s">
        <v>175</v>
      </c>
      <c r="B188" s="26" t="str">
        <f t="shared" si="7"/>
        <v>ACT18_149_128.gcd</v>
      </c>
      <c r="C188" s="26" t="str">
        <f t="shared" si="8"/>
        <v>ACT18_149</v>
      </c>
      <c r="D188" s="44">
        <v>4556617917</v>
      </c>
      <c r="E188" s="44">
        <v>189154564</v>
      </c>
      <c r="F188" s="44">
        <v>13150</v>
      </c>
      <c r="G188" s="24">
        <f t="shared" si="9"/>
        <v>518064.40523851372</v>
      </c>
      <c r="H188" s="19">
        <f t="shared" si="10"/>
        <v>20061.618688104783</v>
      </c>
      <c r="I188" s="50">
        <f t="shared" si="11"/>
        <v>1.0544965175280724E-2</v>
      </c>
    </row>
    <row r="189" spans="1:12">
      <c r="A189" s="77" t="s">
        <v>176</v>
      </c>
      <c r="B189" s="26" t="str">
        <f t="shared" si="7"/>
        <v>ACT18_135_129.gcd</v>
      </c>
      <c r="C189" s="26" t="str">
        <f t="shared" si="8"/>
        <v>ACT18_135</v>
      </c>
      <c r="D189" s="44">
        <v>3497617122</v>
      </c>
      <c r="E189" s="44">
        <v>148798067</v>
      </c>
      <c r="F189" s="44">
        <v>19843</v>
      </c>
      <c r="G189" s="24">
        <f t="shared" si="9"/>
        <v>396165.64760635793</v>
      </c>
      <c r="H189" s="19">
        <f t="shared" si="10"/>
        <v>15759.147773606452</v>
      </c>
      <c r="I189" s="50">
        <f t="shared" si="11"/>
        <v>5.9797352921413999E-2</v>
      </c>
    </row>
    <row r="190" spans="1:12">
      <c r="A190" s="77" t="s">
        <v>177</v>
      </c>
      <c r="B190" s="26" t="str">
        <f t="shared" si="7"/>
        <v>ACT18_134_130.gcd</v>
      </c>
      <c r="C190" s="26" t="str">
        <f t="shared" si="8"/>
        <v>ACT18_134</v>
      </c>
      <c r="D190" s="44">
        <v>3951283684</v>
      </c>
      <c r="E190" s="44">
        <v>198456977</v>
      </c>
      <c r="F190" s="44">
        <v>10861</v>
      </c>
      <c r="G190" s="24">
        <f t="shared" si="9"/>
        <v>448385.99583286839</v>
      </c>
      <c r="H190" s="19">
        <f t="shared" si="10"/>
        <v>21053.36386775085</v>
      </c>
      <c r="I190" s="50">
        <f t="shared" si="11"/>
        <v>-6.2993072811512313E-3</v>
      </c>
    </row>
    <row r="191" spans="1:12">
      <c r="A191" s="77" t="s">
        <v>178</v>
      </c>
      <c r="B191" s="26" t="str">
        <f t="shared" si="7"/>
        <v>ACT18_133_131.gcd</v>
      </c>
      <c r="C191" s="26" t="str">
        <f t="shared" si="8"/>
        <v>ACT18_133</v>
      </c>
      <c r="D191" s="44">
        <v>3920026746</v>
      </c>
      <c r="E191" s="44">
        <v>194400693</v>
      </c>
      <c r="F191" s="44">
        <v>13102</v>
      </c>
      <c r="G191" s="24">
        <f t="shared" si="9"/>
        <v>444788.09304792731</v>
      </c>
      <c r="H191" s="19">
        <f t="shared" si="10"/>
        <v>20620.916920461423</v>
      </c>
      <c r="I191" s="50">
        <f t="shared" si="11"/>
        <v>1.0191743210270346E-2</v>
      </c>
    </row>
    <row r="192" spans="1:12">
      <c r="A192" s="77" t="s">
        <v>179</v>
      </c>
      <c r="B192" s="26" t="str">
        <f t="shared" si="7"/>
        <v>ACT18_053_132.gcd</v>
      </c>
      <c r="C192" s="26" t="str">
        <f t="shared" si="8"/>
        <v>ACT18_053</v>
      </c>
      <c r="D192" s="44">
        <v>2072990784</v>
      </c>
      <c r="E192" s="44">
        <v>150341048</v>
      </c>
      <c r="F192" s="44">
        <v>64543</v>
      </c>
      <c r="G192" s="24">
        <f t="shared" si="9"/>
        <v>232180.70867885923</v>
      </c>
      <c r="H192" s="19">
        <f t="shared" si="10"/>
        <v>15923.647454392016</v>
      </c>
      <c r="I192" s="50">
        <f t="shared" si="11"/>
        <v>0.38873530783731974</v>
      </c>
    </row>
    <row r="193" spans="1:9">
      <c r="A193" s="77" t="s">
        <v>180</v>
      </c>
      <c r="B193" s="26" t="str">
        <f t="shared" si="7"/>
        <v>ACT18_052_133.gcd</v>
      </c>
      <c r="C193" s="26" t="str">
        <f t="shared" si="8"/>
        <v>ACT18_052</v>
      </c>
      <c r="D193" s="44">
        <v>2001423865</v>
      </c>
      <c r="E193" s="44">
        <v>139619833</v>
      </c>
      <c r="F193" s="44">
        <v>68085</v>
      </c>
      <c r="G193" s="24">
        <f t="shared" si="9"/>
        <v>223942.83146965361</v>
      </c>
      <c r="H193" s="19">
        <f t="shared" si="10"/>
        <v>14780.641516448908</v>
      </c>
      <c r="I193" s="50">
        <f t="shared" si="11"/>
        <v>0.4148001453387099</v>
      </c>
    </row>
    <row r="194" spans="1:9">
      <c r="A194" s="77" t="s">
        <v>181</v>
      </c>
      <c r="B194" s="26" t="str">
        <f t="shared" si="7"/>
        <v>ACT18_064_134.gcd</v>
      </c>
      <c r="C194" s="26" t="str">
        <f t="shared" si="8"/>
        <v>ACT18_064</v>
      </c>
      <c r="D194" s="44">
        <v>5392411013</v>
      </c>
      <c r="E194" s="44">
        <v>140833099</v>
      </c>
      <c r="F194" s="44">
        <v>35491</v>
      </c>
      <c r="G194" s="24">
        <f t="shared" si="9"/>
        <v>614270.31983363267</v>
      </c>
      <c r="H194" s="19">
        <f t="shared" si="10"/>
        <v>14909.989751915176</v>
      </c>
      <c r="I194" s="50">
        <f t="shared" si="11"/>
        <v>0.17494771351479416</v>
      </c>
    </row>
    <row r="195" spans="1:9">
      <c r="A195" s="77" t="s">
        <v>182</v>
      </c>
      <c r="B195" s="26" t="str">
        <f t="shared" si="7"/>
        <v>ACT18_063_135.gcd</v>
      </c>
      <c r="C195" s="26" t="str">
        <f t="shared" si="8"/>
        <v>ACT18_063</v>
      </c>
      <c r="D195" s="44">
        <v>4668179280</v>
      </c>
      <c r="E195" s="44">
        <v>116421468</v>
      </c>
      <c r="F195" s="44">
        <v>44922</v>
      </c>
      <c r="G195" s="24">
        <f t="shared" si="9"/>
        <v>530905.93624930957</v>
      </c>
      <c r="H195" s="19">
        <f t="shared" si="10"/>
        <v>12307.426592060996</v>
      </c>
      <c r="I195" s="50">
        <f t="shared" ref="I195:I207" si="12">((F195*$U$28)+$U$30)</f>
        <v>0.24434847084839384</v>
      </c>
    </row>
    <row r="196" spans="1:9">
      <c r="A196" s="77" t="s">
        <v>183</v>
      </c>
      <c r="B196" s="26" t="str">
        <f t="shared" ref="B196:B207" si="13">RIGHT(A196, LEN(A196) - 60)</f>
        <v>ACT18_217_136.gcd</v>
      </c>
      <c r="C196" s="26" t="str">
        <f t="shared" ref="C196:C207" si="14">LEFT(B196, LEN(B196) -8)</f>
        <v>ACT18_217</v>
      </c>
      <c r="D196" s="44">
        <v>6222808258</v>
      </c>
      <c r="E196" s="44">
        <v>139849635</v>
      </c>
      <c r="F196" s="44">
        <v>7488</v>
      </c>
      <c r="G196" s="24">
        <f t="shared" ref="G196:G207" si="15">IF(D196&gt;$B$48, (D196*$K$28)+$K$30, IF(AND(D196&gt;$B$52,D196&lt;$B$48), (D196*$I$28)+$I$30,IF(AND(D196&lt;$B$43,D196&gt;$B$47), (D196*$G$28)+$G$30, IF(AND(D196&lt;$B$38,D196&gt;$B$42),(D196*$E$28)+$E$30,(D196*$C$28)+$C$30))))</f>
        <v>709855.13240845688</v>
      </c>
      <c r="H196" s="19">
        <f t="shared" ref="H196:H207" si="16">IF(E196&gt;$C$48,(E196*$S$28)+$S$30, IF(AND(E196&lt;$C$48,E196&gt;$C$52),(E196*$Q$28)+$Q$30,IF(AND(E196&lt;$C$38,E196&gt;$C$42),(E196*$O$28)+$O$30, (E196*$M$28)+$M$30)))</f>
        <v>14805.141076484893</v>
      </c>
      <c r="I196" s="50">
        <f t="shared" si="12"/>
        <v>-3.1120509114067343E-2</v>
      </c>
    </row>
    <row r="197" spans="1:9">
      <c r="A197" s="77" t="s">
        <v>184</v>
      </c>
      <c r="B197" s="26" t="str">
        <f t="shared" si="13"/>
        <v>ACT18_216_137.gcd</v>
      </c>
      <c r="C197" s="26" t="str">
        <f t="shared" si="14"/>
        <v>ACT18_216</v>
      </c>
      <c r="D197" s="44">
        <v>6212832888</v>
      </c>
      <c r="E197" s="44">
        <v>136503822</v>
      </c>
      <c r="F197" s="44">
        <v>11187</v>
      </c>
      <c r="G197" s="24">
        <f t="shared" si="15"/>
        <v>708706.89416759601</v>
      </c>
      <c r="H197" s="19">
        <f t="shared" si="16"/>
        <v>14448.438582761259</v>
      </c>
      <c r="I197" s="50">
        <f t="shared" si="12"/>
        <v>-3.9003414354558119E-3</v>
      </c>
    </row>
    <row r="198" spans="1:9">
      <c r="A198" s="77" t="s">
        <v>185</v>
      </c>
      <c r="B198" s="26" t="str">
        <f t="shared" si="13"/>
        <v>LOW1 CHK STD3_2_138.gcd</v>
      </c>
      <c r="C198" s="26" t="str">
        <f t="shared" si="14"/>
        <v>LOW1 CHK STD3_2</v>
      </c>
      <c r="D198" s="44">
        <v>6189401707</v>
      </c>
      <c r="E198" s="44">
        <v>135919584</v>
      </c>
      <c r="F198" s="44">
        <v>11413</v>
      </c>
      <c r="G198" s="24">
        <f t="shared" si="15"/>
        <v>706009.79340313992</v>
      </c>
      <c r="H198" s="19">
        <f t="shared" si="16"/>
        <v>14386.152031920517</v>
      </c>
      <c r="I198" s="50">
        <f t="shared" si="12"/>
        <v>-2.2372546835320029E-3</v>
      </c>
    </row>
    <row r="199" spans="1:9">
      <c r="A199" s="77" t="s">
        <v>186</v>
      </c>
      <c r="B199" s="26" t="str">
        <f t="shared" si="13"/>
        <v>ACT18_215_139.gcd</v>
      </c>
      <c r="C199" s="26" t="str">
        <f t="shared" si="14"/>
        <v>ACT18_215</v>
      </c>
      <c r="D199" s="44">
        <v>6139315315</v>
      </c>
      <c r="E199" s="44">
        <v>146293923</v>
      </c>
      <c r="F199" s="44">
        <v>0</v>
      </c>
      <c r="G199" s="24">
        <f t="shared" si="15"/>
        <v>700244.48237797001</v>
      </c>
      <c r="H199" s="19">
        <f t="shared" si="16"/>
        <v>15492.176962792137</v>
      </c>
      <c r="I199" s="50">
        <f t="shared" si="12"/>
        <v>-8.6223135655684846E-2</v>
      </c>
    </row>
    <row r="200" spans="1:9">
      <c r="A200" s="77" t="s">
        <v>187</v>
      </c>
      <c r="B200" s="26" t="str">
        <f t="shared" si="13"/>
        <v>ACT18_214_140.gcd</v>
      </c>
      <c r="C200" s="26" t="str">
        <f t="shared" si="14"/>
        <v>ACT18_214</v>
      </c>
      <c r="D200" s="44">
        <v>6275773802</v>
      </c>
      <c r="E200" s="44">
        <v>89849226</v>
      </c>
      <c r="F200" s="44">
        <v>0</v>
      </c>
      <c r="G200" s="24">
        <f t="shared" si="15"/>
        <v>715951.85494293936</v>
      </c>
      <c r="H200" s="19">
        <f t="shared" si="16"/>
        <v>9474.5172258687107</v>
      </c>
      <c r="I200" s="50">
        <f t="shared" si="12"/>
        <v>-8.6223135655684846E-2</v>
      </c>
    </row>
    <row r="201" spans="1:9">
      <c r="A201" s="77" t="s">
        <v>188</v>
      </c>
      <c r="B201" s="26" t="str">
        <f t="shared" si="13"/>
        <v>ACT18_213_141.gcd</v>
      </c>
      <c r="C201" s="26" t="str">
        <f t="shared" si="14"/>
        <v>ACT18_213</v>
      </c>
      <c r="D201" s="44">
        <v>6486151411</v>
      </c>
      <c r="E201" s="44">
        <v>66147224</v>
      </c>
      <c r="F201" s="44">
        <v>8261</v>
      </c>
      <c r="G201" s="24">
        <f t="shared" si="15"/>
        <v>740167.86053217354</v>
      </c>
      <c r="H201" s="19">
        <f t="shared" si="16"/>
        <v>6947.6087526089732</v>
      </c>
      <c r="I201" s="50">
        <f t="shared" si="12"/>
        <v>-2.5432163719212871E-2</v>
      </c>
    </row>
    <row r="202" spans="1:9">
      <c r="A202" s="77" t="s">
        <v>189</v>
      </c>
      <c r="B202" s="26" t="str">
        <f t="shared" si="13"/>
        <v>ACT18_294_142.gcd</v>
      </c>
      <c r="C202" s="26" t="str">
        <f t="shared" si="14"/>
        <v>ACT18_294</v>
      </c>
      <c r="D202" s="44">
        <v>6416554667</v>
      </c>
      <c r="E202" s="44">
        <v>131378479</v>
      </c>
      <c r="F202" s="44">
        <v>9548</v>
      </c>
      <c r="G202" s="24">
        <f t="shared" si="15"/>
        <v>732156.76491364453</v>
      </c>
      <c r="H202" s="19">
        <f t="shared" si="16"/>
        <v>13902.017539717617</v>
      </c>
      <c r="I202" s="50">
        <f t="shared" si="12"/>
        <v>-1.5961399782372362E-2</v>
      </c>
    </row>
    <row r="203" spans="1:9">
      <c r="A203" s="77" t="s">
        <v>190</v>
      </c>
      <c r="B203" s="26" t="str">
        <f t="shared" si="13"/>
        <v>ACT18_293_143.gcd</v>
      </c>
      <c r="C203" s="26" t="str">
        <f t="shared" si="14"/>
        <v>ACT18_293</v>
      </c>
      <c r="D203" s="44">
        <v>6074164683</v>
      </c>
      <c r="E203" s="44">
        <v>104346122</v>
      </c>
      <c r="F203" s="44">
        <v>13488</v>
      </c>
      <c r="G203" s="24">
        <f t="shared" si="15"/>
        <v>692745.16685597389</v>
      </c>
      <c r="H203" s="19">
        <f t="shared" si="16"/>
        <v>11020.054574923242</v>
      </c>
      <c r="I203" s="50">
        <f t="shared" si="12"/>
        <v>1.3032236512228734E-2</v>
      </c>
    </row>
    <row r="204" spans="1:9">
      <c r="A204" s="77" t="s">
        <v>191</v>
      </c>
      <c r="B204" s="26" t="str">
        <f t="shared" si="13"/>
        <v>ACT18_292_144.gcd</v>
      </c>
      <c r="C204" s="26" t="str">
        <f t="shared" si="14"/>
        <v>ACT18_292</v>
      </c>
      <c r="D204" s="44">
        <v>6266093799</v>
      </c>
      <c r="E204" s="44">
        <v>113017164</v>
      </c>
      <c r="F204" s="44">
        <v>12839</v>
      </c>
      <c r="G204" s="24">
        <f t="shared" si="15"/>
        <v>714837.61560983711</v>
      </c>
      <c r="H204" s="19">
        <f t="shared" si="16"/>
        <v>11944.488278953437</v>
      </c>
      <c r="I204" s="50">
        <f t="shared" si="12"/>
        <v>8.2563811936510328E-3</v>
      </c>
    </row>
    <row r="205" spans="1:9">
      <c r="A205" s="77" t="s">
        <v>192</v>
      </c>
      <c r="B205" s="26" t="str">
        <f t="shared" si="13"/>
        <v>ACT18_281_145.gcd</v>
      </c>
      <c r="C205" s="26" t="str">
        <f t="shared" si="14"/>
        <v>ACT18_281</v>
      </c>
      <c r="D205" s="44">
        <v>5960805529</v>
      </c>
      <c r="E205" s="44">
        <v>103805118</v>
      </c>
      <c r="F205" s="44">
        <v>0</v>
      </c>
      <c r="G205" s="24">
        <f t="shared" si="15"/>
        <v>679696.69691707054</v>
      </c>
      <c r="H205" s="19">
        <f t="shared" si="16"/>
        <v>10962.37727021002</v>
      </c>
      <c r="I205" s="50">
        <f t="shared" si="12"/>
        <v>-8.6223135655684846E-2</v>
      </c>
    </row>
    <row r="206" spans="1:9">
      <c r="A206" s="77" t="s">
        <v>193</v>
      </c>
      <c r="B206" s="26" t="str">
        <f t="shared" si="13"/>
        <v>ACT18_280_146.gcd</v>
      </c>
      <c r="C206" s="26" t="str">
        <f t="shared" si="14"/>
        <v>ACT18_280</v>
      </c>
      <c r="D206" s="44">
        <v>6163069977</v>
      </c>
      <c r="E206" s="44">
        <v>63598192</v>
      </c>
      <c r="F206" s="44">
        <v>17198</v>
      </c>
      <c r="G206" s="24">
        <f t="shared" si="15"/>
        <v>702978.81817775744</v>
      </c>
      <c r="H206" s="19">
        <f t="shared" si="16"/>
        <v>6675.8523600725866</v>
      </c>
      <c r="I206" s="50">
        <f t="shared" si="12"/>
        <v>4.033335089115514E-2</v>
      </c>
    </row>
    <row r="207" spans="1:9">
      <c r="A207" s="77" t="s">
        <v>194</v>
      </c>
      <c r="B207" s="26" t="str">
        <f t="shared" si="13"/>
        <v>LOW1 CHK STD3_3_147.gcd</v>
      </c>
      <c r="C207" s="26" t="str">
        <f t="shared" si="14"/>
        <v>LOW1 CHK STD3_3</v>
      </c>
      <c r="D207" s="44">
        <v>6183876600</v>
      </c>
      <c r="E207" s="44">
        <v>135874472</v>
      </c>
      <c r="F207" s="44">
        <v>11211</v>
      </c>
      <c r="G207" s="24">
        <f t="shared" si="15"/>
        <v>705373.813069353</v>
      </c>
      <c r="H207" s="19">
        <f t="shared" si="16"/>
        <v>14381.342569198943</v>
      </c>
      <c r="I207" s="50">
        <f t="shared" si="12"/>
        <v>-3.7237304529506299E-3</v>
      </c>
    </row>
    <row r="208" spans="1:9" ht="15">
      <c r="A208" s="82"/>
      <c r="F208" s="83"/>
    </row>
    <row r="209" spans="1:6" ht="15">
      <c r="A209" s="82"/>
      <c r="F209" s="83"/>
    </row>
  </sheetData>
  <sortState ref="A45:A49">
    <sortCondition ref="A45"/>
  </sortState>
  <mergeCells count="1">
    <mergeCell ref="A1:G1"/>
  </mergeCells>
  <pageMargins left="0.75" right="0.75" top="1" bottom="1" header="0" footer="0"/>
  <pageSetup orientation="portrait" horizontalDpi="300"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FEBC27-CB75-4627-8A93-FA7A5AF2268A}"/>
</file>

<file path=customXml/itemProps2.xml><?xml version="1.0" encoding="utf-8"?>
<ds:datastoreItem xmlns:ds="http://schemas.openxmlformats.org/officeDocument/2006/customXml" ds:itemID="{67FA890A-438A-4AD6-8C94-143DD147DA3C}"/>
</file>

<file path=customXml/itemProps3.xml><?xml version="1.0" encoding="utf-8"?>
<ds:datastoreItem xmlns:ds="http://schemas.openxmlformats.org/officeDocument/2006/customXml" ds:itemID="{5DBCE092-F422-475F-BFF7-316F1FF94B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dc:creator>
  <cp:lastModifiedBy>User</cp:lastModifiedBy>
  <dcterms:created xsi:type="dcterms:W3CDTF">2013-11-19T13:22:10Z</dcterms:created>
  <dcterms:modified xsi:type="dcterms:W3CDTF">2018-12-19T20:40:22Z</dcterms:modified>
</cp:coreProperties>
</file>