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20Data\"/>
    </mc:Choice>
  </mc:AlternateContent>
  <xr:revisionPtr revIDLastSave="0" documentId="13_ncr:1_{E0C5BB9A-394E-4366-85EA-5B24213E60CC}" xr6:coauthVersionLast="47" xr6:coauthVersionMax="47" xr10:uidLastSave="{00000000-0000-0000-0000-000000000000}"/>
  <bookViews>
    <workbookView xWindow="30612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2" i="1" l="1"/>
  <c r="B313" i="1"/>
  <c r="C313" i="1" s="1"/>
  <c r="B312" i="1"/>
  <c r="U317" i="1" l="1"/>
  <c r="T317" i="1"/>
  <c r="S317" i="1"/>
  <c r="O316" i="1"/>
  <c r="M317" i="1"/>
  <c r="O317" i="1"/>
  <c r="O311" i="1"/>
  <c r="O314" i="1"/>
  <c r="N315" i="1"/>
  <c r="O315" i="1"/>
  <c r="U315" i="1"/>
  <c r="T315" i="1"/>
  <c r="S315" i="1"/>
  <c r="U311" i="1"/>
  <c r="T311" i="1"/>
  <c r="S311" i="1"/>
  <c r="B308" i="1"/>
  <c r="C308" i="1" s="1"/>
  <c r="B207" i="1"/>
  <c r="C207" i="1" s="1"/>
  <c r="B208" i="1"/>
  <c r="C208" i="1" s="1"/>
  <c r="B209" i="1"/>
  <c r="C209" i="1" s="1"/>
  <c r="B210" i="1"/>
  <c r="C210" i="1" s="1"/>
  <c r="B211" i="1"/>
  <c r="C211" i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66" i="1"/>
  <c r="C66" i="1" s="1"/>
  <c r="S30" i="1"/>
  <c r="S28" i="1"/>
  <c r="O310" i="1" s="1"/>
  <c r="Q30" i="1"/>
  <c r="Q28" i="1"/>
  <c r="N317" i="1" s="1"/>
  <c r="O30" i="1"/>
  <c r="M310" i="1" s="1"/>
  <c r="O28" i="1"/>
  <c r="M309" i="1" s="1"/>
  <c r="S125" i="1"/>
  <c r="S77" i="1"/>
  <c r="U77" i="1"/>
  <c r="U307" i="1"/>
  <c r="T307" i="1"/>
  <c r="S307" i="1"/>
  <c r="U295" i="1"/>
  <c r="T295" i="1"/>
  <c r="S295" i="1"/>
  <c r="U283" i="1"/>
  <c r="T283" i="1"/>
  <c r="S283" i="1"/>
  <c r="U271" i="1"/>
  <c r="T271" i="1"/>
  <c r="S271" i="1"/>
  <c r="U259" i="1"/>
  <c r="T259" i="1"/>
  <c r="S259" i="1"/>
  <c r="U247" i="1"/>
  <c r="T247" i="1"/>
  <c r="S247" i="1"/>
  <c r="U235" i="1"/>
  <c r="T235" i="1"/>
  <c r="S235" i="1"/>
  <c r="U223" i="1"/>
  <c r="T223" i="1"/>
  <c r="S223" i="1"/>
  <c r="U202" i="1"/>
  <c r="T202" i="1"/>
  <c r="S202" i="1"/>
  <c r="U211" i="1"/>
  <c r="T211" i="1"/>
  <c r="S211" i="1"/>
  <c r="U197" i="1"/>
  <c r="T197" i="1"/>
  <c r="S197" i="1"/>
  <c r="U185" i="1"/>
  <c r="T185" i="1"/>
  <c r="S185" i="1"/>
  <c r="U173" i="1"/>
  <c r="T173" i="1"/>
  <c r="S173" i="1"/>
  <c r="U161" i="1"/>
  <c r="T161" i="1"/>
  <c r="S161" i="1"/>
  <c r="U149" i="1"/>
  <c r="T149" i="1"/>
  <c r="S149" i="1"/>
  <c r="U137" i="1"/>
  <c r="T137" i="1"/>
  <c r="S137" i="1"/>
  <c r="U125" i="1"/>
  <c r="T125" i="1"/>
  <c r="U113" i="1"/>
  <c r="T113" i="1"/>
  <c r="S113" i="1"/>
  <c r="U101" i="1"/>
  <c r="T101" i="1"/>
  <c r="S101" i="1"/>
  <c r="U89" i="1"/>
  <c r="T89" i="1"/>
  <c r="S89" i="1"/>
  <c r="T77" i="1"/>
  <c r="J51" i="1"/>
  <c r="M315" i="1" l="1"/>
  <c r="M316" i="1"/>
  <c r="N314" i="1"/>
  <c r="M314" i="1"/>
  <c r="O313" i="1"/>
  <c r="N316" i="1"/>
  <c r="M313" i="1"/>
  <c r="O312" i="1"/>
  <c r="N312" i="1"/>
  <c r="M312" i="1"/>
  <c r="N311" i="1"/>
  <c r="O309" i="1"/>
  <c r="N309" i="1"/>
  <c r="N313" i="1"/>
  <c r="M311" i="1"/>
  <c r="N310" i="1"/>
  <c r="M66" i="1"/>
  <c r="M26" i="1"/>
  <c r="M30" i="1" l="1"/>
  <c r="M28" i="1"/>
  <c r="K30" i="1"/>
  <c r="K28" i="1"/>
  <c r="K26" i="1"/>
  <c r="I30" i="1"/>
  <c r="I28" i="1"/>
  <c r="K312" i="1" s="1"/>
  <c r="I26" i="1"/>
  <c r="G30" i="1"/>
  <c r="G28" i="1"/>
  <c r="G26" i="1"/>
  <c r="E30" i="1"/>
  <c r="E28" i="1"/>
  <c r="E26" i="1"/>
  <c r="C30" i="1"/>
  <c r="C28" i="1"/>
  <c r="C26" i="1"/>
  <c r="J312" i="1" l="1"/>
  <c r="J310" i="1"/>
  <c r="P310" i="1" s="1"/>
  <c r="K314" i="1"/>
  <c r="Q314" i="1" s="1"/>
  <c r="K315" i="1"/>
  <c r="K313" i="1"/>
  <c r="K317" i="1"/>
  <c r="K316" i="1"/>
  <c r="Q316" i="1" s="1"/>
  <c r="K310" i="1"/>
  <c r="Q310" i="1" s="1"/>
  <c r="K311" i="1"/>
  <c r="J317" i="1"/>
  <c r="J315" i="1"/>
  <c r="J316" i="1"/>
  <c r="P316" i="1" s="1"/>
  <c r="J313" i="1"/>
  <c r="J314" i="1"/>
  <c r="P314" i="1" s="1"/>
  <c r="J311" i="1"/>
  <c r="L315" i="1"/>
  <c r="L314" i="1"/>
  <c r="R314" i="1" s="1"/>
  <c r="L316" i="1"/>
  <c r="R316" i="1" s="1"/>
  <c r="L312" i="1"/>
  <c r="L317" i="1"/>
  <c r="L313" i="1"/>
  <c r="L310" i="1"/>
  <c r="R310" i="1" s="1"/>
  <c r="L311" i="1"/>
  <c r="L267" i="1"/>
  <c r="L160" i="1"/>
  <c r="L270" i="1"/>
  <c r="L269" i="1"/>
  <c r="L91" i="1"/>
  <c r="L138" i="1"/>
  <c r="L268" i="1"/>
  <c r="L148" i="1"/>
  <c r="R148" i="1" s="1"/>
  <c r="L100" i="1"/>
  <c r="R100" i="1" s="1"/>
  <c r="L69" i="1"/>
  <c r="L73" i="1"/>
  <c r="L78" i="1"/>
  <c r="L82" i="1"/>
  <c r="L86" i="1"/>
  <c r="L90" i="1"/>
  <c r="L94" i="1"/>
  <c r="L98" i="1"/>
  <c r="L102" i="1"/>
  <c r="L106" i="1"/>
  <c r="L110" i="1"/>
  <c r="L115" i="1"/>
  <c r="L119" i="1"/>
  <c r="L123" i="1"/>
  <c r="L128" i="1"/>
  <c r="L132" i="1"/>
  <c r="L137" i="1"/>
  <c r="L141" i="1"/>
  <c r="L145" i="1"/>
  <c r="L150" i="1"/>
  <c r="L154" i="1"/>
  <c r="L158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71" i="1"/>
  <c r="L275" i="1"/>
  <c r="L279" i="1"/>
  <c r="L283" i="1"/>
  <c r="L287" i="1"/>
  <c r="L291" i="1"/>
  <c r="L295" i="1"/>
  <c r="L299" i="1"/>
  <c r="L303" i="1"/>
  <c r="L307" i="1"/>
  <c r="L112" i="1"/>
  <c r="R112" i="1" s="1"/>
  <c r="L68" i="1"/>
  <c r="L72" i="1"/>
  <c r="L77" i="1"/>
  <c r="L81" i="1"/>
  <c r="L85" i="1"/>
  <c r="L89" i="1"/>
  <c r="L93" i="1"/>
  <c r="L97" i="1"/>
  <c r="L101" i="1"/>
  <c r="L105" i="1"/>
  <c r="L109" i="1"/>
  <c r="L114" i="1"/>
  <c r="L118" i="1"/>
  <c r="L122" i="1"/>
  <c r="L127" i="1"/>
  <c r="L131" i="1"/>
  <c r="L135" i="1"/>
  <c r="L140" i="1"/>
  <c r="L144" i="1"/>
  <c r="L149" i="1"/>
  <c r="L153" i="1"/>
  <c r="L157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R222" i="1" s="1"/>
  <c r="L226" i="1"/>
  <c r="L230" i="1"/>
  <c r="L234" i="1"/>
  <c r="R234" i="1" s="1"/>
  <c r="L238" i="1"/>
  <c r="L242" i="1"/>
  <c r="L246" i="1"/>
  <c r="L250" i="1"/>
  <c r="L254" i="1"/>
  <c r="L258" i="1"/>
  <c r="R258" i="1" s="1"/>
  <c r="L262" i="1"/>
  <c r="L266" i="1"/>
  <c r="L274" i="1"/>
  <c r="L278" i="1"/>
  <c r="L282" i="1"/>
  <c r="R282" i="1" s="1"/>
  <c r="L286" i="1"/>
  <c r="L290" i="1"/>
  <c r="L294" i="1"/>
  <c r="L298" i="1"/>
  <c r="L302" i="1"/>
  <c r="L306" i="1"/>
  <c r="L201" i="1"/>
  <c r="R201" i="1" s="1"/>
  <c r="L124" i="1"/>
  <c r="R124" i="1" s="1"/>
  <c r="L76" i="1"/>
  <c r="R76" i="1" s="1"/>
  <c r="L67" i="1"/>
  <c r="L71" i="1"/>
  <c r="L75" i="1"/>
  <c r="L80" i="1"/>
  <c r="L84" i="1"/>
  <c r="L92" i="1"/>
  <c r="L96" i="1"/>
  <c r="L104" i="1"/>
  <c r="L108" i="1"/>
  <c r="L113" i="1"/>
  <c r="L117" i="1"/>
  <c r="L121" i="1"/>
  <c r="L126" i="1"/>
  <c r="L130" i="1"/>
  <c r="L134" i="1"/>
  <c r="L139" i="1"/>
  <c r="L143" i="1"/>
  <c r="L147" i="1"/>
  <c r="L152" i="1"/>
  <c r="L156" i="1"/>
  <c r="L161" i="1"/>
  <c r="L165" i="1"/>
  <c r="L169" i="1"/>
  <c r="L173" i="1"/>
  <c r="L177" i="1"/>
  <c r="L181" i="1"/>
  <c r="L185" i="1"/>
  <c r="L189" i="1"/>
  <c r="L193" i="1"/>
  <c r="L197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73" i="1"/>
  <c r="L277" i="1"/>
  <c r="L281" i="1"/>
  <c r="L285" i="1"/>
  <c r="L289" i="1"/>
  <c r="L293" i="1"/>
  <c r="L297" i="1"/>
  <c r="L301" i="1"/>
  <c r="L305" i="1"/>
  <c r="L308" i="1"/>
  <c r="L136" i="1"/>
  <c r="L88" i="1"/>
  <c r="R88" i="1" s="1"/>
  <c r="L70" i="1"/>
  <c r="L74" i="1"/>
  <c r="L79" i="1"/>
  <c r="L83" i="1"/>
  <c r="L87" i="1"/>
  <c r="L95" i="1"/>
  <c r="L99" i="1"/>
  <c r="L103" i="1"/>
  <c r="L107" i="1"/>
  <c r="L111" i="1"/>
  <c r="L116" i="1"/>
  <c r="L120" i="1"/>
  <c r="L125" i="1"/>
  <c r="L129" i="1"/>
  <c r="L133" i="1"/>
  <c r="L142" i="1"/>
  <c r="L146" i="1"/>
  <c r="L151" i="1"/>
  <c r="L155" i="1"/>
  <c r="L159" i="1"/>
  <c r="L164" i="1"/>
  <c r="L168" i="1"/>
  <c r="L172" i="1"/>
  <c r="R172" i="1" s="1"/>
  <c r="L176" i="1"/>
  <c r="L180" i="1"/>
  <c r="L184" i="1"/>
  <c r="R184" i="1" s="1"/>
  <c r="L188" i="1"/>
  <c r="L192" i="1"/>
  <c r="L196" i="1"/>
  <c r="R196" i="1" s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72" i="1"/>
  <c r="L276" i="1"/>
  <c r="L280" i="1"/>
  <c r="L284" i="1"/>
  <c r="L288" i="1"/>
  <c r="L292" i="1"/>
  <c r="L296" i="1"/>
  <c r="L300" i="1"/>
  <c r="L304" i="1"/>
  <c r="L66" i="1"/>
  <c r="J218" i="1"/>
  <c r="J220" i="1"/>
  <c r="J224" i="1"/>
  <c r="J226" i="1"/>
  <c r="J228" i="1"/>
  <c r="J230" i="1"/>
  <c r="J232" i="1"/>
  <c r="J236" i="1"/>
  <c r="J238" i="1"/>
  <c r="J240" i="1"/>
  <c r="J242" i="1"/>
  <c r="J244" i="1"/>
  <c r="J248" i="1"/>
  <c r="J250" i="1"/>
  <c r="J252" i="1"/>
  <c r="J254" i="1"/>
  <c r="J256" i="1"/>
  <c r="J260" i="1"/>
  <c r="J262" i="1"/>
  <c r="J264" i="1"/>
  <c r="J266" i="1"/>
  <c r="J268" i="1"/>
  <c r="J272" i="1"/>
  <c r="J274" i="1"/>
  <c r="J276" i="1"/>
  <c r="J278" i="1"/>
  <c r="J280" i="1"/>
  <c r="J284" i="1"/>
  <c r="J288" i="1"/>
  <c r="J290" i="1"/>
  <c r="J292" i="1"/>
  <c r="J296" i="1"/>
  <c r="J298" i="1"/>
  <c r="J300" i="1"/>
  <c r="J302" i="1"/>
  <c r="J304" i="1"/>
  <c r="J207" i="1"/>
  <c r="J209" i="1"/>
  <c r="J213" i="1"/>
  <c r="J217" i="1"/>
  <c r="J219" i="1"/>
  <c r="J221" i="1"/>
  <c r="J225" i="1"/>
  <c r="J227" i="1"/>
  <c r="J229" i="1"/>
  <c r="J231" i="1"/>
  <c r="J233" i="1"/>
  <c r="J237" i="1"/>
  <c r="J239" i="1"/>
  <c r="J241" i="1"/>
  <c r="J243" i="1"/>
  <c r="J245" i="1"/>
  <c r="J249" i="1"/>
  <c r="J251" i="1"/>
  <c r="J253" i="1"/>
  <c r="J255" i="1"/>
  <c r="J257" i="1"/>
  <c r="J261" i="1"/>
  <c r="J263" i="1"/>
  <c r="J265" i="1"/>
  <c r="J267" i="1"/>
  <c r="J269" i="1"/>
  <c r="J273" i="1"/>
  <c r="J275" i="1"/>
  <c r="J277" i="1"/>
  <c r="J279" i="1"/>
  <c r="J281" i="1"/>
  <c r="J285" i="1"/>
  <c r="J287" i="1"/>
  <c r="J291" i="1"/>
  <c r="J293" i="1"/>
  <c r="J297" i="1"/>
  <c r="J299" i="1"/>
  <c r="J301" i="1"/>
  <c r="J303" i="1"/>
  <c r="J305" i="1"/>
  <c r="J208" i="1"/>
  <c r="J212" i="1"/>
  <c r="J214" i="1"/>
  <c r="J216" i="1"/>
  <c r="J215" i="1"/>
  <c r="M217" i="1"/>
  <c r="M219" i="1"/>
  <c r="M221" i="1"/>
  <c r="M223" i="1"/>
  <c r="M225" i="1"/>
  <c r="M227" i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283" i="1"/>
  <c r="M285" i="1"/>
  <c r="M287" i="1"/>
  <c r="M289" i="1"/>
  <c r="M291" i="1"/>
  <c r="M293" i="1"/>
  <c r="M295" i="1"/>
  <c r="M297" i="1"/>
  <c r="M299" i="1"/>
  <c r="M301" i="1"/>
  <c r="M303" i="1"/>
  <c r="M305" i="1"/>
  <c r="M307" i="1"/>
  <c r="M308" i="1"/>
  <c r="M208" i="1"/>
  <c r="M213" i="1"/>
  <c r="M215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M296" i="1"/>
  <c r="M298" i="1"/>
  <c r="M300" i="1"/>
  <c r="M302" i="1"/>
  <c r="M304" i="1"/>
  <c r="M306" i="1"/>
  <c r="M207" i="1"/>
  <c r="M209" i="1"/>
  <c r="M211" i="1"/>
  <c r="M210" i="1"/>
  <c r="M212" i="1"/>
  <c r="M214" i="1"/>
  <c r="M216" i="1"/>
  <c r="K220" i="1"/>
  <c r="K228" i="1"/>
  <c r="K230" i="1"/>
  <c r="K236" i="1"/>
  <c r="K238" i="1"/>
  <c r="K240" i="1"/>
  <c r="K242" i="1"/>
  <c r="K244" i="1"/>
  <c r="K248" i="1"/>
  <c r="K250" i="1"/>
  <c r="K252" i="1"/>
  <c r="K254" i="1"/>
  <c r="K256" i="1"/>
  <c r="K260" i="1"/>
  <c r="K262" i="1"/>
  <c r="K264" i="1"/>
  <c r="K266" i="1"/>
  <c r="K268" i="1"/>
  <c r="K272" i="1"/>
  <c r="K274" i="1"/>
  <c r="K276" i="1"/>
  <c r="K278" i="1"/>
  <c r="K280" i="1"/>
  <c r="K284" i="1"/>
  <c r="K286" i="1"/>
  <c r="K288" i="1"/>
  <c r="K290" i="1"/>
  <c r="K296" i="1"/>
  <c r="K298" i="1"/>
  <c r="K300" i="1"/>
  <c r="K302" i="1"/>
  <c r="K304" i="1"/>
  <c r="K209" i="1"/>
  <c r="K219" i="1"/>
  <c r="K221" i="1"/>
  <c r="K229" i="1"/>
  <c r="K231" i="1"/>
  <c r="K237" i="1"/>
  <c r="K239" i="1"/>
  <c r="K241" i="1"/>
  <c r="K243" i="1"/>
  <c r="K245" i="1"/>
  <c r="K249" i="1"/>
  <c r="K251" i="1"/>
  <c r="K253" i="1"/>
  <c r="K261" i="1"/>
  <c r="K263" i="1"/>
  <c r="K267" i="1"/>
  <c r="K273" i="1"/>
  <c r="K275" i="1"/>
  <c r="K277" i="1"/>
  <c r="K279" i="1"/>
  <c r="K281" i="1"/>
  <c r="K285" i="1"/>
  <c r="K287" i="1"/>
  <c r="K289" i="1"/>
  <c r="K293" i="1"/>
  <c r="K297" i="1"/>
  <c r="K299" i="1"/>
  <c r="K301" i="1"/>
  <c r="K303" i="1"/>
  <c r="K305" i="1"/>
  <c r="K208" i="1"/>
  <c r="K212" i="1"/>
  <c r="K214" i="1"/>
  <c r="K207" i="1"/>
  <c r="K213" i="1"/>
  <c r="K215" i="1"/>
  <c r="K216" i="1"/>
  <c r="N218" i="1"/>
  <c r="N220" i="1"/>
  <c r="N222" i="1"/>
  <c r="N224" i="1"/>
  <c r="N226" i="1"/>
  <c r="N228" i="1"/>
  <c r="N230" i="1"/>
  <c r="N232" i="1"/>
  <c r="N234" i="1"/>
  <c r="N236" i="1"/>
  <c r="N238" i="1"/>
  <c r="N240" i="1"/>
  <c r="N242" i="1"/>
  <c r="N244" i="1"/>
  <c r="N246" i="1"/>
  <c r="N248" i="1"/>
  <c r="N250" i="1"/>
  <c r="N252" i="1"/>
  <c r="N254" i="1"/>
  <c r="N256" i="1"/>
  <c r="N258" i="1"/>
  <c r="N260" i="1"/>
  <c r="N262" i="1"/>
  <c r="N264" i="1"/>
  <c r="N266" i="1"/>
  <c r="N268" i="1"/>
  <c r="N270" i="1"/>
  <c r="N272" i="1"/>
  <c r="N274" i="1"/>
  <c r="N276" i="1"/>
  <c r="N278" i="1"/>
  <c r="N280" i="1"/>
  <c r="N282" i="1"/>
  <c r="N284" i="1"/>
  <c r="N286" i="1"/>
  <c r="N288" i="1"/>
  <c r="N290" i="1"/>
  <c r="N292" i="1"/>
  <c r="N294" i="1"/>
  <c r="N296" i="1"/>
  <c r="N298" i="1"/>
  <c r="N300" i="1"/>
  <c r="N302" i="1"/>
  <c r="N304" i="1"/>
  <c r="N306" i="1"/>
  <c r="N207" i="1"/>
  <c r="N209" i="1"/>
  <c r="N211" i="1"/>
  <c r="N213" i="1"/>
  <c r="N215" i="1"/>
  <c r="N217" i="1"/>
  <c r="N219" i="1"/>
  <c r="N221" i="1"/>
  <c r="N223" i="1"/>
  <c r="N225" i="1"/>
  <c r="N227" i="1"/>
  <c r="N229" i="1"/>
  <c r="N231" i="1"/>
  <c r="N233" i="1"/>
  <c r="N235" i="1"/>
  <c r="N237" i="1"/>
  <c r="N239" i="1"/>
  <c r="N241" i="1"/>
  <c r="N243" i="1"/>
  <c r="N245" i="1"/>
  <c r="N247" i="1"/>
  <c r="N249" i="1"/>
  <c r="N251" i="1"/>
  <c r="N253" i="1"/>
  <c r="N255" i="1"/>
  <c r="N257" i="1"/>
  <c r="N259" i="1"/>
  <c r="N261" i="1"/>
  <c r="N263" i="1"/>
  <c r="N265" i="1"/>
  <c r="N267" i="1"/>
  <c r="N269" i="1"/>
  <c r="N271" i="1"/>
  <c r="N273" i="1"/>
  <c r="N275" i="1"/>
  <c r="N277" i="1"/>
  <c r="N279" i="1"/>
  <c r="N281" i="1"/>
  <c r="N283" i="1"/>
  <c r="N285" i="1"/>
  <c r="N287" i="1"/>
  <c r="N289" i="1"/>
  <c r="N291" i="1"/>
  <c r="N293" i="1"/>
  <c r="N295" i="1"/>
  <c r="N297" i="1"/>
  <c r="N299" i="1"/>
  <c r="N301" i="1"/>
  <c r="N303" i="1"/>
  <c r="N305" i="1"/>
  <c r="N307" i="1"/>
  <c r="N308" i="1"/>
  <c r="N208" i="1"/>
  <c r="N210" i="1"/>
  <c r="N212" i="1"/>
  <c r="N214" i="1"/>
  <c r="N216" i="1"/>
  <c r="J222" i="1"/>
  <c r="P222" i="1" s="1"/>
  <c r="J234" i="1"/>
  <c r="P234" i="1" s="1"/>
  <c r="J246" i="1"/>
  <c r="P246" i="1" s="1"/>
  <c r="J258" i="1"/>
  <c r="P258" i="1" s="1"/>
  <c r="J270" i="1"/>
  <c r="P270" i="1" s="1"/>
  <c r="J282" i="1"/>
  <c r="P282" i="1" s="1"/>
  <c r="J286" i="1"/>
  <c r="J294" i="1"/>
  <c r="P294" i="1" s="1"/>
  <c r="J306" i="1"/>
  <c r="P306" i="1" s="1"/>
  <c r="J211" i="1"/>
  <c r="J223" i="1"/>
  <c r="J235" i="1"/>
  <c r="J247" i="1"/>
  <c r="J259" i="1"/>
  <c r="J271" i="1"/>
  <c r="J283" i="1"/>
  <c r="J289" i="1"/>
  <c r="J295" i="1"/>
  <c r="J307" i="1"/>
  <c r="J308" i="1"/>
  <c r="J210" i="1"/>
  <c r="P210" i="1" s="1"/>
  <c r="O218" i="1"/>
  <c r="O220" i="1"/>
  <c r="O222" i="1"/>
  <c r="O224" i="1"/>
  <c r="O226" i="1"/>
  <c r="O228" i="1"/>
  <c r="O230" i="1"/>
  <c r="O232" i="1"/>
  <c r="O234" i="1"/>
  <c r="O236" i="1"/>
  <c r="O238" i="1"/>
  <c r="O240" i="1"/>
  <c r="O242" i="1"/>
  <c r="O244" i="1"/>
  <c r="O246" i="1"/>
  <c r="O248" i="1"/>
  <c r="O250" i="1"/>
  <c r="O252" i="1"/>
  <c r="O254" i="1"/>
  <c r="O256" i="1"/>
  <c r="O258" i="1"/>
  <c r="O260" i="1"/>
  <c r="O262" i="1"/>
  <c r="O264" i="1"/>
  <c r="O266" i="1"/>
  <c r="O268" i="1"/>
  <c r="O270" i="1"/>
  <c r="O272" i="1"/>
  <c r="O274" i="1"/>
  <c r="O276" i="1"/>
  <c r="O278" i="1"/>
  <c r="O280" i="1"/>
  <c r="O282" i="1"/>
  <c r="O284" i="1"/>
  <c r="O286" i="1"/>
  <c r="O288" i="1"/>
  <c r="O290" i="1"/>
  <c r="O292" i="1"/>
  <c r="O294" i="1"/>
  <c r="O296" i="1"/>
  <c r="O298" i="1"/>
  <c r="O300" i="1"/>
  <c r="O302" i="1"/>
  <c r="O304" i="1"/>
  <c r="O306" i="1"/>
  <c r="O207" i="1"/>
  <c r="O213" i="1"/>
  <c r="O215" i="1"/>
  <c r="O216" i="1"/>
  <c r="O217" i="1"/>
  <c r="O219" i="1"/>
  <c r="O221" i="1"/>
  <c r="O223" i="1"/>
  <c r="O225" i="1"/>
  <c r="O227" i="1"/>
  <c r="O229" i="1"/>
  <c r="O231" i="1"/>
  <c r="O233" i="1"/>
  <c r="O235" i="1"/>
  <c r="O237" i="1"/>
  <c r="O239" i="1"/>
  <c r="O241" i="1"/>
  <c r="O243" i="1"/>
  <c r="O245" i="1"/>
  <c r="O247" i="1"/>
  <c r="O249" i="1"/>
  <c r="O251" i="1"/>
  <c r="O253" i="1"/>
  <c r="O255" i="1"/>
  <c r="O257" i="1"/>
  <c r="O259" i="1"/>
  <c r="O261" i="1"/>
  <c r="O263" i="1"/>
  <c r="O265" i="1"/>
  <c r="O267" i="1"/>
  <c r="O269" i="1"/>
  <c r="O271" i="1"/>
  <c r="O273" i="1"/>
  <c r="O275" i="1"/>
  <c r="O277" i="1"/>
  <c r="O279" i="1"/>
  <c r="O281" i="1"/>
  <c r="O283" i="1"/>
  <c r="O285" i="1"/>
  <c r="O287" i="1"/>
  <c r="O289" i="1"/>
  <c r="O291" i="1"/>
  <c r="O293" i="1"/>
  <c r="O295" i="1"/>
  <c r="O297" i="1"/>
  <c r="O299" i="1"/>
  <c r="O301" i="1"/>
  <c r="O303" i="1"/>
  <c r="O305" i="1"/>
  <c r="O307" i="1"/>
  <c r="O308" i="1"/>
  <c r="O208" i="1"/>
  <c r="O210" i="1"/>
  <c r="O209" i="1"/>
  <c r="O211" i="1"/>
  <c r="O212" i="1"/>
  <c r="O214" i="1"/>
  <c r="R210" i="1"/>
  <c r="R246" i="1"/>
  <c r="R270" i="1"/>
  <c r="R294" i="1"/>
  <c r="R306" i="1"/>
  <c r="K218" i="1"/>
  <c r="K222" i="1"/>
  <c r="Q222" i="1" s="1"/>
  <c r="K224" i="1"/>
  <c r="K226" i="1"/>
  <c r="K232" i="1"/>
  <c r="K234" i="1"/>
  <c r="Q234" i="1" s="1"/>
  <c r="K246" i="1"/>
  <c r="Q246" i="1" s="1"/>
  <c r="K258" i="1"/>
  <c r="Q258" i="1" s="1"/>
  <c r="K270" i="1"/>
  <c r="Q270" i="1" s="1"/>
  <c r="K282" i="1"/>
  <c r="Q282" i="1" s="1"/>
  <c r="K292" i="1"/>
  <c r="K294" i="1"/>
  <c r="Q294" i="1" s="1"/>
  <c r="K306" i="1"/>
  <c r="Q306" i="1" s="1"/>
  <c r="K211" i="1"/>
  <c r="K217" i="1"/>
  <c r="K223" i="1"/>
  <c r="K225" i="1"/>
  <c r="K227" i="1"/>
  <c r="K233" i="1"/>
  <c r="K235" i="1"/>
  <c r="K247" i="1"/>
  <c r="K255" i="1"/>
  <c r="K257" i="1"/>
  <c r="K259" i="1"/>
  <c r="K265" i="1"/>
  <c r="K269" i="1"/>
  <c r="K271" i="1"/>
  <c r="K283" i="1"/>
  <c r="K291" i="1"/>
  <c r="K295" i="1"/>
  <c r="K307" i="1"/>
  <c r="K308" i="1"/>
  <c r="K210" i="1"/>
  <c r="Q210" i="1" s="1"/>
  <c r="J200" i="1"/>
  <c r="J205" i="1"/>
  <c r="J203" i="1"/>
  <c r="J196" i="1"/>
  <c r="P196" i="1" s="1"/>
  <c r="J201" i="1"/>
  <c r="P201" i="1" s="1"/>
  <c r="J202" i="1"/>
  <c r="J206" i="1"/>
  <c r="J204" i="1"/>
  <c r="O196" i="1"/>
  <c r="O197" i="1"/>
  <c r="O201" i="1"/>
  <c r="O206" i="1"/>
  <c r="O204" i="1"/>
  <c r="O198" i="1"/>
  <c r="O203" i="1"/>
  <c r="O199" i="1"/>
  <c r="O200" i="1"/>
  <c r="O205" i="1"/>
  <c r="O202" i="1"/>
  <c r="J197" i="1"/>
  <c r="J198" i="1"/>
  <c r="J199" i="1"/>
  <c r="K197" i="1"/>
  <c r="K198" i="1"/>
  <c r="K199" i="1"/>
  <c r="K196" i="1"/>
  <c r="Q196" i="1" s="1"/>
  <c r="K201" i="1"/>
  <c r="Q201" i="1" s="1"/>
  <c r="K202" i="1"/>
  <c r="K203" i="1"/>
  <c r="K204" i="1"/>
  <c r="K200" i="1"/>
  <c r="K205" i="1"/>
  <c r="K206" i="1"/>
  <c r="G59" i="1"/>
  <c r="J59" i="1" s="1"/>
  <c r="M199" i="1"/>
  <c r="M204" i="1"/>
  <c r="M202" i="1"/>
  <c r="M200" i="1"/>
  <c r="M205" i="1"/>
  <c r="M196" i="1"/>
  <c r="M206" i="1"/>
  <c r="M198" i="1"/>
  <c r="M203" i="1"/>
  <c r="M197" i="1"/>
  <c r="M201" i="1"/>
  <c r="N70" i="1"/>
  <c r="N200" i="1"/>
  <c r="N198" i="1"/>
  <c r="N196" i="1"/>
  <c r="N197" i="1"/>
  <c r="N201" i="1"/>
  <c r="N202" i="1"/>
  <c r="N206" i="1"/>
  <c r="N203" i="1"/>
  <c r="N199" i="1"/>
  <c r="N204" i="1"/>
  <c r="N205" i="1"/>
  <c r="E61" i="1"/>
  <c r="H61" i="1" s="1"/>
  <c r="E59" i="1"/>
  <c r="H59" i="1" s="1"/>
  <c r="E60" i="1"/>
  <c r="H60" i="1" s="1"/>
  <c r="F59" i="1"/>
  <c r="I59" i="1" s="1"/>
  <c r="O186" i="1"/>
  <c r="K115" i="1"/>
  <c r="M68" i="1"/>
  <c r="O194" i="1"/>
  <c r="K191" i="1"/>
  <c r="K188" i="1"/>
  <c r="K185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13" i="1"/>
  <c r="G60" i="1"/>
  <c r="J60" i="1" s="1"/>
  <c r="G61" i="1"/>
  <c r="J61" i="1" s="1"/>
  <c r="Q308" i="1"/>
  <c r="K195" i="1"/>
  <c r="K192" i="1"/>
  <c r="K189" i="1"/>
  <c r="K186" i="1"/>
  <c r="O182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F61" i="1"/>
  <c r="I61" i="1" s="1"/>
  <c r="F60" i="1"/>
  <c r="I60" i="1" s="1"/>
  <c r="K193" i="1"/>
  <c r="K190" i="1"/>
  <c r="K183" i="1"/>
  <c r="K180" i="1"/>
  <c r="K176" i="1"/>
  <c r="K172" i="1"/>
  <c r="Q172" i="1" s="1"/>
  <c r="K168" i="1"/>
  <c r="K164" i="1"/>
  <c r="K160" i="1"/>
  <c r="Q160" i="1" s="1"/>
  <c r="K156" i="1"/>
  <c r="K152" i="1"/>
  <c r="K148" i="1"/>
  <c r="Q148" i="1" s="1"/>
  <c r="K144" i="1"/>
  <c r="K140" i="1"/>
  <c r="K136" i="1"/>
  <c r="Q136" i="1" s="1"/>
  <c r="K132" i="1"/>
  <c r="K128" i="1"/>
  <c r="K124" i="1"/>
  <c r="Q124" i="1" s="1"/>
  <c r="O68" i="1"/>
  <c r="K194" i="1"/>
  <c r="O190" i="1"/>
  <c r="K187" i="1"/>
  <c r="K184" i="1"/>
  <c r="Q184" i="1" s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N194" i="1"/>
  <c r="N192" i="1"/>
  <c r="N185" i="1"/>
  <c r="N183" i="1"/>
  <c r="N121" i="1"/>
  <c r="N117" i="1"/>
  <c r="N113" i="1"/>
  <c r="N110" i="1"/>
  <c r="N106" i="1"/>
  <c r="N102" i="1"/>
  <c r="N98" i="1"/>
  <c r="N94" i="1"/>
  <c r="N90" i="1"/>
  <c r="N86" i="1"/>
  <c r="N82" i="1"/>
  <c r="N78" i="1"/>
  <c r="N75" i="1"/>
  <c r="N71" i="1"/>
  <c r="N67" i="1"/>
  <c r="N66" i="1"/>
  <c r="N189" i="1"/>
  <c r="N187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18" i="1"/>
  <c r="N114" i="1"/>
  <c r="N111" i="1"/>
  <c r="N107" i="1"/>
  <c r="N103" i="1"/>
  <c r="N99" i="1"/>
  <c r="N95" i="1"/>
  <c r="N91" i="1"/>
  <c r="N87" i="1"/>
  <c r="N83" i="1"/>
  <c r="N79" i="1"/>
  <c r="N76" i="1"/>
  <c r="N72" i="1"/>
  <c r="N68" i="1"/>
  <c r="N193" i="1"/>
  <c r="N191" i="1"/>
  <c r="N186" i="1"/>
  <c r="N184" i="1"/>
  <c r="N119" i="1"/>
  <c r="N115" i="1"/>
  <c r="N112" i="1"/>
  <c r="N108" i="1"/>
  <c r="N104" i="1"/>
  <c r="N100" i="1"/>
  <c r="N96" i="1"/>
  <c r="N92" i="1"/>
  <c r="N88" i="1"/>
  <c r="N84" i="1"/>
  <c r="N80" i="1"/>
  <c r="N77" i="1"/>
  <c r="N73" i="1"/>
  <c r="N69" i="1"/>
  <c r="N195" i="1"/>
  <c r="N190" i="1"/>
  <c r="N188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0" i="1"/>
  <c r="N116" i="1"/>
  <c r="N109" i="1"/>
  <c r="N105" i="1"/>
  <c r="N101" i="1"/>
  <c r="N97" i="1"/>
  <c r="N93" i="1"/>
  <c r="N89" i="1"/>
  <c r="N85" i="1"/>
  <c r="N81" i="1"/>
  <c r="N74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1" i="1"/>
  <c r="O119" i="1"/>
  <c r="O117" i="1"/>
  <c r="O115" i="1"/>
  <c r="O113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20" i="1"/>
  <c r="O118" i="1"/>
  <c r="O116" i="1"/>
  <c r="O114" i="1"/>
  <c r="O66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7" i="1"/>
  <c r="O75" i="1"/>
  <c r="O73" i="1"/>
  <c r="O71" i="1"/>
  <c r="O69" i="1"/>
  <c r="O6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6" i="1"/>
  <c r="O74" i="1"/>
  <c r="O72" i="1"/>
  <c r="O70" i="1"/>
  <c r="M119" i="1"/>
  <c r="M115" i="1"/>
  <c r="M110" i="1"/>
  <c r="M106" i="1"/>
  <c r="M102" i="1"/>
  <c r="M98" i="1"/>
  <c r="M94" i="1"/>
  <c r="M90" i="1"/>
  <c r="M86" i="1"/>
  <c r="M82" i="1"/>
  <c r="M78" i="1"/>
  <c r="M75" i="1"/>
  <c r="M71" i="1"/>
  <c r="M67" i="1"/>
  <c r="M195" i="1"/>
  <c r="M193" i="1"/>
  <c r="M191" i="1"/>
  <c r="M189" i="1"/>
  <c r="M187" i="1"/>
  <c r="M185" i="1"/>
  <c r="M183" i="1"/>
  <c r="M180" i="1"/>
  <c r="M178" i="1"/>
  <c r="M176" i="1"/>
  <c r="M174" i="1"/>
  <c r="M172" i="1"/>
  <c r="M170" i="1"/>
  <c r="M168" i="1"/>
  <c r="M166" i="1"/>
  <c r="M164" i="1"/>
  <c r="M162" i="1"/>
  <c r="M161" i="1"/>
  <c r="M160" i="1"/>
  <c r="M159" i="1"/>
  <c r="M158" i="1"/>
  <c r="M157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18" i="1"/>
  <c r="M114" i="1"/>
  <c r="M109" i="1"/>
  <c r="M105" i="1"/>
  <c r="M101" i="1"/>
  <c r="M97" i="1"/>
  <c r="M93" i="1"/>
  <c r="M89" i="1"/>
  <c r="M85" i="1"/>
  <c r="M81" i="1"/>
  <c r="M74" i="1"/>
  <c r="M70" i="1"/>
  <c r="M121" i="1"/>
  <c r="M117" i="1"/>
  <c r="M113" i="1"/>
  <c r="M112" i="1"/>
  <c r="M108" i="1"/>
  <c r="M104" i="1"/>
  <c r="M100" i="1"/>
  <c r="M96" i="1"/>
  <c r="M92" i="1"/>
  <c r="M88" i="1"/>
  <c r="M84" i="1"/>
  <c r="M80" i="1"/>
  <c r="M77" i="1"/>
  <c r="M73" i="1"/>
  <c r="M69" i="1"/>
  <c r="M194" i="1"/>
  <c r="M192" i="1"/>
  <c r="M190" i="1"/>
  <c r="M188" i="1"/>
  <c r="M186" i="1"/>
  <c r="M184" i="1"/>
  <c r="M182" i="1"/>
  <c r="M181" i="1"/>
  <c r="M179" i="1"/>
  <c r="M177" i="1"/>
  <c r="M175" i="1"/>
  <c r="M173" i="1"/>
  <c r="M171" i="1"/>
  <c r="M169" i="1"/>
  <c r="M167" i="1"/>
  <c r="M165" i="1"/>
  <c r="M163" i="1"/>
  <c r="M156" i="1"/>
  <c r="M120" i="1"/>
  <c r="M116" i="1"/>
  <c r="M111" i="1"/>
  <c r="M107" i="1"/>
  <c r="M103" i="1"/>
  <c r="M99" i="1"/>
  <c r="M95" i="1"/>
  <c r="M91" i="1"/>
  <c r="M87" i="1"/>
  <c r="M83" i="1"/>
  <c r="M79" i="1"/>
  <c r="M76" i="1"/>
  <c r="M72" i="1"/>
  <c r="K66" i="1"/>
  <c r="K122" i="1"/>
  <c r="K121" i="1"/>
  <c r="K120" i="1"/>
  <c r="K119" i="1"/>
  <c r="K118" i="1"/>
  <c r="K117" i="1"/>
  <c r="K116" i="1"/>
  <c r="K114" i="1"/>
  <c r="K112" i="1"/>
  <c r="Q112" i="1" s="1"/>
  <c r="K111" i="1"/>
  <c r="K110" i="1"/>
  <c r="K109" i="1"/>
  <c r="K108" i="1"/>
  <c r="K107" i="1"/>
  <c r="K106" i="1"/>
  <c r="K105" i="1"/>
  <c r="K104" i="1"/>
  <c r="K103" i="1"/>
  <c r="K102" i="1"/>
  <c r="K101" i="1"/>
  <c r="K100" i="1"/>
  <c r="Q100" i="1" s="1"/>
  <c r="K99" i="1"/>
  <c r="K98" i="1"/>
  <c r="K97" i="1"/>
  <c r="K96" i="1"/>
  <c r="K95" i="1"/>
  <c r="K94" i="1"/>
  <c r="K93" i="1"/>
  <c r="K92" i="1"/>
  <c r="K91" i="1"/>
  <c r="K90" i="1"/>
  <c r="K89" i="1"/>
  <c r="K88" i="1"/>
  <c r="Q88" i="1" s="1"/>
  <c r="K87" i="1"/>
  <c r="K86" i="1"/>
  <c r="K85" i="1"/>
  <c r="K84" i="1"/>
  <c r="K83" i="1"/>
  <c r="K82" i="1"/>
  <c r="K81" i="1"/>
  <c r="K80" i="1"/>
  <c r="K79" i="1"/>
  <c r="K78" i="1"/>
  <c r="K77" i="1"/>
  <c r="K76" i="1"/>
  <c r="Q76" i="1" s="1"/>
  <c r="K75" i="1"/>
  <c r="K74" i="1"/>
  <c r="K73" i="1"/>
  <c r="K72" i="1"/>
  <c r="K71" i="1"/>
  <c r="K70" i="1"/>
  <c r="K69" i="1"/>
  <c r="K68" i="1"/>
  <c r="K67" i="1"/>
  <c r="J67" i="1"/>
  <c r="R308" i="1"/>
  <c r="R160" i="1"/>
  <c r="R136" i="1"/>
  <c r="J66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6" i="1"/>
  <c r="P76" i="1" s="1"/>
  <c r="J72" i="1"/>
  <c r="J68" i="1"/>
  <c r="J188" i="1"/>
  <c r="J176" i="1"/>
  <c r="J168" i="1"/>
  <c r="J164" i="1"/>
  <c r="J152" i="1"/>
  <c r="J148" i="1"/>
  <c r="P148" i="1" s="1"/>
  <c r="J140" i="1"/>
  <c r="J136" i="1"/>
  <c r="P136" i="1" s="1"/>
  <c r="J132" i="1"/>
  <c r="J124" i="1"/>
  <c r="P124" i="1" s="1"/>
  <c r="J120" i="1"/>
  <c r="J116" i="1"/>
  <c r="J112" i="1"/>
  <c r="P112" i="1" s="1"/>
  <c r="J108" i="1"/>
  <c r="J104" i="1"/>
  <c r="J100" i="1"/>
  <c r="P100" i="1" s="1"/>
  <c r="J96" i="1"/>
  <c r="J92" i="1"/>
  <c r="J88" i="1"/>
  <c r="P88" i="1" s="1"/>
  <c r="J84" i="1"/>
  <c r="J80" i="1"/>
  <c r="J77" i="1"/>
  <c r="J73" i="1"/>
  <c r="J69" i="1"/>
  <c r="P308" i="1"/>
  <c r="J192" i="1"/>
  <c r="J184" i="1"/>
  <c r="P184" i="1" s="1"/>
  <c r="J180" i="1"/>
  <c r="J172" i="1"/>
  <c r="P172" i="1" s="1"/>
  <c r="J160" i="1"/>
  <c r="P160" i="1" s="1"/>
  <c r="J156" i="1"/>
  <c r="J144" i="1"/>
  <c r="J128" i="1"/>
  <c r="J189" i="1"/>
  <c r="J181" i="1"/>
  <c r="J173" i="1"/>
  <c r="J165" i="1"/>
  <c r="J157" i="1"/>
  <c r="J153" i="1"/>
  <c r="J145" i="1"/>
  <c r="J141" i="1"/>
  <c r="J137" i="1"/>
  <c r="J129" i="1"/>
  <c r="J125" i="1"/>
  <c r="J121" i="1"/>
  <c r="J117" i="1"/>
  <c r="J109" i="1"/>
  <c r="J105" i="1"/>
  <c r="J101" i="1"/>
  <c r="J97" i="1"/>
  <c r="J93" i="1"/>
  <c r="J89" i="1"/>
  <c r="J85" i="1"/>
  <c r="J81" i="1"/>
  <c r="J74" i="1"/>
  <c r="J70" i="1"/>
  <c r="J193" i="1"/>
  <c r="J185" i="1"/>
  <c r="J177" i="1"/>
  <c r="J169" i="1"/>
  <c r="J161" i="1"/>
  <c r="J149" i="1"/>
  <c r="J133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5" i="1"/>
  <c r="J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Desktop</author>
    <author>tc={D789C6BF-5E09-4E06-8566-DE9A3FEA692A}</author>
  </authors>
  <commentList>
    <comment ref="H6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JB 2/17/20201:</t>
        </r>
        <r>
          <rPr>
            <sz val="9"/>
            <color indexed="81"/>
            <rFont val="Tahoma"/>
            <family val="2"/>
          </rPr>
          <t xml:space="preserve">
First row is injection from vial !.  Rows 2 and 3 are sequential injections from a different vial.  Clearly something wrong with second vial.
</t>
        </r>
      </text>
    </comment>
    <comment ref="I6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JB 2/17/20201:</t>
        </r>
        <r>
          <rPr>
            <sz val="9"/>
            <color indexed="81"/>
            <rFont val="Tahoma"/>
            <family val="2"/>
          </rPr>
          <t xml:space="preserve">
First row is injection from vial !.  Rows 2 and 3 are sequential injections from a different vial.  Clearly something wrong with second vial.
</t>
        </r>
      </text>
    </comment>
    <comment ref="J6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JB 2/17/20201:</t>
        </r>
        <r>
          <rPr>
            <sz val="9"/>
            <color indexed="81"/>
            <rFont val="Tahoma"/>
            <family val="2"/>
          </rPr>
          <t xml:space="preserve">
First row is injection from vial !.  Rows 2 and 3 are sequential injections from a different vial.  Clearly something wrong with second vial.
</t>
        </r>
      </text>
    </comment>
    <comment ref="H6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JB 2/17/20201:</t>
        </r>
        <r>
          <rPr>
            <sz val="9"/>
            <color indexed="81"/>
            <rFont val="Tahoma"/>
            <family val="2"/>
          </rPr>
          <t xml:space="preserve">
First row is injection from vial !.  Rows 2 and 3 are sequential injections from a different vial.  Clearly something wrong with second vial.
</t>
        </r>
      </text>
    </comment>
    <comment ref="I6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JB 2/17/20201:</t>
        </r>
        <r>
          <rPr>
            <sz val="9"/>
            <color indexed="81"/>
            <rFont val="Tahoma"/>
            <family val="2"/>
          </rPr>
          <t xml:space="preserve">
First row is injection from vial !.  Rows 2 and 3 are sequential injections from a different vial.  Clearly something wrong with second vial.
</t>
        </r>
      </text>
    </comment>
    <comment ref="J6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JB 2/17/20201:</t>
        </r>
        <r>
          <rPr>
            <sz val="9"/>
            <color indexed="81"/>
            <rFont val="Tahoma"/>
            <family val="2"/>
          </rPr>
          <t xml:space="preserve">
First row is injection from vial !.  Rows 2 and 3 are sequential injections from a different vial.  Clearly something wrong with second vial.
</t>
        </r>
      </text>
    </comment>
    <comment ref="C7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JB 2-17-21
Appears to be dissolved gas, but falls within standard curve, so no problems.</t>
        </r>
      </text>
    </comment>
    <comment ref="F7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confirmed no peak
</t>
        </r>
      </text>
    </comment>
    <comment ref="F7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confirmed tiny peak
</t>
        </r>
      </text>
    </comment>
    <comment ref="C85" authorId="1" shapeId="0" xr:uid="{D789C6BF-5E09-4E06-8566-DE9A3FEA692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0237 to 0327 per KD review</t>
      </text>
    </comment>
    <comment ref="F10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confirmed no peak</t>
        </r>
      </text>
    </comment>
    <comment ref="F11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 confirmed no peak</t>
        </r>
      </text>
    </comment>
    <comment ref="F11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 confirmed no peak</t>
        </r>
      </text>
    </comment>
    <comment ref="F12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 confirmed no peak</t>
        </r>
      </text>
    </comment>
    <comment ref="F18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comfirmed area count</t>
        </r>
      </text>
    </comment>
    <comment ref="F20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 confirmed no peak</t>
        </r>
      </text>
    </comment>
    <comment ref="F208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 confirmed no peak</t>
        </r>
      </text>
    </comment>
    <comment ref="F23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 confirmed no peak</t>
        </r>
      </text>
    </comment>
    <comment ref="F23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confirmed area count</t>
        </r>
      </text>
    </comment>
    <comment ref="F24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confirmed area count</t>
        </r>
      </text>
    </comment>
    <comment ref="F252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confirmed area count</t>
        </r>
      </text>
    </comment>
    <comment ref="F25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 confirmed no peak</t>
        </r>
      </text>
    </comment>
    <comment ref="F26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confirmed area count</t>
        </r>
      </text>
    </comment>
    <comment ref="F277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 confirmed no peak</t>
        </r>
      </text>
    </comment>
    <comment ref="A304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02/19/21  Upon inspection this sample is not a duplicate of sg20.0007 but actually sample sg20.0207.  the ID number was changed in this xl file but not the chromatogram file.</t>
        </r>
      </text>
    </comment>
    <comment ref="A30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02/19/21  Upon inspection this sample is not a duplicate of sg20.0009 but actually sample sg20.0209.  the ID number was changed in this xl file but not the chromatogram file.</t>
        </r>
      </text>
    </comment>
  </commentList>
</comments>
</file>

<file path=xl/sharedStrings.xml><?xml version="1.0" encoding="utf-8"?>
<sst xmlns="http://schemas.openxmlformats.org/spreadsheetml/2006/main" count="375" uniqueCount="320">
  <si>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</si>
  <si>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</si>
  <si>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</si>
  <si>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</si>
  <si>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</si>
  <si>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</si>
  <si>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</si>
  <si>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</si>
  <si>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</si>
  <si>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</si>
  <si>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</si>
  <si>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</si>
  <si>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</si>
  <si>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</si>
  <si>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</si>
  <si>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</si>
  <si>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</si>
  <si>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</si>
  <si>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</si>
  <si>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</si>
  <si>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</si>
  <si>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</si>
  <si>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</si>
  <si>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</si>
  <si>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</si>
  <si>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</si>
  <si>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</si>
  <si>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</si>
  <si>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</si>
  <si>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</si>
  <si>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</si>
  <si>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</si>
  <si>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</si>
  <si>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</si>
  <si>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</si>
  <si>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</si>
  <si>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high.trap.6</t>
  </si>
  <si>
    <t>low.trap.1</t>
  </si>
  <si>
    <t>low.trap.2</t>
  </si>
  <si>
    <t>low.trap.3</t>
  </si>
  <si>
    <t>low.trap.4</t>
  </si>
  <si>
    <t>low.trap.5</t>
  </si>
  <si>
    <t>low.trap.6</t>
  </si>
  <si>
    <t>low.trap.7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</si>
  <si>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</si>
  <si>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</si>
  <si>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</si>
  <si>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</si>
  <si>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</si>
  <si>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</si>
  <si>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</si>
  <si>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</si>
  <si>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</si>
  <si>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</si>
  <si>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</si>
  <si>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</si>
  <si>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</si>
  <si>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</si>
  <si>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</si>
  <si>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</si>
  <si>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</si>
  <si>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</si>
  <si>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2021\T_21_02_03\SG20.0194.DATA</t>
  </si>
  <si>
    <t>2021\T_21_02_03\SG20.0195.DATA</t>
  </si>
  <si>
    <t>2021\T_21_02_03\SG20.0199.DATA</t>
  </si>
  <si>
    <t>2021\T_21_02_03\SG20.0204.DATA</t>
  </si>
  <si>
    <t>2021\T_21_02_03\SG20.0205.DATA</t>
  </si>
  <si>
    <t>2021\T_21_02_03\SG20.0634.DATA</t>
  </si>
  <si>
    <t>2021\T_21_02_03\SG20.0626.DATA</t>
  </si>
  <si>
    <t>2021\T_21_02_03\SG20.0766.DATA</t>
  </si>
  <si>
    <t>2021\T_21_02_03\SG20.0767.DATA</t>
  </si>
  <si>
    <t>2021\T_21_02_03\SG20.0768.DATA</t>
  </si>
  <si>
    <t>2021\T_21_02_03\LOW1 STD CHK19.DATA</t>
  </si>
  <si>
    <t>2021\T_21_02_03\AIR STD CHK19.DATA</t>
  </si>
  <si>
    <t>2021\T_21_02_03\RUN_std chk 201.DATA</t>
  </si>
  <si>
    <t>2021\T_21_02_03\SG20.0334.DATA</t>
  </si>
  <si>
    <t>2021\T_21_02_03\SG20.0333.DATA</t>
  </si>
  <si>
    <t>2021\T_21_02_03\SG20.0332.DATA</t>
  </si>
  <si>
    <t>2021\T_21_02_03\SG20.0331.DATA</t>
  </si>
  <si>
    <t>2021\T_21_02_03\SG20.0330.DATA</t>
  </si>
  <si>
    <t>2021\T_21_02_03\SG20.0329.DATA</t>
  </si>
  <si>
    <t>2021\T_21_02_03\SG20.0328.DATA</t>
  </si>
  <si>
    <t>2021\T_21_02_03\SG20.0237.DATA</t>
  </si>
  <si>
    <t>2021\T_21_02_03\SG20.0326.DATA</t>
  </si>
  <si>
    <t>2021\T_21_02_03\SG20.0325.DATA</t>
  </si>
  <si>
    <t>2021\T_21_02_03\LOW1 STD CHK1.DATA</t>
  </si>
  <si>
    <t>2021\T_21_02_03\AIR STD CHK1.DATA</t>
  </si>
  <si>
    <t>2021\T_21_02_03\SG20.0324.DATA</t>
  </si>
  <si>
    <t>2021\T_21_02_03\SG20.0323.DATA</t>
  </si>
  <si>
    <t>2021\T_21_02_03\SG20.0322.DATA</t>
  </si>
  <si>
    <t>2021\T_21_02_03\SG20.0321.DATA</t>
  </si>
  <si>
    <t>2021\T_21_02_03\SG20.0320.DATA</t>
  </si>
  <si>
    <t>2021\T_21_02_03\SG20.0319.DATA</t>
  </si>
  <si>
    <t>2021\T_21_02_03\SG20.0362.DATA</t>
  </si>
  <si>
    <t>2021\T_21_02_03\SG20.0361.DATA</t>
  </si>
  <si>
    <t>2021\T_21_02_03\SG20.0360.DATA</t>
  </si>
  <si>
    <t>2021\T_21_02_03\SG20.0752.DATA</t>
  </si>
  <si>
    <t>2021\T_21_02_03\LOW1 STD CHK2.DATA</t>
  </si>
  <si>
    <t>2021\T_21_02_03\AIR STD CHK2.DATA</t>
  </si>
  <si>
    <t>2021\T_21_02_03\SG20.0751.DATA</t>
  </si>
  <si>
    <t>2021\T_21_02_03\SG20.0309.DATA</t>
  </si>
  <si>
    <t>2021\T_21_02_03\SG20.0308.DATA</t>
  </si>
  <si>
    <t>2021\T_21_02_03\SG20.0307.DATA</t>
  </si>
  <si>
    <t>2021\T_21_02_03\SG20.0306.DATA</t>
  </si>
  <si>
    <t>2021\T_21_02_03\SG20.0305.DATA</t>
  </si>
  <si>
    <t>2021\T_21_02_03\SG20.0304.DATA</t>
  </si>
  <si>
    <t>2021\T_21_02_03\SG20.0303.DATA</t>
  </si>
  <si>
    <t>2021\T_21_02_03\SG20.0302.DATA</t>
  </si>
  <si>
    <t>2021\T_21_02_03\SG20.0301.DATA</t>
  </si>
  <si>
    <t>2021\T_21_02_03\LOW1 STD CHK3.DATA</t>
  </si>
  <si>
    <t>2021\T_21_02_03\AIR STD CHK3.DATA</t>
  </si>
  <si>
    <t>2021\T_21_02_03\SG20.0300.DATA</t>
  </si>
  <si>
    <t>2021\T_21_02_03\SG20.0299.DATA</t>
  </si>
  <si>
    <t>2021\T_21_02_03\SG20.0298.DATA</t>
  </si>
  <si>
    <t>2021\T_21_02_03\SG20.0297.DATA</t>
  </si>
  <si>
    <t>2021\T_21_02_03\SG20.0296.DATA</t>
  </si>
  <si>
    <t>2021\T_21_02_03\SG20.0295.DATA</t>
  </si>
  <si>
    <t>2021\T_21_02_03\SG20.0294.DATA</t>
  </si>
  <si>
    <t>2021\T_21_02_03\SG20.0293.DATA</t>
  </si>
  <si>
    <t>2021\T_21_02_03\SG20.0292.DATA</t>
  </si>
  <si>
    <t>2021\T_21_02_03\SG20.0291.DATA</t>
  </si>
  <si>
    <t>2021\T_21_02_03\LOW1 STD CHK4.DATA</t>
  </si>
  <si>
    <t>2021\T_21_02_03\AIR STD CHK4.DATA</t>
  </si>
  <si>
    <t>2021\T_21_02_03\SG20.0290.DATA</t>
  </si>
  <si>
    <t>2021\T_21_02_03\SG20.0285.DATA</t>
  </si>
  <si>
    <t>2021\T_21_02_03\SG20.0288.DATA</t>
  </si>
  <si>
    <t>2021\T_21_02_03\SG20.0284.DATA</t>
  </si>
  <si>
    <t>2021\T_21_02_03\SG20.0286.DATA</t>
  </si>
  <si>
    <t>2021\T_21_02_03\SG20.0289.DATA</t>
  </si>
  <si>
    <t>2021\T_21_02_03\SG20.0283.DATA</t>
  </si>
  <si>
    <t>2021\T_21_02_03\SG20.0287.DATA</t>
  </si>
  <si>
    <t>2021\T_21_02_03\SG20.0273.DATA</t>
  </si>
  <si>
    <t>2021\T_21_02_03\SG20.0263.DATA</t>
  </si>
  <si>
    <t>2021\T_21_02_03\LOW1 STD CHK5.DATA</t>
  </si>
  <si>
    <t>2021\T_21_02_03\AIR STD CHK5.DATA</t>
  </si>
  <si>
    <t>2021\T_21_02_03\SG20.0262.DATA</t>
  </si>
  <si>
    <t>2021\T_21_02_03\SG20.0261.DATA</t>
  </si>
  <si>
    <t>2021\T_21_02_03\SG20.0359.DATA</t>
  </si>
  <si>
    <t>2021\T_21_02_03\SG20.0358.DATA</t>
  </si>
  <si>
    <t>2021\T_21_02_03\SG20.0357.DATA</t>
  </si>
  <si>
    <t>2021\T_21_02_03\SG20.0375.DATA</t>
  </si>
  <si>
    <t>2021\T_21_02_03\SG20.0374.DATA</t>
  </si>
  <si>
    <t>2021\T_21_02_03\SG20.0373.DATA</t>
  </si>
  <si>
    <t>2021\T_21_02_03\SG20.0366.DATA</t>
  </si>
  <si>
    <t>2021\T_21_02_03\SG20.0480.DATA</t>
  </si>
  <si>
    <t>2021\T_21_02_03\LOW1 STD CHK6.DATA</t>
  </si>
  <si>
    <t>2021\T_21_02_03\AIR STD CHK6.DATA</t>
  </si>
  <si>
    <t>2021\T_21_02_03\SG20.0404.DATA</t>
  </si>
  <si>
    <t>2021\T_21_02_03\SG20.0402.DATA</t>
  </si>
  <si>
    <t>2021\T_21_02_03\SG20.0401.DATA</t>
  </si>
  <si>
    <t>2021\T_21_02_03\SG20.0726.DATA</t>
  </si>
  <si>
    <t>2021\T_21_02_03\SG20.0725.DATA</t>
  </si>
  <si>
    <t>2021\T_21_02_03\SG20.0785.DATA</t>
  </si>
  <si>
    <t>2021\T_21_02_03\SG20.0784.DATA</t>
  </si>
  <si>
    <t>2021\T_21_02_03\SG20.0740.DATA</t>
  </si>
  <si>
    <t>2021\T_21_02_03\SG20.0738.DATA</t>
  </si>
  <si>
    <t>2021\T_21_02_03\SG20.0737.DATA</t>
  </si>
  <si>
    <t>2021\T_21_02_03\LOW1 STD CHK7.DATA</t>
  </si>
  <si>
    <t>2021\T_21_02_03\AIR STD CHK7.DATA</t>
  </si>
  <si>
    <t>2021\T_21_02_03\SG20.0735.DATA</t>
  </si>
  <si>
    <t>2021\T_21_02_03\SG20.0734.DATA</t>
  </si>
  <si>
    <t>2021\T_21_02_03\SG20.0622.DATA</t>
  </si>
  <si>
    <t>2021\T_21_02_03\SG20.0623.DATA</t>
  </si>
  <si>
    <t>2021\T_21_02_03\SG20.0621.DATA</t>
  </si>
  <si>
    <t>2021\T_21_02_03\SG20.0620.DATA</t>
  </si>
  <si>
    <t>2021\T_21_02_03\SG20.0619.DATA</t>
  </si>
  <si>
    <t>2021\T_21_02_03\SG20.0618.DATA</t>
  </si>
  <si>
    <t>2021\T_21_02_03\SG20.0617.DATA</t>
  </si>
  <si>
    <t>2021\T_21_02_03\SG20.0616.DATA</t>
  </si>
  <si>
    <t>2021\T_21_02_03\LOW1 STD CHK8.DATA</t>
  </si>
  <si>
    <t>2021\T_21_02_03\AIR STD CHK8.DATA</t>
  </si>
  <si>
    <t>2021\T_21_02_03\SG20.0615.DATA</t>
  </si>
  <si>
    <t>2021\T_21_02_03\SG20.0614.DATA</t>
  </si>
  <si>
    <t>2021\T_21_02_03\SG20.0592.DATA</t>
  </si>
  <si>
    <t>2021\T_21_02_03\SG20.0591.DATA</t>
  </si>
  <si>
    <t>2021\T_21_02_03\SG20.0590.DATA</t>
  </si>
  <si>
    <t>2021\T_21_02_03\SG20.0589.DATA</t>
  </si>
  <si>
    <t>2021\T_21_02_03\SG20.0588.DATA</t>
  </si>
  <si>
    <t>2021\T_21_02_03\SG20.0578.DATA</t>
  </si>
  <si>
    <t>2021\T_21_02_03\SG20.0506.DATA</t>
  </si>
  <si>
    <t>2021\T_21_02_03\SG20.0505.DATA</t>
  </si>
  <si>
    <t>2021\T_21_02_03\LOW1 STD CHK9.DATA</t>
  </si>
  <si>
    <t>2021\T_21_02_03\AIR STD CHK9.DATA</t>
  </si>
  <si>
    <t>2021\T_21_02_03\SG20.0504.DATA</t>
  </si>
  <si>
    <t>2021\T_21_02_03\SG20.0503.DATA</t>
  </si>
  <si>
    <t>2021\T_21_02_03\SG20.0502.DATA</t>
  </si>
  <si>
    <t>2021\T_21_02_03\SG20.0501.DATA</t>
  </si>
  <si>
    <t>2021\T_21_02_03\SG20.0500.DATA</t>
  </si>
  <si>
    <t>2021\T_21_02_03\SG20.0499.DATA</t>
  </si>
  <si>
    <t>2021\T_21_02_03\SG20.0498.DATA</t>
  </si>
  <si>
    <t>2021\T_21_02_03\SG20.0497.DATA</t>
  </si>
  <si>
    <t>2021\T_21_02_03\SG20.0496.DATA</t>
  </si>
  <si>
    <t>2021\T_21_02_03\SG20.0495.DATA</t>
  </si>
  <si>
    <t>2021\T_21_02_03\LOW1 STD CHK10.DATA</t>
  </si>
  <si>
    <t>2021\T_21_02_03\AIR STD CHK10.DATA</t>
  </si>
  <si>
    <t>2021\T_21_02_03\SG20.0494.DATA</t>
  </si>
  <si>
    <t>2021\T_21_02_03\SG20.0493.DATA</t>
  </si>
  <si>
    <t>2021\T_21_02_03\SG20.0492.DATA</t>
  </si>
  <si>
    <t>2021\T_21_02_03\RUN_air chk201.DATA</t>
  </si>
  <si>
    <t>2021\T_21_02_03\sg20.0491.DATA</t>
  </si>
  <si>
    <t>2021\T_21_02_03\sg20.0490.DATA</t>
  </si>
  <si>
    <t>2021\T_21_02_03\sg20.0489.DATA</t>
  </si>
  <si>
    <t>2021\T_21_02_03\sg20.0488.DATA</t>
  </si>
  <si>
    <t>2021\T_21_02_03\sg20.0487.DATA</t>
  </si>
  <si>
    <t>2021\T_21_02_03\sg20.0486.DATA</t>
  </si>
  <si>
    <t>2021\T_21_02_03\sg20.0485.DATA</t>
  </si>
  <si>
    <t>2021\T_21_02_03\low1 std chk11.DATA</t>
  </si>
  <si>
    <t>2021\T_21_02_03\air std chk11.DATA</t>
  </si>
  <si>
    <t>2021\T_21_02_03\sg20.0484.DATA</t>
  </si>
  <si>
    <t>2021\T_21_02_03\sg20.0483.DATA</t>
  </si>
  <si>
    <t>2021\T_21_02_03\sg20.0482.DATA</t>
  </si>
  <si>
    <t>2021\T_21_02_03\sg20.0432.DATA</t>
  </si>
  <si>
    <t>2021\T_21_02_03\sg20.0431.DATA</t>
  </si>
  <si>
    <t>2021\T_21_02_03\sg20.0430.DATA</t>
  </si>
  <si>
    <t>2021\T_21_02_03\sg20.0429.DATA</t>
  </si>
  <si>
    <t>2021\T_21_02_03\sg20.0428.DATA</t>
  </si>
  <si>
    <t>2021\T_21_02_03\sg20.0427.DATA</t>
  </si>
  <si>
    <t>2021\T_21_02_03\sg20.0426.DATA</t>
  </si>
  <si>
    <t>2021\T_21_02_03\low1 std chk12.DATA</t>
  </si>
  <si>
    <t>2021\T_21_02_03\air std chk12.DATA</t>
  </si>
  <si>
    <t>2021\T_21_02_03\sg20.0425.DATA</t>
  </si>
  <si>
    <t>2021\T_21_02_03\sg20.0424.DATA</t>
  </si>
  <si>
    <t>2021\T_21_02_03\sg20.0423.DATA</t>
  </si>
  <si>
    <t>2021\T_21_02_03\sg20.0422.DATA</t>
  </si>
  <si>
    <t>2021\T_21_02_03\sg20.0421.DATA</t>
  </si>
  <si>
    <t>2021\T_21_02_03\sg20.0420.DATA</t>
  </si>
  <si>
    <t>2021\T_21_02_03\sg20.0419.DATA</t>
  </si>
  <si>
    <t>2021\T_21_02_03\sg20.0418.DATA</t>
  </si>
  <si>
    <t>2021\T_21_02_03\sg20.0417.DATA</t>
  </si>
  <si>
    <t>2021\T_21_02_03\sg20.0416.DATA</t>
  </si>
  <si>
    <t>2021\T_21_02_03\low1 std chk13.DATA</t>
  </si>
  <si>
    <t>2021\T_21_02_03\air std chk13.DATA</t>
  </si>
  <si>
    <t>2021\T_21_02_03\sg20.0415.DATA</t>
  </si>
  <si>
    <t>2021\T_21_02_03\sg20.0347.DATA</t>
  </si>
  <si>
    <t>2021\T_21_02_03\sg20.0346.DATA</t>
  </si>
  <si>
    <t>2021\T_21_02_03\sg20.0345.DATA</t>
  </si>
  <si>
    <t>2021\T_21_02_03\sg20.0344.DATA</t>
  </si>
  <si>
    <t>2021\T_21_02_03\sg20.0343.DATA</t>
  </si>
  <si>
    <t>2021\T_21_02_03\sg20.0342.DATA</t>
  </si>
  <si>
    <t>2021\T_21_02_03\sg20.0341.DATA</t>
  </si>
  <si>
    <t>2021\T_21_02_03\sg20.0340.DATA</t>
  </si>
  <si>
    <t>2021\T_21_02_03\sg20.0339.DATA</t>
  </si>
  <si>
    <t>2021\T_21_02_03\low1 std chk14.DATA</t>
  </si>
  <si>
    <t>2021\T_21_02_03\air std chk14.DATA</t>
  </si>
  <si>
    <t>2021\T_21_02_03\sg20.0338.DATA</t>
  </si>
  <si>
    <t>2021\T_21_02_03\sg20.0337.DATA</t>
  </si>
  <si>
    <t>2021\T_21_02_03\sg20.0336.DATA</t>
  </si>
  <si>
    <t>2021\T_21_02_03\sg20.0335.DATA</t>
  </si>
  <si>
    <t>2021\T_21_02_03\sg20.0774.DATA</t>
  </si>
  <si>
    <t>2021\T_21_02_03\sg20.0773.DATA</t>
  </si>
  <si>
    <t>2021\T_21_02_03\sg20.0772.DATA</t>
  </si>
  <si>
    <t>2021\T_21_02_03\sg20.0771.DATA</t>
  </si>
  <si>
    <t>2021\T_21_02_03\sg20.0770.DATA</t>
  </si>
  <si>
    <t>2021\T_21_02_03\sg20.0769.DATA</t>
  </si>
  <si>
    <t>2021\T_21_02_03\low1 std chk15.DATA</t>
  </si>
  <si>
    <t>2021\T_21_02_03\air std chk15.DATA</t>
  </si>
  <si>
    <t>2021\T_21_02_03\sg20.0753.DATA</t>
  </si>
  <si>
    <t>2021\T_21_02_03\sg20.0777.DATA</t>
  </si>
  <si>
    <t>2021\T_21_02_03\sg20.0776.DATA</t>
  </si>
  <si>
    <t>2021\T_21_02_03\sg20.0775.DATA</t>
  </si>
  <si>
    <t>2021\T_21_02_03\sg20.0762.DATA</t>
  </si>
  <si>
    <t>2021\T_21_02_03\sg20.0761.DATA</t>
  </si>
  <si>
    <t>2021\T_21_02_03\sg20.0760.DATA</t>
  </si>
  <si>
    <t>2021\T_21_02_03\sg20.0759.DATA</t>
  </si>
  <si>
    <t>2021\T_21_02_03\sg20.0758.DATA</t>
  </si>
  <si>
    <t>2021\T_21_02_03\sg20.0757.DATA</t>
  </si>
  <si>
    <t>2021\T_21_02_03\low1 std chk16.DATA</t>
  </si>
  <si>
    <t>2021\T_21_02_03\air std chk16.DATA</t>
  </si>
  <si>
    <t>2021\T_21_02_03\sg20.0756.DATA</t>
  </si>
  <si>
    <t>2021\T_21_02_03\sg20.0755.DATA</t>
  </si>
  <si>
    <t>2021\T_21_02_03\sg20.0754.DATA</t>
  </si>
  <si>
    <t>2021\T_21_02_03\sg20.0765.DATA</t>
  </si>
  <si>
    <t>2021\T_21_02_03\sg20.0764.DATA</t>
  </si>
  <si>
    <t>2021\T_21_02_03\sg20.0763.DATA</t>
  </si>
  <si>
    <t>2021\T_21_02_03\sg20.0029.DATA</t>
  </si>
  <si>
    <t>2021\T_21_02_03\sg20.0027.DATA</t>
  </si>
  <si>
    <t>2021\T_21_02_03\sg20.0028.DATA</t>
  </si>
  <si>
    <t>2021\T_21_02_03\sg20.0031.DATA</t>
  </si>
  <si>
    <t>2021\T_21_02_03\low1 std chk17.DATA</t>
  </si>
  <si>
    <t>2021\T_21_02_03\air std chk17.DATA</t>
  </si>
  <si>
    <t>2021\T_21_02_03\sg20.0032.DATA</t>
  </si>
  <si>
    <t>2021\T_21_02_03\sg20.0019.DATA</t>
  </si>
  <si>
    <t>2021\T_21_02_03\sg20.0020.DATA</t>
  </si>
  <si>
    <t>2021\T_21_02_03\sg20.0016.DATA</t>
  </si>
  <si>
    <t>2021\T_21_02_03\sg20.0017.DATA</t>
  </si>
  <si>
    <t>2021\T_21_02_03\sg20.0018.DATA</t>
  </si>
  <si>
    <t>2021\T_21_02_03\sg20.0011.DATA</t>
  </si>
  <si>
    <t>2021\T_21_02_03\sg20.0012.DATA</t>
  </si>
  <si>
    <t>2021\T_21_02_03\sg20.0010.DATA</t>
  </si>
  <si>
    <t>2021\T_21_02_03\sg20.0007.DATA</t>
  </si>
  <si>
    <t>2021\T_21_02_03\low1 std chk18.DATA</t>
  </si>
  <si>
    <t>2021\T_21_02_03\air std chk18.DATA</t>
  </si>
  <si>
    <t>2021\T_21_02_03\sg20.0008.DATA</t>
  </si>
  <si>
    <t>2021\T_21_02_03\sg20.0009.DATA</t>
  </si>
  <si>
    <t>2021\T_21_02_03\sg20.0004.DATA</t>
  </si>
  <si>
    <t>2021\T_21_02_03\sg20.0005.DATA</t>
  </si>
  <si>
    <t>2021\T_21_02_03\sg20.0006.DATA</t>
  </si>
  <si>
    <t>2021\T_21_02_03\sg20.0001.DATA</t>
  </si>
  <si>
    <t>2021\T_21_02_03\sg20.0002.DATA</t>
  </si>
  <si>
    <t>2021\T_21_02_03\sg20.0003.DATA</t>
  </si>
  <si>
    <t>2021\T_21_02_03\low1 std chk20.DATA</t>
  </si>
  <si>
    <t>2021\T_21_02_03\air std chk20.DATA</t>
  </si>
  <si>
    <t>kwhite 02/16/2021</t>
  </si>
  <si>
    <t>CH4.flag</t>
  </si>
  <si>
    <t>CO2.flag</t>
  </si>
  <si>
    <t>O2.flag</t>
  </si>
  <si>
    <t>Ar.flag</t>
  </si>
  <si>
    <t>N2.flag</t>
  </si>
  <si>
    <t>N2O.flag</t>
  </si>
  <si>
    <r>
      <t>2021\T_21_02_03\sg20.0</t>
    </r>
    <r>
      <rPr>
        <sz val="10"/>
        <color rgb="FFC00000"/>
        <rFont val="Arial"/>
        <family val="2"/>
      </rPr>
      <t>2</t>
    </r>
    <r>
      <rPr>
        <sz val="10"/>
        <color indexed="8"/>
        <rFont val="Arial"/>
      </rPr>
      <t>07_2_13_2021 7_57_39 PM.DATA</t>
    </r>
  </si>
  <si>
    <r>
      <t>2021\T_21_02_03\sg20.0</t>
    </r>
    <r>
      <rPr>
        <sz val="10"/>
        <color rgb="FFC00000"/>
        <rFont val="Arial"/>
        <family val="2"/>
      </rPr>
      <t>2</t>
    </r>
    <r>
      <rPr>
        <sz val="10"/>
        <color indexed="8"/>
        <rFont val="Arial"/>
      </rPr>
      <t>09_2_13_2021 8_21_57 PM.DATA</t>
    </r>
  </si>
  <si>
    <t>2021\T_21_02_03\low 1 std chk21.DATA</t>
  </si>
  <si>
    <t>2021\T_21_02_03\air std chk21.DATA</t>
  </si>
  <si>
    <t>2021\T_21_02_03\SG20.0624.DATA</t>
  </si>
  <si>
    <t>2021\T_21_02_03\SG20.0625.DATA</t>
  </si>
  <si>
    <t>2021\T_21_02_03\low 1 std chk22.DATA</t>
  </si>
  <si>
    <t>2021\T_21_02_03\air std chk22.DATA</t>
  </si>
  <si>
    <t>2021\T_21_02_03\low 1 std chk23.DATA</t>
  </si>
  <si>
    <t>2021\T_21_02_03\air std chk23.DATA</t>
  </si>
  <si>
    <t>SG20.0327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</si>
</sst>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#,##0.000"/>
    <numFmt numFmtId="167" formatCode="0.0"/>
  </numFmts>
  <fonts count="13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</font>
    <font>
      <sz val="10"/>
      <color theme="4"/>
      <name val="Arial"/>
      <family val="2"/>
    </font>
    <font>
      <sz val="10"/>
      <color rgb="FFFF0000"/>
      <name val="Arial"/>
      <family val="2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C00000"/>
      <name val="Arial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3" borderId="0" applyNumberFormat="0" applyBorder="0" applyAlignment="0" applyProtection="0"/>
  </cellStyleXfs>
  <cellXfs count="12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4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2" fillId="0" borderId="0" xfId="0" applyFont="1" applyFill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/>
    <xf numFmtId="2" fontId="0" fillId="0" borderId="0" xfId="0" applyNumberFormat="1" applyBorder="1"/>
    <xf numFmtId="0" fontId="0" fillId="0" borderId="0" xfId="0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3" fontId="0" fillId="0" borderId="0" xfId="0" applyNumberFormat="1"/>
    <xf numFmtId="0" fontId="0" fillId="0" borderId="0" xfId="0"/>
    <xf numFmtId="0" fontId="3" fillId="0" borderId="1" xfId="0" applyFont="1" applyBorder="1" applyAlignment="1"/>
    <xf numFmtId="0" fontId="3" fillId="0" borderId="2" xfId="0" applyFont="1" applyBorder="1" applyAlignment="1"/>
    <xf numFmtId="0" fontId="2" fillId="0" borderId="7" xfId="0" applyFont="1" applyBorder="1" applyAlignment="1">
      <alignment horizontal="left"/>
    </xf>
    <xf numFmtId="2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2" fillId="0" borderId="9" xfId="0" applyFont="1" applyFill="1" applyBorder="1" applyAlignment="1">
      <alignment horizontal="left"/>
    </xf>
    <xf numFmtId="166" fontId="0" fillId="0" borderId="10" xfId="0" applyNumberFormat="1" applyFont="1" applyBorder="1" applyAlignment="1"/>
    <xf numFmtId="3" fontId="0" fillId="0" borderId="10" xfId="0" applyNumberFormat="1" applyFont="1" applyBorder="1" applyAlignment="1"/>
    <xf numFmtId="0" fontId="0" fillId="0" borderId="2" xfId="0" applyBorder="1" applyAlignment="1"/>
    <xf numFmtId="165" fontId="0" fillId="0" borderId="0" xfId="0" applyNumberFormat="1" applyFill="1" applyBorder="1"/>
    <xf numFmtId="3" fontId="2" fillId="0" borderId="0" xfId="0" applyNumberFormat="1" applyFont="1" applyBorder="1"/>
    <xf numFmtId="3" fontId="0" fillId="0" borderId="4" xfId="0" applyNumberFormat="1" applyBorder="1"/>
    <xf numFmtId="3" fontId="0" fillId="2" borderId="0" xfId="0" applyNumberFormat="1" applyFill="1"/>
    <xf numFmtId="0" fontId="0" fillId="0" borderId="0" xfId="0"/>
    <xf numFmtId="167" fontId="0" fillId="0" borderId="0" xfId="0" applyNumberFormat="1" applyBorder="1"/>
    <xf numFmtId="167" fontId="0" fillId="0" borderId="7" xfId="0" applyNumberFormat="1" applyBorder="1"/>
    <xf numFmtId="0" fontId="0" fillId="0" borderId="0" xfId="0" applyFont="1" applyFill="1" applyAlignment="1">
      <alignment horizontal="left"/>
    </xf>
    <xf numFmtId="167" fontId="0" fillId="0" borderId="0" xfId="0" applyNumberFormat="1" applyFill="1"/>
    <xf numFmtId="2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3" fontId="0" fillId="0" borderId="5" xfId="0" applyNumberFormat="1" applyBorder="1"/>
    <xf numFmtId="3" fontId="0" fillId="0" borderId="0" xfId="0" applyNumberFormat="1" applyFont="1" applyBorder="1" applyAlignment="1">
      <alignment horizontal="right"/>
    </xf>
    <xf numFmtId="0" fontId="0" fillId="0" borderId="12" xfId="0" applyFont="1" applyBorder="1" applyAlignment="1">
      <alignment horizontal="left"/>
    </xf>
    <xf numFmtId="0" fontId="0" fillId="2" borderId="0" xfId="0" applyFill="1"/>
    <xf numFmtId="1" fontId="0" fillId="2" borderId="0" xfId="0" applyNumberFormat="1" applyFont="1" applyFill="1" applyAlignment="1">
      <alignment horizontal="right"/>
    </xf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167" fontId="2" fillId="0" borderId="0" xfId="7" applyNumberFormat="1"/>
    <xf numFmtId="167" fontId="0" fillId="0" borderId="0" xfId="0" applyNumberFormat="1"/>
    <xf numFmtId="0" fontId="0" fillId="0" borderId="0" xfId="0"/>
    <xf numFmtId="0" fontId="3" fillId="0" borderId="7" xfId="0" applyFont="1" applyBorder="1" applyAlignment="1">
      <alignment horizontal="center"/>
    </xf>
    <xf numFmtId="0" fontId="0" fillId="0" borderId="0" xfId="0"/>
    <xf numFmtId="1" fontId="0" fillId="0" borderId="0" xfId="0" applyNumberFormat="1" applyBorder="1"/>
    <xf numFmtId="167" fontId="2" fillId="0" borderId="0" xfId="0" applyNumberFormat="1" applyFont="1" applyBorder="1"/>
    <xf numFmtId="2" fontId="0" fillId="0" borderId="0" xfId="0" applyNumberFormat="1" applyFill="1" applyBorder="1"/>
    <xf numFmtId="0" fontId="0" fillId="2" borderId="0" xfId="0" applyFont="1" applyFill="1" applyAlignment="1">
      <alignment horizontal="right"/>
    </xf>
    <xf numFmtId="3" fontId="0" fillId="0" borderId="8" xfId="0" applyNumberFormat="1" applyBorder="1"/>
    <xf numFmtId="0" fontId="0" fillId="0" borderId="3" xfId="0" applyFont="1" applyBorder="1" applyAlignment="1">
      <alignment horizontal="left"/>
    </xf>
    <xf numFmtId="164" fontId="0" fillId="0" borderId="4" xfId="0" applyNumberFormat="1" applyBorder="1"/>
    <xf numFmtId="164" fontId="0" fillId="0" borderId="7" xfId="0" applyNumberFormat="1" applyBorder="1"/>
    <xf numFmtId="0" fontId="0" fillId="0" borderId="0" xfId="0"/>
    <xf numFmtId="0" fontId="2" fillId="0" borderId="0" xfId="0" applyFont="1" applyFill="1" applyBorder="1" applyAlignment="1">
      <alignment horizontal="left"/>
    </xf>
    <xf numFmtId="3" fontId="1" fillId="0" borderId="7" xfId="14" applyNumberFormat="1" applyBorder="1"/>
    <xf numFmtId="166" fontId="0" fillId="0" borderId="7" xfId="0" applyNumberFormat="1" applyFont="1" applyBorder="1" applyAlignment="1"/>
    <xf numFmtId="3" fontId="0" fillId="0" borderId="7" xfId="0" applyNumberFormat="1" applyFont="1" applyBorder="1" applyAlignment="1"/>
    <xf numFmtId="3" fontId="0" fillId="0" borderId="7" xfId="0" applyNumberFormat="1" applyFont="1" applyFill="1" applyBorder="1" applyAlignment="1"/>
    <xf numFmtId="3" fontId="0" fillId="0" borderId="0" xfId="0" applyNumberFormat="1" applyFont="1" applyFill="1" applyBorder="1" applyAlignment="1"/>
    <xf numFmtId="0" fontId="5" fillId="0" borderId="0" xfId="0" applyFont="1" applyAlignment="1">
      <alignment horizontal="right"/>
    </xf>
    <xf numFmtId="164" fontId="6" fillId="0" borderId="0" xfId="0" applyNumberFormat="1" applyFont="1" applyFill="1" applyBorder="1"/>
    <xf numFmtId="164" fontId="6" fillId="0" borderId="0" xfId="0" applyNumberFormat="1" applyFont="1" applyBorder="1"/>
    <xf numFmtId="164" fontId="6" fillId="0" borderId="5" xfId="0" applyNumberFormat="1" applyFont="1" applyBorder="1"/>
    <xf numFmtId="3" fontId="6" fillId="0" borderId="7" xfId="0" applyNumberFormat="1" applyFont="1" applyFill="1" applyBorder="1" applyAlignment="1"/>
    <xf numFmtId="3" fontId="6" fillId="0" borderId="0" xfId="0" applyNumberFormat="1" applyFont="1" applyFill="1" applyBorder="1" applyAlignment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3" fontId="0" fillId="0" borderId="0" xfId="0" applyNumberFormat="1" applyFont="1" applyAlignment="1">
      <alignment horizontal="right"/>
    </xf>
    <xf numFmtId="0" fontId="0" fillId="0" borderId="0" xfId="0"/>
    <xf numFmtId="167" fontId="6" fillId="0" borderId="0" xfId="0" applyNumberFormat="1" applyFont="1" applyFill="1"/>
    <xf numFmtId="167" fontId="8" fillId="0" borderId="0" xfId="0" applyNumberFormat="1" applyFont="1" applyFill="1"/>
    <xf numFmtId="3" fontId="0" fillId="0" borderId="0" xfId="0" applyNumberFormat="1" applyFill="1" applyBorder="1"/>
    <xf numFmtId="3" fontId="8" fillId="0" borderId="0" xfId="0" applyNumberFormat="1" applyFont="1" applyFill="1" applyBorder="1"/>
    <xf numFmtId="3" fontId="6" fillId="0" borderId="0" xfId="0" applyNumberFormat="1" applyFont="1" applyFill="1" applyBorder="1"/>
    <xf numFmtId="0" fontId="8" fillId="0" borderId="0" xfId="0" applyFont="1"/>
    <xf numFmtId="3" fontId="0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right"/>
    </xf>
    <xf numFmtId="3" fontId="7" fillId="3" borderId="0" xfId="18" applyNumberFormat="1" applyAlignment="1">
      <alignment horizontal="right"/>
    </xf>
    <xf numFmtId="3" fontId="7" fillId="3" borderId="0" xfId="18" applyNumberFormat="1"/>
    <xf numFmtId="3" fontId="0" fillId="0" borderId="0" xfId="0" applyNumberFormat="1" applyFont="1" applyFill="1" applyAlignment="1">
      <alignment horizontal="right"/>
    </xf>
    <xf numFmtId="3" fontId="8" fillId="0" borderId="0" xfId="0" applyNumberFormat="1" applyFont="1" applyFill="1" applyAlignment="1">
      <alignment horizontal="right"/>
    </xf>
    <xf numFmtId="167" fontId="2" fillId="0" borderId="0" xfId="7" applyNumberFormat="1" applyFill="1"/>
    <xf numFmtId="0" fontId="2" fillId="0" borderId="0" xfId="0" applyFont="1" applyFill="1" applyAlignment="1">
      <alignment horizontal="left"/>
    </xf>
    <xf numFmtId="167" fontId="8" fillId="4" borderId="0" xfId="0" applyNumberFormat="1" applyFont="1" applyFill="1"/>
    <xf numFmtId="167" fontId="0" fillId="4" borderId="0" xfId="0" applyNumberFormat="1" applyFill="1"/>
    <xf numFmtId="0" fontId="0" fillId="0" borderId="0" xfId="0"/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9">
    <cellStyle name="Bad" xfId="18" builtinId="27"/>
    <cellStyle name="Normal" xfId="0" builtinId="0"/>
    <cellStyle name="Normal 10" xfId="15" xr:uid="{00000000-0005-0000-0000-000002000000}"/>
    <cellStyle name="Normal 11" xfId="16" xr:uid="{00000000-0005-0000-0000-000003000000}"/>
    <cellStyle name="Normal 12" xfId="17" xr:uid="{00000000-0005-0000-0000-000004000000}"/>
    <cellStyle name="Normal 2" xfId="1" xr:uid="{00000000-0005-0000-0000-000005000000}"/>
    <cellStyle name="Normal 2 2" xfId="4" xr:uid="{00000000-0005-0000-0000-000006000000}"/>
    <cellStyle name="Normal 2 3" xfId="8" xr:uid="{00000000-0005-0000-0000-000007000000}"/>
    <cellStyle name="Normal 3" xfId="2" xr:uid="{00000000-0005-0000-0000-000008000000}"/>
    <cellStyle name="Normal 3 2" xfId="5" xr:uid="{00000000-0005-0000-0000-000009000000}"/>
    <cellStyle name="Normal 3 3" xfId="9" xr:uid="{00000000-0005-0000-0000-00000A000000}"/>
    <cellStyle name="Normal 4" xfId="3" xr:uid="{00000000-0005-0000-0000-00000B000000}"/>
    <cellStyle name="Normal 4 2" xfId="6" xr:uid="{00000000-0005-0000-0000-00000C000000}"/>
    <cellStyle name="Normal 4 3" xfId="10" xr:uid="{00000000-0005-0000-0000-00000D000000}"/>
    <cellStyle name="Normal 5" xfId="13" xr:uid="{00000000-0005-0000-0000-00000E000000}"/>
    <cellStyle name="Normal 6" xfId="7" xr:uid="{00000000-0005-0000-0000-00000F000000}"/>
    <cellStyle name="Normal 7" xfId="11" xr:uid="{00000000-0005-0000-0000-000010000000}"/>
    <cellStyle name="Normal 8" xfId="12" xr:uid="{00000000-0005-0000-0000-000011000000}"/>
    <cellStyle name="Normal 9" xfId="14" xr:uid="{00000000-0005-0000-0000-000012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181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395</c:v>
                </c:pt>
                <c:pt idx="1">
                  <c:v>301</c:v>
                </c:pt>
                <c:pt idx="2">
                  <c:v>190.2</c:v>
                </c:pt>
                <c:pt idx="3">
                  <c:v>95.2</c:v>
                </c:pt>
                <c:pt idx="4">
                  <c:v>58</c:v>
                </c:pt>
                <c:pt idx="6">
                  <c:v>3.3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Sheet1!$D$43:$D$48</c:f>
              <c:numCache>
                <c:formatCode>#,##0</c:formatCode>
                <c:ptCount val="6"/>
                <c:pt idx="1">
                  <c:v>7007</c:v>
                </c:pt>
                <c:pt idx="2">
                  <c:v>5008.5</c:v>
                </c:pt>
                <c:pt idx="3">
                  <c:v>2710.7</c:v>
                </c:pt>
                <c:pt idx="4">
                  <c:v>569.4</c:v>
                </c:pt>
                <c:pt idx="5">
                  <c:v>298.10000000000002</c:v>
                </c:pt>
              </c:numCache>
            </c:numRef>
          </c:xVal>
          <c:yVal>
            <c:numRef>
              <c:f>Sheet1!$L$26:$L$31</c:f>
              <c:numCache>
                <c:formatCode>0.0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 formatCode="0.00">
                  <c:v>1.4000000000000001</c:v>
                </c:pt>
                <c:pt idx="5" formatCode="0.00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D-4CAF-9A04-DD84E82D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0304"/>
        <c:axId val="64051840"/>
      </c:scatterChart>
      <c:valAx>
        <c:axId val="640503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051840"/>
        <c:crosses val="autoZero"/>
        <c:crossBetween val="midCat"/>
      </c:valAx>
      <c:valAx>
        <c:axId val="640518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0503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63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62"/>
          <c:y val="0.23225873939670591"/>
          <c:w val="0.73905143613659208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22925.7</c:v>
                </c:pt>
                <c:pt idx="1">
                  <c:v>16963.2</c:v>
                </c:pt>
                <c:pt idx="2">
                  <c:v>10613.3</c:v>
                </c:pt>
                <c:pt idx="3">
                  <c:v>5182</c:v>
                </c:pt>
                <c:pt idx="4">
                  <c:v>2587.3000000000002</c:v>
                </c:pt>
                <c:pt idx="5">
                  <c:v>856.6</c:v>
                </c:pt>
                <c:pt idx="6">
                  <c:v>201.8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608"/>
        <c:axId val="62915328"/>
      </c:scatterChart>
      <c:valAx>
        <c:axId val="640686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915328"/>
        <c:crosses val="autoZero"/>
        <c:crossBetween val="midCat"/>
      </c:valAx>
      <c:valAx>
        <c:axId val="629153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40686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48"/>
          <c:w val="0.28146193521418938"/>
          <c:h val="8.7357069496747708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Sheet1!$B$43:$B$48</c:f>
              <c:numCache>
                <c:formatCode>#,##0</c:formatCode>
                <c:ptCount val="6"/>
                <c:pt idx="1">
                  <c:v>6850221.5</c:v>
                </c:pt>
                <c:pt idx="2">
                  <c:v>4702678.5999999996</c:v>
                </c:pt>
                <c:pt idx="3">
                  <c:v>2311118</c:v>
                </c:pt>
                <c:pt idx="4">
                  <c:v>429453.6</c:v>
                </c:pt>
                <c:pt idx="5">
                  <c:v>222121</c:v>
                </c:pt>
              </c:numCache>
            </c:numRef>
          </c:xVal>
          <c:yVal>
            <c:numRef>
              <c:f>Sheet1!$D$26:$D$31</c:f>
              <c:numCache>
                <c:formatCode>0</c:formatCode>
                <c:ptCount val="6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  <c:pt idx="5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#,##0</c:formatCode>
                <c:ptCount val="7"/>
                <c:pt idx="0">
                  <c:v>234576.4</c:v>
                </c:pt>
                <c:pt idx="1">
                  <c:v>175868.2</c:v>
                </c:pt>
                <c:pt idx="2">
                  <c:v>114858.9</c:v>
                </c:pt>
                <c:pt idx="3">
                  <c:v>56727.8</c:v>
                </c:pt>
                <c:pt idx="4">
                  <c:v>11239.6</c:v>
                </c:pt>
                <c:pt idx="5">
                  <c:v>5774.5</c:v>
                </c:pt>
                <c:pt idx="6">
                  <c:v>874.5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7440"/>
        <c:axId val="62958976"/>
      </c:scatterChart>
      <c:valAx>
        <c:axId val="629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958976"/>
        <c:crosses val="autoZero"/>
        <c:crossBetween val="midCat"/>
      </c:valAx>
      <c:valAx>
        <c:axId val="629589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29574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low.CH4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#,##0</c:formatCode>
                <c:ptCount val="7"/>
                <c:pt idx="0">
                  <c:v>234576.4</c:v>
                </c:pt>
                <c:pt idx="1">
                  <c:v>175868.2</c:v>
                </c:pt>
                <c:pt idx="2">
                  <c:v>114858.9</c:v>
                </c:pt>
                <c:pt idx="3">
                  <c:v>56727.8</c:v>
                </c:pt>
                <c:pt idx="4">
                  <c:v>11239.6</c:v>
                </c:pt>
                <c:pt idx="5">
                  <c:v>5774.5</c:v>
                </c:pt>
                <c:pt idx="6">
                  <c:v>874.5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5712"/>
        <c:axId val="66925696"/>
      </c:scatterChart>
      <c:valAx>
        <c:axId val="6691571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925696"/>
        <c:crosses val="autoZero"/>
        <c:crossBetween val="midCat"/>
      </c:valAx>
      <c:valAx>
        <c:axId val="6692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91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22925.7</c:v>
                </c:pt>
                <c:pt idx="1">
                  <c:v>16963.2</c:v>
                </c:pt>
                <c:pt idx="2">
                  <c:v>10613.3</c:v>
                </c:pt>
                <c:pt idx="3">
                  <c:v>5182</c:v>
                </c:pt>
                <c:pt idx="4">
                  <c:v>2587.3000000000002</c:v>
                </c:pt>
                <c:pt idx="5">
                  <c:v>856.6</c:v>
                </c:pt>
                <c:pt idx="6">
                  <c:v>201.8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Sheet1!$C$43:$C$48</c:f>
              <c:numCache>
                <c:formatCode>#,##0</c:formatCode>
                <c:ptCount val="6"/>
                <c:pt idx="1">
                  <c:v>601043.6</c:v>
                </c:pt>
                <c:pt idx="2">
                  <c:v>445301.1</c:v>
                </c:pt>
                <c:pt idx="3">
                  <c:v>229077.9</c:v>
                </c:pt>
                <c:pt idx="4">
                  <c:v>43097.3</c:v>
                </c:pt>
                <c:pt idx="5">
                  <c:v>21933.9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3-4C29-8F6E-AEA5174C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63328"/>
        <c:axId val="66964864"/>
      </c:scatterChart>
      <c:valAx>
        <c:axId val="6696332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964864"/>
        <c:crosses val="autoZero"/>
        <c:crossBetween val="midCat"/>
      </c:valAx>
      <c:valAx>
        <c:axId val="669648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69633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181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395</c:v>
                </c:pt>
                <c:pt idx="1">
                  <c:v>301</c:v>
                </c:pt>
                <c:pt idx="2">
                  <c:v>190.2</c:v>
                </c:pt>
                <c:pt idx="3">
                  <c:v>95.2</c:v>
                </c:pt>
                <c:pt idx="4">
                  <c:v>58</c:v>
                </c:pt>
                <c:pt idx="6">
                  <c:v>3.3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D-4D32-B27E-B8169A16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8928"/>
        <c:axId val="67314816"/>
      </c:scatterChart>
      <c:valAx>
        <c:axId val="6730892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14816"/>
        <c:crosses val="autoZero"/>
        <c:crossBetween val="midCat"/>
      </c:valAx>
      <c:valAx>
        <c:axId val="673148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73089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63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512657</xdr:colOff>
      <xdr:row>6</xdr:row>
      <xdr:rowOff>9314</xdr:rowOff>
    </xdr:from>
    <xdr:to>
      <xdr:col>22</xdr:col>
      <xdr:colOff>317500</xdr:colOff>
      <xdr:row>21</xdr:row>
      <xdr:rowOff>131869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17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423334</xdr:colOff>
      <xdr:row>6</xdr:row>
      <xdr:rowOff>52917</xdr:rowOff>
    </xdr:from>
    <xdr:to>
      <xdr:col>27</xdr:col>
      <xdr:colOff>406188</xdr:colOff>
      <xdr:row>22</xdr:row>
      <xdr:rowOff>9949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403412</xdr:colOff>
      <xdr:row>37</xdr:row>
      <xdr:rowOff>134468</xdr:rowOff>
    </xdr:from>
    <xdr:ext cx="4090147" cy="335056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693588" y="5939115"/>
          <a:ext cx="4090147" cy="335056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JB 2/17/2021</a:t>
          </a:r>
          <a:br>
            <a:rPr lang="en-US" sz="1100"/>
          </a:br>
          <a:r>
            <a:rPr lang="en-US" sz="1100"/>
            <a:t>Sequence</a:t>
          </a:r>
          <a:r>
            <a:rPr lang="en-US" sz="1100" baseline="0"/>
            <a:t> contains two instances of SG0007 and SG0009.*  Inspection of vials showed that the second instance was actually 207 and 209.  We changed codes in Excel file, but not chromatograms or sequence.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We have 30 samples to reun due to failed standard checks (see flags).</a:t>
          </a:r>
          <a:br>
            <a:rPr lang="en-US" sz="1100" baseline="0"/>
          </a:br>
          <a:br>
            <a:rPr lang="en-US" sz="1100" baseline="0"/>
          </a:b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SG20.0626</a:t>
          </a:r>
          <a:r>
            <a:rPr lang="en-US"/>
            <a:t> looks to be a dissolved gas sample.</a:t>
          </a:r>
          <a:r>
            <a:rPr lang="en-US" baseline="0"/>
            <a:t>, but the concentrations fall within our standards.  No need to rerun.</a:t>
          </a:r>
        </a:p>
        <a:p>
          <a:endParaRPr lang="en-US" sz="1100" baseline="0"/>
        </a:p>
        <a:p>
          <a:r>
            <a:rPr lang="en-US" sz="1100" baseline="0"/>
            <a:t>KW 2/19/21</a:t>
          </a:r>
        </a:p>
        <a:p>
          <a:r>
            <a:rPr lang="en-US" sz="1100" baseline="0"/>
            <a:t>*the second instance of samples 0007 and 0009 are actually 0207 and 0209 respectively.</a:t>
          </a:r>
        </a:p>
        <a:p>
          <a:endParaRPr lang="en-US" sz="1100" baseline="0"/>
        </a:p>
        <a:p>
          <a:r>
            <a:rPr lang="en-US" sz="1100" baseline="0"/>
            <a:t>KW 4/07/21</a:t>
          </a:r>
        </a:p>
        <a:p>
          <a:r>
            <a:rPr lang="en-US" sz="1100" baseline="0"/>
            <a:t>See file T_04_06_21  for data on reinjected samples.</a:t>
          </a:r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aulieu, Jake" id="{D3B77189-F643-4266-93EF-86C81EE23FDE}" userId="S::Beaulieu.Jake@epa.gov::f0420c56-494d-43d8-8142-91ff9a3846e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5" dT="2024-04-02T19:17:09.19" personId="{D3B77189-F643-4266-93EF-86C81EE23FDE}" id="{D789C6BF-5E09-4E06-8566-DE9A3FEA692A}">
    <text>Changed from 0237 to 0327 per KD review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7"/>
  <sheetViews>
    <sheetView tabSelected="1" topLeftCell="B60" zoomScale="85" zoomScaleNormal="85" workbookViewId="0">
      <selection activeCell="C85" sqref="C85"/>
    </sheetView>
  </sheetViews>
  <sheetFormatPr defaultRowHeight="13.2" x14ac:dyDescent="0.25"/>
  <cols>
    <col min="1" max="1" width="38" style="1" customWidth="1"/>
    <col min="2" max="2" width="20.44140625" style="1" customWidth="1"/>
    <col min="3" max="3" width="37.109375" style="1" customWidth="1"/>
    <col min="4" max="4" width="16.6640625" customWidth="1"/>
    <col min="5" max="5" width="13" customWidth="1"/>
    <col min="6" max="6" width="13.5546875" style="2" customWidth="1"/>
    <col min="7" max="7" width="13.6640625" style="2" customWidth="1"/>
    <col min="8" max="8" width="11.44140625" customWidth="1"/>
    <col min="9" max="9" width="11.6640625" customWidth="1"/>
    <col min="10" max="10" width="11.6640625" bestFit="1" customWidth="1"/>
    <col min="11" max="11" width="11.6640625" customWidth="1"/>
    <col min="12" max="12" width="11.5546875" customWidth="1"/>
    <col min="13" max="13" width="12.109375" customWidth="1"/>
    <col min="15" max="15" width="8.88671875" style="74"/>
    <col min="18" max="18" width="11.5546875" customWidth="1"/>
  </cols>
  <sheetData>
    <row r="1" spans="1:9" x14ac:dyDescent="0.25">
      <c r="A1" s="122" t="s">
        <v>302</v>
      </c>
      <c r="B1" s="123"/>
      <c r="C1" s="123"/>
      <c r="D1" s="123"/>
      <c r="E1" s="123"/>
      <c r="F1" s="123"/>
      <c r="G1" s="123"/>
    </row>
    <row r="3" spans="1:9" x14ac:dyDescent="0.25">
      <c r="A3"/>
      <c r="B3"/>
      <c r="C3"/>
    </row>
    <row r="4" spans="1:9" x14ac:dyDescent="0.25">
      <c r="A4"/>
      <c r="B4"/>
      <c r="C4"/>
    </row>
    <row r="5" spans="1:9" x14ac:dyDescent="0.25">
      <c r="A5"/>
      <c r="B5"/>
      <c r="C5"/>
      <c r="G5"/>
    </row>
    <row r="6" spans="1:9" x14ac:dyDescent="0.25">
      <c r="A6"/>
      <c r="B6"/>
      <c r="C6"/>
      <c r="F6"/>
      <c r="G6"/>
      <c r="I6" s="2"/>
    </row>
    <row r="7" spans="1:9" x14ac:dyDescent="0.25">
      <c r="A7"/>
      <c r="B7"/>
      <c r="C7"/>
      <c r="F7"/>
      <c r="G7"/>
      <c r="H7" s="2"/>
      <c r="I7" s="2"/>
    </row>
    <row r="8" spans="1:9" x14ac:dyDescent="0.25">
      <c r="A8"/>
      <c r="B8"/>
      <c r="C8"/>
      <c r="F8"/>
      <c r="G8"/>
      <c r="H8" s="2"/>
    </row>
    <row r="9" spans="1:9" x14ac:dyDescent="0.25">
      <c r="A9"/>
      <c r="B9"/>
      <c r="C9"/>
      <c r="F9"/>
      <c r="G9"/>
      <c r="H9" s="2"/>
    </row>
    <row r="10" spans="1:9" x14ac:dyDescent="0.25">
      <c r="A10"/>
      <c r="B10"/>
      <c r="C10"/>
      <c r="F10"/>
      <c r="G10"/>
      <c r="H10" s="2"/>
    </row>
    <row r="11" spans="1:9" x14ac:dyDescent="0.25">
      <c r="A11"/>
      <c r="B11"/>
      <c r="C11"/>
      <c r="F11"/>
      <c r="G11"/>
      <c r="H11" s="2"/>
    </row>
    <row r="12" spans="1:9" x14ac:dyDescent="0.25">
      <c r="A12"/>
      <c r="B12"/>
      <c r="C12"/>
      <c r="F12"/>
      <c r="G12"/>
      <c r="H12" s="2"/>
    </row>
    <row r="13" spans="1:9" x14ac:dyDescent="0.25">
      <c r="A13"/>
      <c r="B13"/>
      <c r="C13"/>
      <c r="F13"/>
      <c r="G13"/>
      <c r="H13" s="2"/>
    </row>
    <row r="14" spans="1:9" x14ac:dyDescent="0.25">
      <c r="A14"/>
      <c r="B14"/>
      <c r="C14"/>
      <c r="F14"/>
      <c r="G14"/>
      <c r="H14" s="2"/>
    </row>
    <row r="15" spans="1:9" x14ac:dyDescent="0.25">
      <c r="A15"/>
      <c r="B15"/>
      <c r="C15"/>
      <c r="F15"/>
      <c r="G15"/>
      <c r="H15" s="2"/>
    </row>
    <row r="16" spans="1:9" x14ac:dyDescent="0.25">
      <c r="A16"/>
      <c r="B16"/>
      <c r="C16"/>
      <c r="F16"/>
      <c r="G16"/>
      <c r="H16" s="2"/>
    </row>
    <row r="17" spans="1:28" x14ac:dyDescent="0.25">
      <c r="A17"/>
      <c r="B17"/>
      <c r="C17"/>
      <c r="F17"/>
      <c r="G17"/>
      <c r="H17" s="2"/>
    </row>
    <row r="18" spans="1:28" x14ac:dyDescent="0.25">
      <c r="A18"/>
      <c r="B18"/>
      <c r="C18"/>
      <c r="F18"/>
      <c r="G18"/>
      <c r="H18" s="2"/>
    </row>
    <row r="19" spans="1:28" x14ac:dyDescent="0.25">
      <c r="A19"/>
      <c r="B19"/>
      <c r="C19"/>
      <c r="F19"/>
      <c r="G19"/>
      <c r="H19" s="2"/>
    </row>
    <row r="20" spans="1:28" x14ac:dyDescent="0.25">
      <c r="A20"/>
      <c r="B20"/>
      <c r="C20"/>
      <c r="F20"/>
      <c r="G20"/>
      <c r="H20" s="2"/>
    </row>
    <row r="21" spans="1:28" x14ac:dyDescent="0.25">
      <c r="A21"/>
      <c r="B21"/>
      <c r="C21"/>
      <c r="F21"/>
      <c r="G21"/>
      <c r="H21" s="2"/>
    </row>
    <row r="22" spans="1:28" x14ac:dyDescent="0.25">
      <c r="A22"/>
      <c r="B22"/>
      <c r="C22"/>
      <c r="F22"/>
      <c r="G22"/>
      <c r="H22" s="2"/>
      <c r="U22" s="5"/>
      <c r="V22" s="5"/>
    </row>
    <row r="23" spans="1:28" x14ac:dyDescent="0.25">
      <c r="A23"/>
      <c r="R23" s="14"/>
      <c r="S23" s="5"/>
      <c r="T23" s="28"/>
    </row>
    <row r="24" spans="1:28" s="44" customFormat="1" x14ac:dyDescent="0.25">
      <c r="B24" s="30" t="s">
        <v>4</v>
      </c>
      <c r="C24" s="50"/>
      <c r="D24" s="50"/>
      <c r="E24" s="50"/>
      <c r="F24" s="26" t="s">
        <v>2</v>
      </c>
      <c r="G24" s="27"/>
      <c r="H24" s="27"/>
      <c r="I24" s="27"/>
      <c r="J24" s="30" t="s">
        <v>46</v>
      </c>
      <c r="K24" s="50"/>
      <c r="L24" s="50" t="s">
        <v>47</v>
      </c>
      <c r="M24" s="50"/>
      <c r="N24" s="26" t="s">
        <v>57</v>
      </c>
      <c r="O24" s="27"/>
      <c r="P24" s="50" t="s">
        <v>58</v>
      </c>
      <c r="Q24" s="50"/>
      <c r="R24" s="69" t="s">
        <v>30</v>
      </c>
      <c r="S24" s="70"/>
    </row>
    <row r="25" spans="1:28" s="44" customFormat="1" x14ac:dyDescent="0.25">
      <c r="B25" s="7" t="s">
        <v>44</v>
      </c>
      <c r="C25" s="4" t="s">
        <v>5</v>
      </c>
      <c r="D25" s="4" t="s">
        <v>45</v>
      </c>
      <c r="E25" s="20" t="s">
        <v>5</v>
      </c>
      <c r="F25" s="7" t="s">
        <v>44</v>
      </c>
      <c r="G25" s="4" t="s">
        <v>5</v>
      </c>
      <c r="H25" s="4" t="s">
        <v>45</v>
      </c>
      <c r="I25" s="20" t="s">
        <v>5</v>
      </c>
      <c r="J25" s="7"/>
      <c r="K25" s="4" t="s">
        <v>5</v>
      </c>
      <c r="L25" s="4"/>
      <c r="M25" s="6" t="s">
        <v>5</v>
      </c>
      <c r="N25" s="7" t="s">
        <v>29</v>
      </c>
      <c r="O25" s="4"/>
      <c r="P25" s="7" t="s">
        <v>29</v>
      </c>
      <c r="Q25" s="4"/>
      <c r="R25" s="7" t="s">
        <v>29</v>
      </c>
      <c r="S25" s="71"/>
    </row>
    <row r="26" spans="1:28" s="44" customFormat="1" x14ac:dyDescent="0.25">
      <c r="B26" s="3">
        <v>22500</v>
      </c>
      <c r="C26" s="8">
        <f>RSQ(B36:B42,B26:B32)</f>
        <v>0.99988483500812386</v>
      </c>
      <c r="D26" s="77">
        <v>900000</v>
      </c>
      <c r="E26" s="93">
        <f>RSQ(B43:B48,D26:D31)</f>
        <v>0.99957258753257783</v>
      </c>
      <c r="F26" s="53">
        <v>2500</v>
      </c>
      <c r="G26" s="8">
        <f>RSQ(C36:C42,F26:F32)</f>
        <v>0.99415588242685582</v>
      </c>
      <c r="H26" s="45">
        <v>100000</v>
      </c>
      <c r="I26" s="94">
        <f>RSQ(C43:C48,H26:H31)</f>
        <v>0.99397423277782981</v>
      </c>
      <c r="J26" s="83">
        <v>0.997</v>
      </c>
      <c r="K26" s="94">
        <f>RSQ(J26:J32,D36:D42)</f>
        <v>0.98998471066727456</v>
      </c>
      <c r="L26" s="56">
        <v>28</v>
      </c>
      <c r="M26" s="95">
        <f>RSQ(L26:L31,D43:D48)</f>
        <v>0.99656975579365037</v>
      </c>
      <c r="N26" s="3">
        <v>20.95</v>
      </c>
      <c r="O26" s="5"/>
      <c r="P26" s="3">
        <v>0.93</v>
      </c>
      <c r="Q26" s="5"/>
      <c r="R26" s="3">
        <v>78.084000000000003</v>
      </c>
      <c r="S26" s="71"/>
    </row>
    <row r="27" spans="1:28" s="44" customFormat="1" x14ac:dyDescent="0.25">
      <c r="B27" s="3">
        <v>16875</v>
      </c>
      <c r="C27" s="4" t="s">
        <v>6</v>
      </c>
      <c r="D27" s="77">
        <v>675000</v>
      </c>
      <c r="E27" s="20" t="s">
        <v>6</v>
      </c>
      <c r="F27" s="53">
        <v>1875</v>
      </c>
      <c r="G27" s="4" t="s">
        <v>6</v>
      </c>
      <c r="H27" s="52">
        <v>75000</v>
      </c>
      <c r="I27" s="4" t="s">
        <v>6</v>
      </c>
      <c r="J27" s="83">
        <v>0.74775000000000003</v>
      </c>
      <c r="K27" s="4" t="s">
        <v>6</v>
      </c>
      <c r="L27" s="78">
        <v>21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</row>
    <row r="28" spans="1:28" x14ac:dyDescent="0.25">
      <c r="A28"/>
      <c r="B28" s="3">
        <v>11250</v>
      </c>
      <c r="C28" s="9">
        <f>SLOPE(B26:B32,B36:B42)</f>
        <v>9.582779435785288E-2</v>
      </c>
      <c r="D28" s="77">
        <v>450000</v>
      </c>
      <c r="E28" s="51">
        <f>SLOPE(D26:D31,B43:B48)</f>
        <v>9.7589924479955251E-2</v>
      </c>
      <c r="F28" s="53">
        <v>1250</v>
      </c>
      <c r="G28" s="9">
        <f>SLOPE(F26:F32,C36:C42)</f>
        <v>0.11222654316389331</v>
      </c>
      <c r="H28" s="45">
        <v>50000</v>
      </c>
      <c r="I28" s="9">
        <f>SLOPE(H26:H31,C43:C48)</f>
        <v>0.12202548777121711</v>
      </c>
      <c r="J28" s="83">
        <v>0.4985</v>
      </c>
      <c r="K28" s="9">
        <f>SLOPE(J26:J32,D36:D42)</f>
        <v>2.6101775098885728E-3</v>
      </c>
      <c r="L28" s="56">
        <v>14</v>
      </c>
      <c r="M28" s="10">
        <f>SLOPE(L26:L31,D43:D48)</f>
        <v>2.9932784777123591E-3</v>
      </c>
      <c r="N28" s="3">
        <v>20.95</v>
      </c>
      <c r="O28" s="10">
        <f>SLOPE(N26:N31,E49:E54)</f>
        <v>8.7244994321905581E-5</v>
      </c>
      <c r="P28" s="3">
        <v>0.93</v>
      </c>
      <c r="Q28" s="10">
        <f>SLOPE(P26:P31,F49:F54)</f>
        <v>9.8354283466318859E-5</v>
      </c>
      <c r="R28" s="3">
        <v>78.084000000000003</v>
      </c>
      <c r="S28" s="10">
        <f>SLOPE(R26:R31,G49:G54)</f>
        <v>5.7949096690722666E-5</v>
      </c>
    </row>
    <row r="29" spans="1:28" x14ac:dyDescent="0.25">
      <c r="B29" s="3">
        <v>5625</v>
      </c>
      <c r="C29" s="4" t="s">
        <v>7</v>
      </c>
      <c r="D29" s="77">
        <v>225000</v>
      </c>
      <c r="E29" s="20" t="s">
        <v>7</v>
      </c>
      <c r="F29" s="53">
        <v>625</v>
      </c>
      <c r="G29" s="4" t="s">
        <v>7</v>
      </c>
      <c r="H29" s="52">
        <v>25000</v>
      </c>
      <c r="I29" s="4" t="s">
        <v>7</v>
      </c>
      <c r="J29" s="83">
        <v>0.24925</v>
      </c>
      <c r="K29" s="4" t="s">
        <v>7</v>
      </c>
      <c r="L29" s="78">
        <v>7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</row>
    <row r="30" spans="1:28" x14ac:dyDescent="0.25">
      <c r="B30" s="3">
        <v>1125</v>
      </c>
      <c r="C30" s="28">
        <f>INTERCEPT(B26:B32,B36:B42)</f>
        <v>80.142741659476087</v>
      </c>
      <c r="D30" s="77">
        <v>45000</v>
      </c>
      <c r="E30" s="60">
        <f>INTERCEPT(D26:D31,B43:B48)</f>
        <v>184.88092504203087</v>
      </c>
      <c r="F30" s="53">
        <v>125</v>
      </c>
      <c r="G30" s="28">
        <f>INTERCEPT(F26:F32,C36:C42)</f>
        <v>-29.769940465639252</v>
      </c>
      <c r="H30" s="45">
        <v>5000</v>
      </c>
      <c r="I30" s="60">
        <f>INTERCEPT(H26:H31,C43:C48)</f>
        <v>-1213.9057559562934</v>
      </c>
      <c r="J30" s="83">
        <v>4.9850000000000005E-2</v>
      </c>
      <c r="K30" s="28">
        <f>INTERCEPT(J26:J32,D36:D42)</f>
        <v>-2.9049514926802411E-2</v>
      </c>
      <c r="L30" s="28">
        <v>1.4000000000000001</v>
      </c>
      <c r="M30" s="60">
        <f>INTERCEPT(L26:L31,D43:D48)</f>
        <v>-0.51525731958064291</v>
      </c>
      <c r="N30" s="3">
        <v>0</v>
      </c>
      <c r="O30" s="60">
        <f>INTERCEPT(N26:N31,E49:E54)</f>
        <v>-6.9495110618760236E-3</v>
      </c>
      <c r="P30" s="3">
        <v>0</v>
      </c>
      <c r="Q30" s="60">
        <f>INTERCEPT(P26:P31,F49:F54)</f>
        <v>-1.2878224854710463E-3</v>
      </c>
      <c r="R30" s="3">
        <v>0</v>
      </c>
      <c r="S30" s="60">
        <f>INTERCEPT(R26:R31,G49:G54)</f>
        <v>-0.72411791077288257</v>
      </c>
    </row>
    <row r="31" spans="1:28" s="55" customFormat="1" x14ac:dyDescent="0.25">
      <c r="A31" s="22"/>
      <c r="B31" s="3">
        <v>562.5</v>
      </c>
      <c r="C31" s="28"/>
      <c r="D31" s="77">
        <v>22500</v>
      </c>
      <c r="E31" s="60"/>
      <c r="F31" s="45">
        <v>62.5</v>
      </c>
      <c r="G31" s="28"/>
      <c r="H31" s="45">
        <v>2500</v>
      </c>
      <c r="I31" s="60"/>
      <c r="J31" s="8">
        <v>2.4925000000000003E-2</v>
      </c>
      <c r="K31" s="28"/>
      <c r="L31" s="28">
        <v>0.70000000000000007</v>
      </c>
      <c r="M31" s="60"/>
      <c r="N31" s="45">
        <v>0</v>
      </c>
      <c r="O31" s="64"/>
      <c r="P31" s="45">
        <v>0</v>
      </c>
      <c r="Q31" s="64"/>
      <c r="R31" s="45">
        <v>0</v>
      </c>
      <c r="S31" s="60"/>
      <c r="T31" s="45"/>
      <c r="U31" s="28"/>
      <c r="V31"/>
      <c r="W31"/>
      <c r="X31"/>
      <c r="Y31"/>
      <c r="Z31"/>
      <c r="AA31"/>
      <c r="AB31"/>
    </row>
    <row r="32" spans="1:28" s="55" customFormat="1" x14ac:dyDescent="0.25">
      <c r="A32" s="22"/>
      <c r="B32" s="11">
        <v>112.5</v>
      </c>
      <c r="C32" s="12"/>
      <c r="D32" s="57"/>
      <c r="E32" s="13"/>
      <c r="F32" s="46">
        <v>12.5</v>
      </c>
      <c r="G32" s="12"/>
      <c r="H32" s="46"/>
      <c r="I32" s="13"/>
      <c r="J32" s="84">
        <v>4.9849999999999998E-3</v>
      </c>
      <c r="K32" s="12"/>
      <c r="L32" s="46"/>
      <c r="M32" s="13"/>
      <c r="N32" s="46"/>
      <c r="O32" s="81"/>
      <c r="P32" s="12"/>
      <c r="Q32" s="13"/>
      <c r="R32" s="46"/>
      <c r="S32" s="13"/>
      <c r="T32" s="45"/>
      <c r="U32" s="28"/>
      <c r="V32"/>
      <c r="W32"/>
      <c r="X32"/>
      <c r="Y32"/>
      <c r="Z32"/>
      <c r="AA32"/>
      <c r="AB32"/>
    </row>
    <row r="33" spans="1:27" s="55" customFormat="1" x14ac:dyDescent="0.25">
      <c r="A33" s="22"/>
      <c r="B33" s="5"/>
      <c r="C33" s="28"/>
      <c r="D33" s="56"/>
      <c r="E33" s="28"/>
      <c r="F33" s="45"/>
      <c r="G33" s="28"/>
      <c r="H33" s="45"/>
      <c r="I33" s="28"/>
      <c r="J33" s="45"/>
      <c r="K33" s="28"/>
      <c r="L33" s="45"/>
      <c r="M33" s="28"/>
      <c r="N33" s="45"/>
      <c r="O33" s="45"/>
      <c r="P33" s="28"/>
      <c r="Q33" s="45"/>
      <c r="R33" s="28"/>
      <c r="S33" s="45"/>
      <c r="T33" s="28"/>
      <c r="U33"/>
      <c r="V33"/>
      <c r="W33"/>
      <c r="X33"/>
      <c r="Y33"/>
      <c r="Z33"/>
      <c r="AA33"/>
    </row>
    <row r="34" spans="1:27" x14ac:dyDescent="0.25">
      <c r="B34" s="124" t="s">
        <v>27</v>
      </c>
      <c r="C34" s="125"/>
      <c r="D34" s="61" t="s">
        <v>26</v>
      </c>
      <c r="E34" s="120" t="s">
        <v>25</v>
      </c>
      <c r="F34" s="121"/>
      <c r="G34" s="121"/>
      <c r="L34" s="15"/>
    </row>
    <row r="35" spans="1:27" x14ac:dyDescent="0.25">
      <c r="A35"/>
      <c r="B35" s="62" t="s">
        <v>48</v>
      </c>
      <c r="C35" s="82" t="s">
        <v>49</v>
      </c>
      <c r="D35" s="63" t="s">
        <v>50</v>
      </c>
      <c r="E35" s="22" t="s">
        <v>51</v>
      </c>
      <c r="F35" s="22" t="s">
        <v>52</v>
      </c>
      <c r="G35" s="22" t="s">
        <v>53</v>
      </c>
      <c r="H35" s="1"/>
      <c r="L35" s="100"/>
      <c r="M35" s="22"/>
      <c r="N35" s="100"/>
      <c r="O35" s="100"/>
      <c r="Q35" s="35"/>
      <c r="R35" s="100"/>
      <c r="S35" s="35"/>
      <c r="T35" s="100"/>
      <c r="U35" s="22"/>
    </row>
    <row r="36" spans="1:27" x14ac:dyDescent="0.25">
      <c r="A36" s="18" t="s">
        <v>37</v>
      </c>
      <c r="B36" s="98">
        <v>234576.4</v>
      </c>
      <c r="C36" s="98">
        <v>22925.7</v>
      </c>
      <c r="D36" s="98">
        <v>395</v>
      </c>
      <c r="E36" s="67"/>
      <c r="F36" s="67"/>
      <c r="G36" s="54"/>
      <c r="H36" s="2"/>
      <c r="L36" s="100"/>
      <c r="M36" s="23"/>
      <c r="N36" s="100"/>
      <c r="O36" s="100"/>
      <c r="Q36" s="100"/>
      <c r="R36" s="100"/>
      <c r="S36" s="100"/>
      <c r="T36" s="100"/>
      <c r="U36" s="23"/>
    </row>
    <row r="37" spans="1:27" x14ac:dyDescent="0.25">
      <c r="A37" s="18" t="s">
        <v>38</v>
      </c>
      <c r="B37" s="98">
        <v>175868.2</v>
      </c>
      <c r="C37" s="98">
        <v>16963.2</v>
      </c>
      <c r="D37" s="98">
        <v>301</v>
      </c>
      <c r="E37" s="67"/>
      <c r="F37" s="67"/>
      <c r="G37" s="54"/>
      <c r="H37" s="2"/>
      <c r="L37" s="100"/>
      <c r="M37" s="23"/>
      <c r="N37" s="100"/>
      <c r="O37" s="100"/>
      <c r="Q37" s="100"/>
      <c r="R37" s="100"/>
      <c r="S37" s="100"/>
      <c r="T37" s="100"/>
      <c r="U37" s="23"/>
    </row>
    <row r="38" spans="1:27" x14ac:dyDescent="0.25">
      <c r="A38" s="18" t="s">
        <v>39</v>
      </c>
      <c r="B38" s="98">
        <v>114858.9</v>
      </c>
      <c r="C38" s="98">
        <v>10613.3</v>
      </c>
      <c r="D38" s="98">
        <v>190.2</v>
      </c>
      <c r="E38" s="67"/>
      <c r="F38" s="67"/>
      <c r="G38" s="54"/>
      <c r="H38" s="2"/>
      <c r="L38" s="100"/>
      <c r="M38" s="23"/>
      <c r="N38" s="100"/>
      <c r="O38" s="100"/>
      <c r="Q38" s="100"/>
      <c r="R38" s="100"/>
      <c r="S38" s="100"/>
      <c r="T38" s="100"/>
      <c r="U38" s="23"/>
    </row>
    <row r="39" spans="1:27" x14ac:dyDescent="0.25">
      <c r="A39" s="18" t="s">
        <v>40</v>
      </c>
      <c r="B39" s="98">
        <v>56727.8</v>
      </c>
      <c r="C39" s="98">
        <v>5182</v>
      </c>
      <c r="D39" s="98">
        <v>95.2</v>
      </c>
      <c r="E39" s="67"/>
      <c r="F39" s="67"/>
      <c r="G39" s="54"/>
      <c r="H39" s="2"/>
      <c r="I39" s="29"/>
      <c r="L39" s="100"/>
      <c r="M39" s="23"/>
      <c r="N39" s="100"/>
      <c r="O39" s="100"/>
      <c r="Q39" s="100"/>
      <c r="R39" s="100"/>
      <c r="S39" s="100"/>
      <c r="T39" s="100"/>
      <c r="U39" s="76"/>
    </row>
    <row r="40" spans="1:27" x14ac:dyDescent="0.25">
      <c r="A40" s="18" t="s">
        <v>41</v>
      </c>
      <c r="B40" s="98">
        <v>11239.6</v>
      </c>
      <c r="C40" s="98">
        <v>2587.3000000000002</v>
      </c>
      <c r="D40" s="98">
        <v>58</v>
      </c>
      <c r="E40" s="67"/>
      <c r="F40" s="67"/>
      <c r="G40" s="54"/>
      <c r="H40" s="2"/>
      <c r="I40" s="29"/>
      <c r="L40" s="100"/>
      <c r="M40" s="23"/>
      <c r="N40" s="100"/>
      <c r="O40" s="100"/>
      <c r="Q40" s="100"/>
      <c r="R40" s="100"/>
      <c r="S40" s="100"/>
      <c r="T40" s="100"/>
      <c r="U40" s="76"/>
    </row>
    <row r="41" spans="1:27" x14ac:dyDescent="0.25">
      <c r="A41" s="18" t="s">
        <v>42</v>
      </c>
      <c r="B41" s="98">
        <v>5774.5</v>
      </c>
      <c r="C41" s="98">
        <v>856.6</v>
      </c>
      <c r="D41" s="35"/>
      <c r="E41" s="67"/>
      <c r="F41" s="54"/>
      <c r="G41" s="80"/>
      <c r="H41" s="2"/>
      <c r="I41" s="29"/>
      <c r="J41" s="92">
        <v>136.19999999999999</v>
      </c>
      <c r="L41" s="100"/>
      <c r="M41" s="23"/>
      <c r="N41" s="100"/>
      <c r="O41" s="100"/>
      <c r="Q41" s="100"/>
      <c r="R41" s="100"/>
      <c r="S41" s="100"/>
      <c r="T41" s="100"/>
      <c r="U41" s="76"/>
    </row>
    <row r="42" spans="1:27" x14ac:dyDescent="0.25">
      <c r="A42" s="18" t="s">
        <v>43</v>
      </c>
      <c r="B42" s="98">
        <v>874.5</v>
      </c>
      <c r="C42" s="98">
        <v>201.8</v>
      </c>
      <c r="D42" s="98">
        <v>3.3</v>
      </c>
      <c r="E42" s="67"/>
      <c r="F42" s="54"/>
      <c r="G42" s="67"/>
      <c r="H42" s="2"/>
      <c r="I42" s="29"/>
      <c r="L42" s="100"/>
      <c r="M42" s="23"/>
      <c r="N42" s="100"/>
      <c r="O42" s="100"/>
      <c r="Q42" s="100"/>
      <c r="R42" s="100"/>
      <c r="S42" s="35"/>
      <c r="T42" s="100"/>
    </row>
    <row r="43" spans="1:27" x14ac:dyDescent="0.25">
      <c r="A43" s="18" t="s">
        <v>31</v>
      </c>
      <c r="B43" s="92"/>
      <c r="C43" s="92"/>
      <c r="D43" s="92"/>
      <c r="E43" s="67"/>
      <c r="F43" s="54"/>
      <c r="G43" s="67"/>
      <c r="H43" s="92">
        <v>6821019.0999999996</v>
      </c>
      <c r="I43" s="92">
        <v>611590.40000000002</v>
      </c>
      <c r="J43" s="92">
        <v>7024.8</v>
      </c>
      <c r="L43" s="100"/>
      <c r="M43" s="23"/>
      <c r="N43" s="100"/>
      <c r="O43" s="100"/>
      <c r="Q43" s="100"/>
      <c r="R43" s="100"/>
      <c r="S43" s="35"/>
      <c r="T43" s="100"/>
    </row>
    <row r="44" spans="1:27" x14ac:dyDescent="0.25">
      <c r="A44" s="18" t="s">
        <v>32</v>
      </c>
      <c r="B44" s="98">
        <v>6850221.5</v>
      </c>
      <c r="C44" s="98">
        <v>601043.6</v>
      </c>
      <c r="D44" s="98">
        <v>7007</v>
      </c>
      <c r="E44" s="67"/>
      <c r="F44" s="54"/>
      <c r="G44" s="67"/>
      <c r="H44" s="18"/>
      <c r="L44" s="100"/>
      <c r="M44" s="23"/>
      <c r="N44" s="100"/>
      <c r="O44" s="100"/>
      <c r="Q44" s="100"/>
      <c r="R44" s="100"/>
      <c r="S44" s="35"/>
      <c r="T44" s="100"/>
    </row>
    <row r="45" spans="1:27" x14ac:dyDescent="0.25">
      <c r="A45" s="18" t="s">
        <v>33</v>
      </c>
      <c r="B45" s="98">
        <v>4702678.5999999996</v>
      </c>
      <c r="C45" s="98">
        <v>445301.1</v>
      </c>
      <c r="D45" s="98">
        <v>5008.5</v>
      </c>
      <c r="E45" s="67"/>
      <c r="F45" s="54"/>
      <c r="G45" s="67"/>
      <c r="H45" s="18"/>
      <c r="L45" s="100"/>
      <c r="M45" s="23"/>
      <c r="N45" s="100"/>
      <c r="O45" s="100"/>
      <c r="Q45" s="100"/>
      <c r="R45" s="100"/>
      <c r="S45" s="35"/>
      <c r="T45" s="100"/>
    </row>
    <row r="46" spans="1:27" s="17" customFormat="1" x14ac:dyDescent="0.25">
      <c r="A46" s="18" t="s">
        <v>34</v>
      </c>
      <c r="B46" s="98">
        <v>2311118</v>
      </c>
      <c r="C46" s="98">
        <v>229077.9</v>
      </c>
      <c r="D46" s="98">
        <v>2710.7</v>
      </c>
      <c r="E46" s="68"/>
      <c r="F46" s="67"/>
      <c r="G46" s="67"/>
      <c r="H46" s="18"/>
      <c r="L46" s="100"/>
      <c r="M46" s="23"/>
      <c r="N46" s="100"/>
      <c r="O46" s="100"/>
      <c r="Q46" s="100"/>
      <c r="R46" s="100"/>
      <c r="S46" s="100"/>
      <c r="T46" s="100"/>
    </row>
    <row r="47" spans="1:27" s="17" customFormat="1" x14ac:dyDescent="0.25">
      <c r="A47" s="18" t="s">
        <v>35</v>
      </c>
      <c r="B47" s="98">
        <v>429453.6</v>
      </c>
      <c r="C47" s="98">
        <v>43097.3</v>
      </c>
      <c r="D47" s="98">
        <v>569.4</v>
      </c>
      <c r="E47" s="68"/>
      <c r="F47" s="67"/>
      <c r="G47" s="67"/>
      <c r="H47" s="18"/>
      <c r="I47" s="29"/>
      <c r="L47" s="100"/>
      <c r="M47" s="23"/>
      <c r="N47" s="100"/>
      <c r="O47" s="100"/>
      <c r="Q47" s="100"/>
      <c r="R47" s="100"/>
      <c r="S47" s="100"/>
      <c r="T47" s="100"/>
    </row>
    <row r="48" spans="1:27" s="17" customFormat="1" x14ac:dyDescent="0.25">
      <c r="A48" s="18" t="s">
        <v>36</v>
      </c>
      <c r="B48" s="98">
        <v>222121</v>
      </c>
      <c r="C48" s="98">
        <v>21933.9</v>
      </c>
      <c r="D48" s="98">
        <v>298.10000000000002</v>
      </c>
      <c r="E48" s="68"/>
      <c r="F48" s="67"/>
      <c r="G48" s="80"/>
      <c r="H48" s="2"/>
      <c r="I48" s="29"/>
      <c r="L48" s="100"/>
      <c r="M48" s="23"/>
      <c r="N48" s="100"/>
      <c r="O48" s="100"/>
      <c r="Q48" s="100"/>
      <c r="R48" s="100"/>
      <c r="S48" s="100"/>
      <c r="T48" s="100"/>
    </row>
    <row r="49" spans="1:22" s="55" customFormat="1" x14ac:dyDescent="0.25">
      <c r="A49" s="18" t="s">
        <v>19</v>
      </c>
      <c r="B49" s="98">
        <v>46.5</v>
      </c>
      <c r="C49" s="98">
        <v>3981.2</v>
      </c>
      <c r="D49" s="98">
        <v>134</v>
      </c>
      <c r="E49" s="98">
        <v>240545</v>
      </c>
      <c r="F49" s="98">
        <v>9448</v>
      </c>
      <c r="G49" s="99">
        <v>1359417</v>
      </c>
      <c r="L49" s="35"/>
      <c r="M49" s="23"/>
      <c r="N49" s="100"/>
      <c r="O49" s="100"/>
      <c r="Q49" s="100"/>
      <c r="R49" s="100"/>
      <c r="S49" s="100"/>
      <c r="T49" s="100"/>
    </row>
    <row r="50" spans="1:22" s="55" customFormat="1" x14ac:dyDescent="0.25">
      <c r="A50" s="18" t="s">
        <v>20</v>
      </c>
      <c r="B50" s="98">
        <v>35.200000000000003</v>
      </c>
      <c r="C50" s="98">
        <v>3961.2</v>
      </c>
      <c r="D50" s="98">
        <v>133.4</v>
      </c>
      <c r="E50" s="98">
        <v>239823</v>
      </c>
      <c r="F50" s="98">
        <v>9467</v>
      </c>
      <c r="G50" s="99">
        <v>1360517</v>
      </c>
      <c r="L50" s="35"/>
      <c r="M50" s="23"/>
      <c r="N50" s="100"/>
      <c r="O50" s="100"/>
      <c r="Q50" s="100"/>
      <c r="R50" s="100"/>
      <c r="S50" s="100"/>
      <c r="T50" s="100"/>
    </row>
    <row r="51" spans="1:22" s="55" customFormat="1" x14ac:dyDescent="0.25">
      <c r="A51" s="18" t="s">
        <v>21</v>
      </c>
      <c r="B51" s="98">
        <v>57.6</v>
      </c>
      <c r="C51" s="98">
        <v>3947.5</v>
      </c>
      <c r="D51" s="98">
        <v>135</v>
      </c>
      <c r="E51" s="98">
        <v>240255</v>
      </c>
      <c r="F51" s="98">
        <v>9491</v>
      </c>
      <c r="G51" s="99">
        <v>1359928</v>
      </c>
      <c r="J51" s="59">
        <f>((D51-$D$26)/$D$26)*100</f>
        <v>-99.984999999999999</v>
      </c>
      <c r="L51" s="100"/>
      <c r="M51" s="23"/>
      <c r="N51" s="100"/>
      <c r="O51" s="100"/>
      <c r="Q51" s="100"/>
      <c r="R51" s="100"/>
      <c r="S51" s="100"/>
      <c r="T51" s="100"/>
    </row>
    <row r="52" spans="1:22" s="55" customFormat="1" x14ac:dyDescent="0.25">
      <c r="A52" s="18" t="s">
        <v>22</v>
      </c>
      <c r="B52" s="98">
        <v>1.3</v>
      </c>
      <c r="C52" s="98">
        <v>86.2</v>
      </c>
      <c r="D52" s="98">
        <v>0.9</v>
      </c>
      <c r="E52" s="98">
        <v>28</v>
      </c>
      <c r="F52" s="98">
        <v>14.6</v>
      </c>
      <c r="G52" s="98">
        <v>12103.5</v>
      </c>
      <c r="L52" s="100"/>
      <c r="M52" s="23"/>
      <c r="N52" s="100"/>
      <c r="O52" s="100"/>
      <c r="Q52" s="100"/>
      <c r="R52" s="100"/>
      <c r="S52" s="100"/>
      <c r="T52" s="100"/>
    </row>
    <row r="53" spans="1:22" s="55" customFormat="1" x14ac:dyDescent="0.25">
      <c r="A53" s="18" t="s">
        <v>23</v>
      </c>
      <c r="B53" s="98">
        <v>1.4</v>
      </c>
      <c r="C53" s="98">
        <v>82.5</v>
      </c>
      <c r="D53" s="99"/>
      <c r="E53" s="98">
        <v>152.9</v>
      </c>
      <c r="F53" s="98">
        <v>2.6</v>
      </c>
      <c r="G53" s="98">
        <v>12741.7</v>
      </c>
      <c r="L53" s="100"/>
      <c r="M53" s="23"/>
      <c r="N53" s="100"/>
      <c r="O53" s="100"/>
      <c r="Q53" s="100"/>
      <c r="R53" s="100"/>
      <c r="S53" s="100"/>
      <c r="T53" s="100"/>
    </row>
    <row r="54" spans="1:22" s="55" customFormat="1" x14ac:dyDescent="0.25">
      <c r="A54" s="22" t="s">
        <v>24</v>
      </c>
      <c r="B54" s="98">
        <v>17</v>
      </c>
      <c r="C54" s="98">
        <v>95.1</v>
      </c>
      <c r="D54" s="99"/>
      <c r="E54" s="98">
        <v>59.2</v>
      </c>
      <c r="F54" s="98">
        <v>22.2</v>
      </c>
      <c r="G54" s="98">
        <v>12642.7</v>
      </c>
      <c r="L54" s="100"/>
      <c r="M54" s="23"/>
      <c r="N54" s="100"/>
      <c r="O54" s="100"/>
      <c r="Q54" s="100"/>
      <c r="R54" s="100"/>
      <c r="S54" s="100"/>
      <c r="T54" s="100"/>
    </row>
    <row r="55" spans="1:22" x14ac:dyDescent="0.25">
      <c r="A55" s="18"/>
      <c r="D55" s="19"/>
      <c r="E55" s="1"/>
      <c r="F55" s="1"/>
      <c r="G55" s="1"/>
      <c r="L55" s="100"/>
      <c r="M55" s="23"/>
      <c r="N55" s="100"/>
      <c r="O55" s="100"/>
      <c r="Q55" s="100"/>
      <c r="R55" s="100"/>
      <c r="S55" s="100"/>
      <c r="T55" s="100"/>
    </row>
    <row r="56" spans="1:22" s="24" customFormat="1" x14ac:dyDescent="0.25">
      <c r="A56" s="18"/>
      <c r="B56" s="22"/>
      <c r="C56" s="22"/>
      <c r="D56" s="19"/>
      <c r="E56" s="22"/>
      <c r="F56" s="22"/>
      <c r="G56" s="22"/>
      <c r="L56" s="100"/>
      <c r="M56" s="23"/>
      <c r="N56" s="100"/>
      <c r="O56" s="100"/>
      <c r="Q56" s="100"/>
      <c r="R56" s="100"/>
      <c r="S56" s="100"/>
      <c r="T56" s="100"/>
    </row>
    <row r="57" spans="1:22" s="24" customFormat="1" x14ac:dyDescent="0.25">
      <c r="A57" s="37" t="s">
        <v>17</v>
      </c>
      <c r="B57" s="38"/>
      <c r="C57" s="38"/>
      <c r="D57" s="38"/>
      <c r="E57" s="38"/>
      <c r="F57" s="38"/>
      <c r="G57" s="38"/>
      <c r="H57" s="38"/>
      <c r="I57" s="38"/>
      <c r="L57" s="108"/>
      <c r="M57" s="23"/>
      <c r="N57" s="23"/>
      <c r="O57" s="74"/>
    </row>
    <row r="58" spans="1:22" s="24" customFormat="1" x14ac:dyDescent="0.25">
      <c r="A58" s="31" t="s">
        <v>18</v>
      </c>
      <c r="B58" s="32" t="s">
        <v>1</v>
      </c>
      <c r="C58" s="32" t="s">
        <v>0</v>
      </c>
      <c r="D58" s="39" t="s">
        <v>3</v>
      </c>
      <c r="E58" s="32" t="s">
        <v>12</v>
      </c>
      <c r="F58" s="33" t="s">
        <v>11</v>
      </c>
      <c r="G58" s="32" t="s">
        <v>10</v>
      </c>
      <c r="H58" s="39" t="s">
        <v>15</v>
      </c>
      <c r="I58" s="32" t="s">
        <v>14</v>
      </c>
      <c r="J58" s="34" t="s">
        <v>13</v>
      </c>
      <c r="O58" s="74"/>
    </row>
    <row r="59" spans="1:22" s="24" customFormat="1" x14ac:dyDescent="0.25">
      <c r="A59" s="47" t="s">
        <v>61</v>
      </c>
      <c r="B59" s="100">
        <v>79546.100000000006</v>
      </c>
      <c r="C59" s="100">
        <v>137341.9</v>
      </c>
      <c r="D59" s="100">
        <v>3185.3</v>
      </c>
      <c r="E59" s="48">
        <f>(B59*$C$28)+$C$30</f>
        <v>7702.8700544286776</v>
      </c>
      <c r="F59" s="49">
        <f>(C59*$I$28)+$I$30</f>
        <v>15545.306582969428</v>
      </c>
      <c r="G59" s="49">
        <f>(D59*M28)+M30</f>
        <v>9.0192326154765343</v>
      </c>
      <c r="H59" s="59">
        <f>((E59-8000)/8000)*100</f>
        <v>-3.7141243196415306</v>
      </c>
      <c r="I59" s="59">
        <f>((F59-16000)/16000)*100</f>
        <v>-2.8418338564410761</v>
      </c>
      <c r="J59" s="59">
        <f>((G59-10)/10)*100</f>
        <v>-9.8076738452346568</v>
      </c>
      <c r="O59" s="74"/>
    </row>
    <row r="60" spans="1:22" s="76" customFormat="1" x14ac:dyDescent="0.25">
      <c r="A60" s="47" t="s">
        <v>61</v>
      </c>
      <c r="B60" s="100">
        <v>30447.4</v>
      </c>
      <c r="C60" s="100">
        <v>72171.399999999994</v>
      </c>
      <c r="D60" s="100">
        <v>1870.8</v>
      </c>
      <c r="E60" s="48">
        <f>(B60*$C$28)+$C$30</f>
        <v>2997.8499275907661</v>
      </c>
      <c r="F60" s="49">
        <f>(B60*$I$28)+$I$30</f>
        <v>2501.4530804090623</v>
      </c>
      <c r="G60" s="49">
        <f>(D60*M28)+M30</f>
        <v>5.0845680565236382</v>
      </c>
      <c r="H60" s="59">
        <f t="shared" ref="H60:H61" si="0">((E60-8000)/8000)*100</f>
        <v>-62.526875905115418</v>
      </c>
      <c r="I60" s="59">
        <f t="shared" ref="I60:I61" si="1">((F60-16000)/16000)*100</f>
        <v>-84.365918247443361</v>
      </c>
      <c r="J60" s="59">
        <f t="shared" ref="J60:J61" si="2">((G60-10)/10)*100</f>
        <v>-49.154319434763615</v>
      </c>
    </row>
    <row r="61" spans="1:22" s="76" customFormat="1" x14ac:dyDescent="0.25">
      <c r="A61" s="47" t="s">
        <v>61</v>
      </c>
      <c r="B61" s="100">
        <v>40096.6</v>
      </c>
      <c r="C61" s="100">
        <v>78890.3</v>
      </c>
      <c r="D61" s="100">
        <v>2017.5</v>
      </c>
      <c r="E61" s="48">
        <f>(B61*$C$28)+$C$30</f>
        <v>3922.5114809085599</v>
      </c>
      <c r="F61" s="49">
        <f>(B61*$I$28)+$I$30</f>
        <v>3678.9014170110904</v>
      </c>
      <c r="G61" s="49">
        <f>(D61*M28)+M30</f>
        <v>5.523682009204042</v>
      </c>
      <c r="H61" s="59">
        <f t="shared" si="0"/>
        <v>-50.968606488642997</v>
      </c>
      <c r="I61" s="59">
        <f t="shared" si="1"/>
        <v>-77.006866143680682</v>
      </c>
      <c r="J61" s="59">
        <f t="shared" si="2"/>
        <v>-44.763179907959582</v>
      </c>
    </row>
    <row r="62" spans="1:22" s="76" customFormat="1" ht="14.4" x14ac:dyDescent="0.3">
      <c r="A62" s="86"/>
      <c r="B62" s="65"/>
      <c r="C62" s="65"/>
      <c r="D62" s="87"/>
      <c r="E62" s="88"/>
      <c r="F62" s="89"/>
      <c r="G62" s="89"/>
      <c r="H62" s="96"/>
      <c r="I62" s="96"/>
      <c r="J62" s="97"/>
    </row>
    <row r="63" spans="1:22" s="76" customFormat="1" ht="14.4" x14ac:dyDescent="0.3">
      <c r="A63" s="86"/>
      <c r="B63" s="65"/>
      <c r="C63" s="65"/>
      <c r="D63" s="87"/>
      <c r="E63" s="88"/>
      <c r="F63" s="89"/>
      <c r="G63" s="89"/>
      <c r="H63" s="90"/>
      <c r="I63" s="90"/>
      <c r="J63" s="91"/>
    </row>
    <row r="64" spans="1:22" x14ac:dyDescent="0.25">
      <c r="D64" s="119" t="s">
        <v>27</v>
      </c>
      <c r="E64" s="119"/>
      <c r="F64" s="75" t="s">
        <v>26</v>
      </c>
      <c r="G64" s="119" t="s">
        <v>25</v>
      </c>
      <c r="H64" s="119"/>
      <c r="I64" s="119"/>
      <c r="J64" s="55"/>
      <c r="K64" s="55"/>
      <c r="L64" s="55"/>
      <c r="M64" s="55"/>
      <c r="N64" s="55"/>
      <c r="P64" s="55"/>
      <c r="Q64" s="55"/>
      <c r="R64" s="55"/>
      <c r="S64" s="55"/>
      <c r="T64" s="55"/>
      <c r="U64" s="55"/>
      <c r="V64" s="55"/>
    </row>
    <row r="65" spans="1:27" x14ac:dyDescent="0.25">
      <c r="A65" s="21" t="s">
        <v>16</v>
      </c>
      <c r="B65" s="15" t="s">
        <v>8</v>
      </c>
      <c r="C65" s="15" t="s">
        <v>9</v>
      </c>
      <c r="D65" s="62" t="s">
        <v>48</v>
      </c>
      <c r="E65" s="63" t="s">
        <v>49</v>
      </c>
      <c r="F65" s="66" t="s">
        <v>50</v>
      </c>
      <c r="G65" s="22" t="s">
        <v>51</v>
      </c>
      <c r="H65" s="22" t="s">
        <v>52</v>
      </c>
      <c r="I65" s="22" t="s">
        <v>53</v>
      </c>
      <c r="J65" s="22" t="s">
        <v>12</v>
      </c>
      <c r="K65" s="16" t="s">
        <v>11</v>
      </c>
      <c r="L65" s="22" t="s">
        <v>10</v>
      </c>
      <c r="M65" s="25" t="s">
        <v>54</v>
      </c>
      <c r="N65" s="25" t="s">
        <v>55</v>
      </c>
      <c r="O65" s="25" t="s">
        <v>56</v>
      </c>
      <c r="P65" s="22" t="s">
        <v>15</v>
      </c>
      <c r="Q65" s="22" t="s">
        <v>14</v>
      </c>
      <c r="R65" s="22" t="s">
        <v>13</v>
      </c>
      <c r="S65" s="25" t="s">
        <v>59</v>
      </c>
      <c r="T65" s="25" t="s">
        <v>60</v>
      </c>
      <c r="U65" s="18" t="s">
        <v>28</v>
      </c>
      <c r="V65" s="25" t="s">
        <v>303</v>
      </c>
      <c r="W65" s="25" t="s">
        <v>304</v>
      </c>
      <c r="X65" s="22" t="s">
        <v>308</v>
      </c>
      <c r="Y65" s="25" t="s">
        <v>305</v>
      </c>
      <c r="Z65" s="25" t="s">
        <v>306</v>
      </c>
      <c r="AA65" s="18" t="s">
        <v>307</v>
      </c>
    </row>
    <row r="66" spans="1:27" x14ac:dyDescent="0.25">
      <c r="A66" s="22" t="s">
        <v>62</v>
      </c>
      <c r="B66" s="58" t="str">
        <f>RIGHT(A66, LEN(A66) - 16)</f>
        <v>SG20.0194.DATA</v>
      </c>
      <c r="C66" t="str">
        <f>LEFT(B66, LEN(B66) -5)&amp;"_R10"</f>
        <v>SG20.0194_R10</v>
      </c>
      <c r="D66" s="100">
        <v>7106574.0999999996</v>
      </c>
      <c r="E66" s="100">
        <v>38922.800000000003</v>
      </c>
      <c r="F66" s="109">
        <v>98.2</v>
      </c>
      <c r="G66" s="100">
        <v>39491.300000000003</v>
      </c>
      <c r="H66" s="100">
        <v>5874</v>
      </c>
      <c r="I66" s="100">
        <v>528875.1</v>
      </c>
      <c r="J66" s="104">
        <f>IF($D66&lt;=$B$36,($D66*$C$28)+$C$30,($D66*$E$28)+$E$30)</f>
        <v>693714.91065524798</v>
      </c>
      <c r="K66" s="104">
        <f>IF($E66&lt;=$C$36,($E66*$G$28)+$G$30,($E66*$I$28)+$I$30)</f>
        <v>3535.6678994652357</v>
      </c>
      <c r="L66" s="79">
        <f>IF($F66&lt;=(($D$36*0.1)+$D$36),($F66*$K$28)+$K$30,($F66*$M$28)+$M$30)</f>
        <v>0.22726991654425543</v>
      </c>
      <c r="M66" s="72">
        <f>$G66*$O$28+$O$30</f>
        <v>3.4384687332027939</v>
      </c>
      <c r="N66" s="72">
        <f>$H66*$Q$28+$Q$30</f>
        <v>0.57644523859568597</v>
      </c>
      <c r="O66" s="72">
        <f>$I66*$S$28+$S$30</f>
        <v>29.923716396442735</v>
      </c>
      <c r="P66" s="43"/>
      <c r="Q66" s="43"/>
    </row>
    <row r="67" spans="1:27" x14ac:dyDescent="0.25">
      <c r="A67" s="22" t="s">
        <v>63</v>
      </c>
      <c r="B67" s="58" t="str">
        <f t="shared" ref="B67:B130" si="3">RIGHT(A67, LEN(A67) - 16)</f>
        <v>SG20.0195.DATA</v>
      </c>
      <c r="C67" s="118" t="str">
        <f>LEFT(B67, LEN(B67) -5)&amp;"_R10"</f>
        <v>SG20.0195_R10</v>
      </c>
      <c r="D67" s="100">
        <v>7000693.2999999998</v>
      </c>
      <c r="E67" s="100">
        <v>36564.400000000001</v>
      </c>
      <c r="F67" s="109">
        <v>96.8</v>
      </c>
      <c r="G67" s="100">
        <v>38791.9</v>
      </c>
      <c r="H67" s="100">
        <v>6241.5</v>
      </c>
      <c r="I67" s="100">
        <v>543132.80000000005</v>
      </c>
      <c r="J67" s="104">
        <f t="shared" ref="J67:J129" si="4">IF($D67&lt;=$B$36,($D67*$C$28)+$C$30,($D67*$E$28)+$E$30)</f>
        <v>683382.0113793707</v>
      </c>
      <c r="K67" s="104">
        <f t="shared" ref="K67:K129" si="5">IF($E67&lt;=$C$36,($E67*$G$28)+$G$30,($E67*$I$28)+$I$30)</f>
        <v>3247.8829891055975</v>
      </c>
      <c r="L67" s="79">
        <f t="shared" ref="L67:L130" si="6">IF($F67&lt;=(($D$36*0.1)+$D$36),($F67*$K$28)+$K$30,($F67*$M$28)+$M$30)</f>
        <v>0.22361566803041144</v>
      </c>
      <c r="M67" s="72">
        <f t="shared" ref="M67:M129" si="7">$G67*$O$28+$O$30</f>
        <v>3.3774495841740531</v>
      </c>
      <c r="N67" s="72">
        <f t="shared" ref="N67:N129" si="8">$H67*$Q$28+$Q$30</f>
        <v>0.61259043776955813</v>
      </c>
      <c r="O67" s="72">
        <f t="shared" ref="O67:O129" si="9">$I67*$S$28+$S$30</f>
        <v>30.749937232330055</v>
      </c>
      <c r="P67" s="43"/>
      <c r="Q67" s="43"/>
    </row>
    <row r="68" spans="1:27" x14ac:dyDescent="0.25">
      <c r="A68" s="22" t="s">
        <v>64</v>
      </c>
      <c r="B68" s="58" t="str">
        <f t="shared" si="3"/>
        <v>SG20.0199.DATA</v>
      </c>
      <c r="C68" s="118" t="str">
        <f>LEFT(B68, LEN(B68) -5)&amp;"_R10"</f>
        <v>SG20.0199_R10</v>
      </c>
      <c r="D68" s="100">
        <v>6374863</v>
      </c>
      <c r="E68" s="100">
        <v>11557.3</v>
      </c>
      <c r="F68" s="109">
        <v>151</v>
      </c>
      <c r="G68" s="100">
        <v>95459.4</v>
      </c>
      <c r="H68" s="100">
        <v>5936.8</v>
      </c>
      <c r="I68" s="100">
        <v>558150.6</v>
      </c>
      <c r="J68" s="104">
        <f t="shared" si="4"/>
        <v>622307.27966510295</v>
      </c>
      <c r="K68" s="104">
        <f t="shared" si="5"/>
        <v>1267.2658868424251</v>
      </c>
      <c r="L68" s="79">
        <f t="shared" si="6"/>
        <v>0.36508728906637206</v>
      </c>
      <c r="M68" s="72">
        <f t="shared" si="7"/>
        <v>8.3214052999106372</v>
      </c>
      <c r="N68" s="72">
        <f t="shared" si="8"/>
        <v>0.58262188759737077</v>
      </c>
      <c r="O68" s="72">
        <f t="shared" si="9"/>
        <v>31.620205176611989</v>
      </c>
      <c r="P68" s="43"/>
      <c r="Q68" s="43"/>
    </row>
    <row r="69" spans="1:27" x14ac:dyDescent="0.25">
      <c r="A69" s="22" t="s">
        <v>65</v>
      </c>
      <c r="B69" s="58" t="str">
        <f t="shared" si="3"/>
        <v>SG20.0204.DATA</v>
      </c>
      <c r="C69" s="118" t="str">
        <f>LEFT(B69, LEN(B69) -5)&amp;"_R10"</f>
        <v>SG20.0204_R10</v>
      </c>
      <c r="D69" s="112">
        <v>3695889.3</v>
      </c>
      <c r="E69" s="112">
        <v>127444.8</v>
      </c>
      <c r="F69" s="113">
        <v>125.6</v>
      </c>
      <c r="G69" s="112">
        <v>240837.4</v>
      </c>
      <c r="H69" s="112">
        <v>6126.6</v>
      </c>
      <c r="I69" s="112">
        <v>740762.9</v>
      </c>
      <c r="J69" s="104">
        <f t="shared" si="4"/>
        <v>360866.43859831669</v>
      </c>
      <c r="K69" s="104">
        <f t="shared" si="5"/>
        <v>14337.608127948917</v>
      </c>
      <c r="L69" s="79">
        <f t="shared" si="6"/>
        <v>0.29878878031520228</v>
      </c>
      <c r="M69" s="114">
        <f t="shared" si="7"/>
        <v>21.004908084440626</v>
      </c>
      <c r="N69" s="114">
        <f t="shared" si="8"/>
        <v>0.60128953059927803</v>
      </c>
      <c r="O69" s="114">
        <f t="shared" si="9"/>
        <v>42.202423006227242</v>
      </c>
      <c r="P69" s="43"/>
      <c r="Q69" s="43"/>
    </row>
    <row r="70" spans="1:27" x14ac:dyDescent="0.25">
      <c r="A70" s="22" t="s">
        <v>66</v>
      </c>
      <c r="B70" s="58" t="str">
        <f t="shared" si="3"/>
        <v>SG20.0205.DATA</v>
      </c>
      <c r="C70" s="118" t="str">
        <f>LEFT(B70, LEN(B70) -5)&amp;"_R10"</f>
        <v>SG20.0205_R10</v>
      </c>
      <c r="D70" s="112">
        <v>3341725.6</v>
      </c>
      <c r="E70" s="112">
        <v>110110.1</v>
      </c>
      <c r="F70" s="113">
        <v>135.6</v>
      </c>
      <c r="G70" s="112">
        <v>201078.6</v>
      </c>
      <c r="H70" s="112">
        <v>7218</v>
      </c>
      <c r="I70" s="112">
        <v>857225</v>
      </c>
      <c r="J70" s="104">
        <f t="shared" si="4"/>
        <v>326303.6298617752</v>
      </c>
      <c r="K70" s="104">
        <f t="shared" si="5"/>
        <v>12222.332905081201</v>
      </c>
      <c r="L70" s="79">
        <f t="shared" si="6"/>
        <v>0.32489055541408807</v>
      </c>
      <c r="M70" s="114">
        <f t="shared" si="7"/>
        <v>17.536151804194848</v>
      </c>
      <c r="N70" s="114">
        <f t="shared" si="8"/>
        <v>0.7086333955744184</v>
      </c>
      <c r="O70" s="114">
        <f t="shared" si="9"/>
        <v>48.951296499931857</v>
      </c>
      <c r="P70" s="43"/>
      <c r="Q70" s="43"/>
    </row>
    <row r="71" spans="1:27" x14ac:dyDescent="0.25">
      <c r="A71" s="22" t="s">
        <v>67</v>
      </c>
      <c r="B71" s="58" t="str">
        <f t="shared" si="3"/>
        <v>SG20.0634.DATA</v>
      </c>
      <c r="C71" t="str">
        <f t="shared" ref="C71:C130" si="10">LEFT(B71, LEN(B71) -5)</f>
        <v>SG20.0634</v>
      </c>
      <c r="D71" s="100">
        <v>4224741.3</v>
      </c>
      <c r="E71" s="100">
        <v>41463.4</v>
      </c>
      <c r="F71" s="109">
        <v>116.6</v>
      </c>
      <c r="G71" s="100">
        <v>56853.5</v>
      </c>
      <c r="H71" s="100">
        <v>8507.4</v>
      </c>
      <c r="I71" s="100">
        <v>946193.7</v>
      </c>
      <c r="J71" s="104">
        <f t="shared" si="4"/>
        <v>412477.06533938996</v>
      </c>
      <c r="K71" s="104">
        <f t="shared" si="5"/>
        <v>3845.6858536967902</v>
      </c>
      <c r="L71" s="79">
        <f t="shared" si="6"/>
        <v>0.27529718272620518</v>
      </c>
      <c r="M71" s="72">
        <f t="shared" si="7"/>
        <v>4.9532337736185825</v>
      </c>
      <c r="N71" s="72">
        <f t="shared" si="8"/>
        <v>0.83545140867588996</v>
      </c>
      <c r="O71" s="72">
        <f t="shared" si="9"/>
        <v>54.106952298679751</v>
      </c>
      <c r="P71" s="43"/>
      <c r="Q71" s="43"/>
    </row>
    <row r="72" spans="1:27" x14ac:dyDescent="0.25">
      <c r="A72" s="22" t="s">
        <v>68</v>
      </c>
      <c r="B72" s="58" t="str">
        <f t="shared" si="3"/>
        <v>SG20.0626.DATA</v>
      </c>
      <c r="C72" t="str">
        <f t="shared" si="10"/>
        <v>SG20.0626</v>
      </c>
      <c r="D72" s="100">
        <v>393.9</v>
      </c>
      <c r="E72" s="100">
        <v>7869.8</v>
      </c>
      <c r="F72" s="109">
        <v>130.9</v>
      </c>
      <c r="G72" s="100">
        <v>239970.5</v>
      </c>
      <c r="H72" s="100">
        <v>9562.9</v>
      </c>
      <c r="I72" s="100">
        <v>1359630.7</v>
      </c>
      <c r="J72" s="104">
        <f t="shared" si="4"/>
        <v>117.88930985703433</v>
      </c>
      <c r="K72" s="104">
        <f t="shared" si="5"/>
        <v>853.43050892556835</v>
      </c>
      <c r="L72" s="79">
        <f t="shared" si="6"/>
        <v>0.3126227211176118</v>
      </c>
      <c r="M72" s="72">
        <f t="shared" si="7"/>
        <v>20.929275398862966</v>
      </c>
      <c r="N72" s="72">
        <f t="shared" si="8"/>
        <v>0.93926435487458959</v>
      </c>
      <c r="O72" s="72">
        <f t="shared" si="9"/>
        <v>78.065252987202058</v>
      </c>
      <c r="P72" s="43"/>
      <c r="Q72" s="43"/>
    </row>
    <row r="73" spans="1:27" x14ac:dyDescent="0.25">
      <c r="A73" s="22" t="s">
        <v>69</v>
      </c>
      <c r="B73" s="58" t="str">
        <f t="shared" si="3"/>
        <v>SG20.0766.DATA</v>
      </c>
      <c r="C73" t="str">
        <f t="shared" si="10"/>
        <v>SG20.0766</v>
      </c>
      <c r="D73" s="100">
        <v>6433789.2000000002</v>
      </c>
      <c r="E73" s="100">
        <v>66440.899999999994</v>
      </c>
      <c r="F73" s="109">
        <v>188.2</v>
      </c>
      <c r="G73" s="100">
        <v>19191.400000000001</v>
      </c>
      <c r="H73" s="100">
        <v>7035.3</v>
      </c>
      <c r="I73" s="100">
        <v>651935.1</v>
      </c>
      <c r="J73" s="104">
        <f t="shared" si="4"/>
        <v>628057.88307299372</v>
      </c>
      <c r="K73" s="104">
        <f t="shared" si="5"/>
        <v>6893.5774745023646</v>
      </c>
      <c r="L73" s="79">
        <f t="shared" si="6"/>
        <v>0.46218589243422697</v>
      </c>
      <c r="M73" s="72">
        <f t="shared" si="7"/>
        <v>1.6674040729675428</v>
      </c>
      <c r="N73" s="72">
        <f t="shared" si="8"/>
        <v>0.69066406798512214</v>
      </c>
      <c r="O73" s="72">
        <f t="shared" si="9"/>
        <v>37.054932235203069</v>
      </c>
      <c r="P73" s="43"/>
      <c r="Q73" s="43"/>
    </row>
    <row r="74" spans="1:27" x14ac:dyDescent="0.25">
      <c r="A74" s="22" t="s">
        <v>70</v>
      </c>
      <c r="B74" s="58" t="str">
        <f t="shared" si="3"/>
        <v>SG20.0767.DATA</v>
      </c>
      <c r="C74" t="str">
        <f t="shared" si="10"/>
        <v>SG20.0767</v>
      </c>
      <c r="D74" s="100">
        <v>6926842.2999999998</v>
      </c>
      <c r="E74" s="100">
        <v>33324</v>
      </c>
      <c r="F74" s="109">
        <v>270</v>
      </c>
      <c r="G74" s="100">
        <v>3993.5</v>
      </c>
      <c r="H74" s="100">
        <v>7175.2</v>
      </c>
      <c r="I74" s="100">
        <v>602982.19999999995</v>
      </c>
      <c r="J74" s="104">
        <f t="shared" si="4"/>
        <v>676174.89786660159</v>
      </c>
      <c r="K74" s="104">
        <f t="shared" si="5"/>
        <v>2852.4715985317453</v>
      </c>
      <c r="L74" s="79">
        <f t="shared" si="6"/>
        <v>0.67569841274311226</v>
      </c>
      <c r="M74" s="72">
        <f t="shared" si="7"/>
        <v>0.3414633737626539</v>
      </c>
      <c r="N74" s="72">
        <f t="shared" si="8"/>
        <v>0.70442383224205996</v>
      </c>
      <c r="O74" s="72">
        <f t="shared" si="9"/>
        <v>34.218155899811791</v>
      </c>
      <c r="P74" s="43"/>
      <c r="Q74" s="43"/>
    </row>
    <row r="75" spans="1:27" x14ac:dyDescent="0.25">
      <c r="A75" s="22" t="s">
        <v>71</v>
      </c>
      <c r="B75" s="58" t="str">
        <f t="shared" si="3"/>
        <v>SG20.0768.DATA</v>
      </c>
      <c r="C75" t="str">
        <f t="shared" si="10"/>
        <v>SG20.0768</v>
      </c>
      <c r="D75" s="100">
        <v>6816185.4000000004</v>
      </c>
      <c r="E75" s="100">
        <v>19447.599999999999</v>
      </c>
      <c r="F75" s="109">
        <v>167.4</v>
      </c>
      <c r="G75" s="100">
        <v>27975.7</v>
      </c>
      <c r="H75" s="100">
        <v>6564.5</v>
      </c>
      <c r="I75" s="100">
        <v>584963.19999999995</v>
      </c>
      <c r="J75" s="104">
        <f t="shared" si="4"/>
        <v>665375.8993524157</v>
      </c>
      <c r="K75" s="104">
        <f t="shared" si="5"/>
        <v>2152.7669803684921</v>
      </c>
      <c r="L75" s="79">
        <f t="shared" si="6"/>
        <v>0.40789420022854467</v>
      </c>
      <c r="M75" s="72">
        <f t="shared" si="7"/>
        <v>2.4337902765894581</v>
      </c>
      <c r="N75" s="72">
        <f t="shared" si="8"/>
        <v>0.64435887132917902</v>
      </c>
      <c r="O75" s="72">
        <f t="shared" si="9"/>
        <v>33.173971126541659</v>
      </c>
      <c r="P75" s="43"/>
      <c r="Q75" s="43"/>
    </row>
    <row r="76" spans="1:27" x14ac:dyDescent="0.25">
      <c r="A76" s="22" t="s">
        <v>72</v>
      </c>
      <c r="B76" s="58" t="str">
        <f t="shared" si="3"/>
        <v>LOW1 STD CHK19.DATA</v>
      </c>
      <c r="C76" t="str">
        <f t="shared" si="10"/>
        <v>LOW1 STD CHK19</v>
      </c>
      <c r="D76" s="100">
        <v>231858.1</v>
      </c>
      <c r="E76" s="100">
        <v>21743.3</v>
      </c>
      <c r="F76" s="109">
        <v>388.4</v>
      </c>
      <c r="G76" s="100">
        <v>12</v>
      </c>
      <c r="H76" s="100">
        <v>1.7</v>
      </c>
      <c r="I76" s="100">
        <v>23064.799999999999</v>
      </c>
      <c r="J76" s="104">
        <f t="shared" si="4"/>
        <v>22298.593068661969</v>
      </c>
      <c r="K76" s="104">
        <f t="shared" si="5"/>
        <v>2410.4054555098423</v>
      </c>
      <c r="L76" s="79">
        <f>(F76*$K$28)+$K$30</f>
        <v>0.98474342991391928</v>
      </c>
      <c r="M76" s="72">
        <f t="shared" si="7"/>
        <v>-5.902571130013157E-3</v>
      </c>
      <c r="N76" s="72">
        <f t="shared" si="8"/>
        <v>-1.1206202035783043E-3</v>
      </c>
      <c r="O76" s="72">
        <f t="shared" si="9"/>
        <v>0.61246641457929751</v>
      </c>
      <c r="P76" s="59">
        <f>((J76-$B$26)/$B$26)*100</f>
        <v>-0.89514191705791746</v>
      </c>
      <c r="Q76" s="59">
        <f>((K76-$F$26)/$F$26)*100</f>
        <v>-3.5837817796063063</v>
      </c>
      <c r="R76" s="59">
        <f>((L76-$J$26)/$J$26)*100</f>
        <v>-1.2293450437392899</v>
      </c>
    </row>
    <row r="77" spans="1:27" x14ac:dyDescent="0.25">
      <c r="A77" s="22" t="s">
        <v>73</v>
      </c>
      <c r="B77" s="58" t="str">
        <f t="shared" si="3"/>
        <v>AIR STD CHK19.DATA</v>
      </c>
      <c r="C77" t="str">
        <f t="shared" si="10"/>
        <v>AIR STD CHK19</v>
      </c>
      <c r="D77" s="100">
        <v>120.2</v>
      </c>
      <c r="E77" s="100">
        <v>3911.3</v>
      </c>
      <c r="F77" s="109">
        <v>132.69999999999999</v>
      </c>
      <c r="G77" s="100">
        <v>241307.6</v>
      </c>
      <c r="H77" s="100">
        <v>9537.7000000000007</v>
      </c>
      <c r="I77" s="100">
        <v>1361709.1</v>
      </c>
      <c r="J77" s="104">
        <f t="shared" si="4"/>
        <v>91.661242541290008</v>
      </c>
      <c r="K77" s="104">
        <f t="shared" si="5"/>
        <v>409.18173781129667</v>
      </c>
      <c r="L77" s="79">
        <f t="shared" si="6"/>
        <v>0.31732104063541117</v>
      </c>
      <c r="M77" s="72">
        <f t="shared" si="7"/>
        <v>21.045930680770788</v>
      </c>
      <c r="N77" s="72">
        <f t="shared" si="8"/>
        <v>0.93678582693123835</v>
      </c>
      <c r="O77" s="72">
        <f t="shared" si="9"/>
        <v>78.185694389764052</v>
      </c>
      <c r="P77" s="59"/>
      <c r="Q77" s="43"/>
      <c r="S77" s="73">
        <f>((G77-AVERAGE($E$49:$E$51))/AVERAGE($E$49:$E$51))*100</f>
        <v>0.45790933678220741</v>
      </c>
      <c r="T77" s="73">
        <f>((H77-AVERAGE($F$49:$F$51))/AVERAGE($F$49:$F$51))*100</f>
        <v>0.72907132295995214</v>
      </c>
      <c r="U77" s="73">
        <f>((I77-AVERAGE($G$49:$G$51))/AVERAGE($G$49:$G$51))*100</f>
        <v>0.12905583571209711</v>
      </c>
    </row>
    <row r="78" spans="1:27" ht="14.4" x14ac:dyDescent="0.3">
      <c r="A78" s="22" t="s">
        <v>75</v>
      </c>
      <c r="B78" s="58" t="str">
        <f t="shared" si="3"/>
        <v>SG20.0334.DATA</v>
      </c>
      <c r="C78" t="str">
        <f t="shared" si="10"/>
        <v>SG20.0334</v>
      </c>
      <c r="D78" s="100">
        <v>8042009.7999999998</v>
      </c>
      <c r="E78" s="100">
        <v>105521.9</v>
      </c>
      <c r="F78" s="110">
        <v>0</v>
      </c>
      <c r="G78" s="100">
        <v>115.8</v>
      </c>
      <c r="H78" s="100">
        <v>5194</v>
      </c>
      <c r="I78" s="100">
        <v>424801.9</v>
      </c>
      <c r="J78" s="104">
        <f t="shared" si="4"/>
        <v>785004.00997410202</v>
      </c>
      <c r="K78" s="104">
        <f t="shared" si="5"/>
        <v>11662.455562089301</v>
      </c>
      <c r="L78" s="79">
        <f t="shared" si="6"/>
        <v>-2.9049514926802411E-2</v>
      </c>
      <c r="M78" s="72">
        <f t="shared" si="7"/>
        <v>3.1534592806006425E-3</v>
      </c>
      <c r="N78" s="72">
        <f t="shared" si="8"/>
        <v>0.50956432583858913</v>
      </c>
      <c r="O78" s="72">
        <f t="shared" si="9"/>
        <v>23.892768466729819</v>
      </c>
      <c r="P78" s="59"/>
      <c r="Q78" s="43"/>
    </row>
    <row r="79" spans="1:27" ht="14.4" x14ac:dyDescent="0.3">
      <c r="A79" s="22" t="s">
        <v>76</v>
      </c>
      <c r="B79" s="58" t="str">
        <f t="shared" si="3"/>
        <v>SG20.0333.DATA</v>
      </c>
      <c r="C79" t="str">
        <f t="shared" si="10"/>
        <v>SG20.0333</v>
      </c>
      <c r="D79" s="100">
        <v>7981885.4000000004</v>
      </c>
      <c r="E79" s="100">
        <v>104864.8</v>
      </c>
      <c r="F79" s="110">
        <v>3.2</v>
      </c>
      <c r="G79" s="100">
        <v>137.4</v>
      </c>
      <c r="H79" s="100">
        <v>4976.3999999999996</v>
      </c>
      <c r="I79" s="100">
        <v>422702.1</v>
      </c>
      <c r="J79" s="104">
        <f t="shared" si="4"/>
        <v>779136.47431869945</v>
      </c>
      <c r="K79" s="104">
        <f t="shared" si="5"/>
        <v>11582.272614074835</v>
      </c>
      <c r="L79" s="79">
        <f t="shared" si="6"/>
        <v>-2.0696946895158976E-2</v>
      </c>
      <c r="M79" s="72">
        <f t="shared" si="7"/>
        <v>5.0379511579538034E-3</v>
      </c>
      <c r="N79" s="72">
        <f t="shared" si="8"/>
        <v>0.48816243375631807</v>
      </c>
      <c r="O79" s="72">
        <f t="shared" si="9"/>
        <v>23.771086953498639</v>
      </c>
      <c r="P79" s="59"/>
      <c r="Q79" s="59"/>
    </row>
    <row r="80" spans="1:27" x14ac:dyDescent="0.25">
      <c r="A80" s="22" t="s">
        <v>77</v>
      </c>
      <c r="B80" s="58" t="str">
        <f t="shared" si="3"/>
        <v>SG20.0332.DATA</v>
      </c>
      <c r="C80" t="str">
        <f t="shared" si="10"/>
        <v>SG20.0332</v>
      </c>
      <c r="D80" s="100">
        <v>7143258.5999999996</v>
      </c>
      <c r="E80" s="100">
        <v>83496.600000000006</v>
      </c>
      <c r="F80" s="109">
        <v>42.2</v>
      </c>
      <c r="G80" s="100">
        <v>4570.6000000000004</v>
      </c>
      <c r="H80" s="100">
        <v>6705.9</v>
      </c>
      <c r="I80" s="100">
        <v>550939.30000000005</v>
      </c>
      <c r="J80" s="104">
        <f t="shared" si="4"/>
        <v>697294.94823983288</v>
      </c>
      <c r="K80" s="104">
        <f t="shared" si="5"/>
        <v>8974.8075862819132</v>
      </c>
      <c r="L80" s="79">
        <f t="shared" si="6"/>
        <v>8.1099975990495371E-2</v>
      </c>
      <c r="M80" s="72">
        <f t="shared" si="7"/>
        <v>0.39181245998582565</v>
      </c>
      <c r="N80" s="72">
        <f t="shared" si="8"/>
        <v>0.65826616701131657</v>
      </c>
      <c r="O80" s="72">
        <f t="shared" si="9"/>
        <v>31.202316855646181</v>
      </c>
      <c r="P80" s="59"/>
      <c r="Q80" s="43"/>
    </row>
    <row r="81" spans="1:24" x14ac:dyDescent="0.25">
      <c r="A81" s="22" t="s">
        <v>78</v>
      </c>
      <c r="B81" s="58" t="str">
        <f t="shared" si="3"/>
        <v>SG20.0331.DATA</v>
      </c>
      <c r="C81" t="str">
        <f t="shared" si="10"/>
        <v>SG20.0331</v>
      </c>
      <c r="D81" s="100">
        <v>7138295.5</v>
      </c>
      <c r="E81" s="100">
        <v>86222.3</v>
      </c>
      <c r="F81" s="109">
        <v>21.2</v>
      </c>
      <c r="G81" s="100">
        <v>4303.8</v>
      </c>
      <c r="H81" s="100">
        <v>6743.6</v>
      </c>
      <c r="I81" s="100">
        <v>550076.9</v>
      </c>
      <c r="J81" s="104">
        <f t="shared" si="4"/>
        <v>696810.59968564636</v>
      </c>
      <c r="K81" s="104">
        <f t="shared" si="5"/>
        <v>9307.4124582999193</v>
      </c>
      <c r="L81" s="79">
        <f t="shared" si="6"/>
        <v>2.628624828283533E-2</v>
      </c>
      <c r="M81" s="72">
        <f t="shared" si="7"/>
        <v>0.36853549550074122</v>
      </c>
      <c r="N81" s="72">
        <f t="shared" si="8"/>
        <v>0.66197412349799678</v>
      </c>
      <c r="O81" s="72">
        <f t="shared" si="9"/>
        <v>31.152341554660101</v>
      </c>
      <c r="P81" s="59"/>
      <c r="Q81" s="43"/>
    </row>
    <row r="82" spans="1:24" x14ac:dyDescent="0.25">
      <c r="A82" s="22" t="s">
        <v>79</v>
      </c>
      <c r="B82" s="58" t="str">
        <f t="shared" si="3"/>
        <v>SG20.0330.DATA</v>
      </c>
      <c r="C82" t="str">
        <f t="shared" si="10"/>
        <v>SG20.0330</v>
      </c>
      <c r="D82" s="100">
        <v>7155696</v>
      </c>
      <c r="E82" s="100">
        <v>92215.3</v>
      </c>
      <c r="F82" s="109">
        <v>190.3</v>
      </c>
      <c r="G82" s="100">
        <v>4077.9</v>
      </c>
      <c r="H82" s="100">
        <v>6775.6</v>
      </c>
      <c r="I82" s="100">
        <v>547626.19999999995</v>
      </c>
      <c r="J82" s="104">
        <f t="shared" si="4"/>
        <v>698508.71316655981</v>
      </c>
      <c r="K82" s="104">
        <f t="shared" si="5"/>
        <v>10038.711206512824</v>
      </c>
      <c r="L82" s="79">
        <f t="shared" si="6"/>
        <v>0.46766726520499302</v>
      </c>
      <c r="M82" s="72">
        <f t="shared" si="7"/>
        <v>0.34882685128342278</v>
      </c>
      <c r="N82" s="72">
        <f t="shared" si="8"/>
        <v>0.66512146056891908</v>
      </c>
      <c r="O82" s="72">
        <f t="shared" si="9"/>
        <v>31.010325703400145</v>
      </c>
      <c r="P82" s="59"/>
      <c r="Q82" s="43"/>
    </row>
    <row r="83" spans="1:24" x14ac:dyDescent="0.25">
      <c r="A83" s="22" t="s">
        <v>80</v>
      </c>
      <c r="B83" s="58" t="str">
        <f t="shared" si="3"/>
        <v>SG20.0329.DATA</v>
      </c>
      <c r="C83" t="str">
        <f t="shared" si="10"/>
        <v>SG20.0329</v>
      </c>
      <c r="D83" s="100">
        <v>5721614</v>
      </c>
      <c r="E83" s="100">
        <v>81201.3</v>
      </c>
      <c r="F83" s="109">
        <v>78.5</v>
      </c>
      <c r="G83" s="100">
        <v>44788.3</v>
      </c>
      <c r="H83" s="100">
        <v>7699.7</v>
      </c>
      <c r="I83" s="100">
        <v>721376.1</v>
      </c>
      <c r="J83" s="104">
        <f t="shared" si="4"/>
        <v>558556.75908849668</v>
      </c>
      <c r="K83" s="104">
        <f t="shared" si="5"/>
        <v>8694.7224842006381</v>
      </c>
      <c r="L83" s="79">
        <f t="shared" si="6"/>
        <v>0.17584941959945055</v>
      </c>
      <c r="M83" s="72">
        <f t="shared" si="7"/>
        <v>3.9006054681259279</v>
      </c>
      <c r="N83" s="72">
        <f t="shared" si="8"/>
        <v>0.75601065392014433</v>
      </c>
      <c r="O83" s="72">
        <f t="shared" si="9"/>
        <v>41.078975458503542</v>
      </c>
      <c r="P83" s="59"/>
      <c r="Q83" s="43"/>
    </row>
    <row r="84" spans="1:24" x14ac:dyDescent="0.25">
      <c r="A84" s="22" t="s">
        <v>81</v>
      </c>
      <c r="B84" s="58" t="str">
        <f t="shared" si="3"/>
        <v>SG20.0328.DATA</v>
      </c>
      <c r="C84" t="str">
        <f t="shared" si="10"/>
        <v>SG20.0328</v>
      </c>
      <c r="D84" s="100">
        <v>5706520.2000000002</v>
      </c>
      <c r="E84" s="100">
        <v>47757.5</v>
      </c>
      <c r="F84" s="109">
        <v>78.400000000000006</v>
      </c>
      <c r="G84" s="100">
        <v>54501.7</v>
      </c>
      <c r="H84" s="100">
        <v>7228.7</v>
      </c>
      <c r="I84" s="100">
        <v>715335.4</v>
      </c>
      <c r="J84" s="104">
        <f t="shared" si="4"/>
        <v>557083.75628638128</v>
      </c>
      <c r="K84" s="104">
        <f t="shared" si="5"/>
        <v>4613.7264762776076</v>
      </c>
      <c r="L84" s="79">
        <f t="shared" si="6"/>
        <v>0.17558840184846169</v>
      </c>
      <c r="M84" s="72">
        <f t="shared" si="7"/>
        <v>4.7480509959723252</v>
      </c>
      <c r="N84" s="72">
        <f t="shared" si="8"/>
        <v>0.70968578640750812</v>
      </c>
      <c r="O84" s="72">
        <f t="shared" si="9"/>
        <v>40.728922350123895</v>
      </c>
      <c r="P84" s="59"/>
      <c r="Q84" s="43"/>
    </row>
    <row r="85" spans="1:24" x14ac:dyDescent="0.25">
      <c r="A85" s="22" t="s">
        <v>82</v>
      </c>
      <c r="B85" s="58" t="str">
        <f t="shared" si="3"/>
        <v>SG20.0237.DATA</v>
      </c>
      <c r="C85" t="s">
        <v>319</v>
      </c>
      <c r="D85" s="100">
        <v>6348628.7000000002</v>
      </c>
      <c r="E85" s="100">
        <v>114241.3</v>
      </c>
      <c r="F85" s="109">
        <v>193.1</v>
      </c>
      <c r="G85" s="100">
        <v>3789.6</v>
      </c>
      <c r="H85" s="100">
        <v>7607.1</v>
      </c>
      <c r="I85" s="100">
        <v>670990.6</v>
      </c>
      <c r="J85" s="104">
        <f t="shared" si="4"/>
        <v>619747.07630931842</v>
      </c>
      <c r="K85" s="104">
        <f t="shared" si="5"/>
        <v>12726.444600161652</v>
      </c>
      <c r="L85" s="79">
        <f t="shared" si="6"/>
        <v>0.47497576223268101</v>
      </c>
      <c r="M85" s="72">
        <f t="shared" si="7"/>
        <v>0.32367411942041735</v>
      </c>
      <c r="N85" s="72">
        <f t="shared" si="8"/>
        <v>0.74690304727116308</v>
      </c>
      <c r="O85" s="72">
        <f t="shared" si="9"/>
        <v>38.159181247193132</v>
      </c>
      <c r="P85" s="59"/>
      <c r="Q85" s="43"/>
    </row>
    <row r="86" spans="1:24" x14ac:dyDescent="0.25">
      <c r="A86" s="22" t="s">
        <v>83</v>
      </c>
      <c r="B86" s="58" t="str">
        <f t="shared" si="3"/>
        <v>SG20.0326.DATA</v>
      </c>
      <c r="C86" t="str">
        <f t="shared" si="10"/>
        <v>SG20.0326</v>
      </c>
      <c r="D86" s="100">
        <v>6369966.5</v>
      </c>
      <c r="E86" s="100">
        <v>115221.7</v>
      </c>
      <c r="F86" s="109">
        <v>296.5</v>
      </c>
      <c r="G86" s="100">
        <v>3896.4</v>
      </c>
      <c r="H86" s="100">
        <v>7525.1</v>
      </c>
      <c r="I86" s="100">
        <v>664878.19999999995</v>
      </c>
      <c r="J86" s="104">
        <f t="shared" si="4"/>
        <v>621829.43059988692</v>
      </c>
      <c r="K86" s="104">
        <f t="shared" si="5"/>
        <v>12846.078388372553</v>
      </c>
      <c r="L86" s="79">
        <f t="shared" si="6"/>
        <v>0.7448681167551594</v>
      </c>
      <c r="M86" s="72">
        <f t="shared" si="7"/>
        <v>0.33299188481399689</v>
      </c>
      <c r="N86" s="72">
        <f t="shared" si="8"/>
        <v>0.73883799602692513</v>
      </c>
      <c r="O86" s="72">
        <f t="shared" si="9"/>
        <v>37.80497318858076</v>
      </c>
      <c r="P86" s="59"/>
      <c r="Q86" s="43"/>
    </row>
    <row r="87" spans="1:24" x14ac:dyDescent="0.25">
      <c r="A87" s="22" t="s">
        <v>84</v>
      </c>
      <c r="B87" s="58" t="str">
        <f t="shared" si="3"/>
        <v>SG20.0325.DATA</v>
      </c>
      <c r="C87" t="str">
        <f t="shared" si="10"/>
        <v>SG20.0325</v>
      </c>
      <c r="D87" s="100">
        <v>6450222.4000000004</v>
      </c>
      <c r="E87" s="100">
        <v>120398.5</v>
      </c>
      <c r="F87" s="109">
        <v>38.1</v>
      </c>
      <c r="G87" s="100">
        <v>4151.7</v>
      </c>
      <c r="H87" s="100">
        <v>8075.2</v>
      </c>
      <c r="I87" s="100">
        <v>662537.80000000005</v>
      </c>
      <c r="J87" s="104">
        <f t="shared" si="4"/>
        <v>629661.59781995788</v>
      </c>
      <c r="K87" s="104">
        <f t="shared" si="5"/>
        <v>13477.779933466589</v>
      </c>
      <c r="L87" s="79">
        <f t="shared" si="6"/>
        <v>7.0398248199952218E-2</v>
      </c>
      <c r="M87" s="72">
        <f t="shared" si="7"/>
        <v>0.35526553186437937</v>
      </c>
      <c r="N87" s="72">
        <f t="shared" si="8"/>
        <v>0.79294268736174689</v>
      </c>
      <c r="O87" s="72">
        <f t="shared" si="9"/>
        <v>37.669349122685794</v>
      </c>
      <c r="P87" s="59"/>
      <c r="Q87" s="59"/>
      <c r="R87" s="59"/>
      <c r="S87" s="74"/>
      <c r="T87" s="74"/>
      <c r="U87" s="74"/>
    </row>
    <row r="88" spans="1:24" x14ac:dyDescent="0.25">
      <c r="A88" s="22" t="s">
        <v>85</v>
      </c>
      <c r="B88" s="58" t="str">
        <f t="shared" si="3"/>
        <v>LOW1 STD CHK1.DATA</v>
      </c>
      <c r="C88" t="str">
        <f t="shared" si="10"/>
        <v>LOW1 STD CHK1</v>
      </c>
      <c r="D88" s="100">
        <v>81696</v>
      </c>
      <c r="E88" s="100">
        <v>10387.200000000001</v>
      </c>
      <c r="F88" s="109">
        <v>218.1</v>
      </c>
      <c r="G88" s="100">
        <v>25.3</v>
      </c>
      <c r="H88" s="100">
        <v>18.3</v>
      </c>
      <c r="I88" s="100">
        <v>24945</v>
      </c>
      <c r="J88" s="106">
        <f t="shared" si="4"/>
        <v>7908.8902295186253</v>
      </c>
      <c r="K88" s="106">
        <f t="shared" si="5"/>
        <v>1135.9496086863533</v>
      </c>
      <c r="L88" s="79">
        <f>(F88*$K$28)+$K$30</f>
        <v>0.5402301999798953</v>
      </c>
      <c r="M88" s="72">
        <f t="shared" si="7"/>
        <v>-4.7422127055318126E-3</v>
      </c>
      <c r="N88" s="72">
        <f t="shared" si="8"/>
        <v>5.1206090196258898E-4</v>
      </c>
      <c r="O88" s="72">
        <f t="shared" si="9"/>
        <v>0.72142230617719427</v>
      </c>
      <c r="P88" s="102">
        <f>((J88-$B$26)/$B$26)*100</f>
        <v>-64.849376757694998</v>
      </c>
      <c r="Q88" s="102">
        <f>((K88-$F$26)/$F$26)*100</f>
        <v>-54.562015652545867</v>
      </c>
      <c r="R88" s="102">
        <f>((L88-$J$26)/$J$26)*100</f>
        <v>-45.814423271825952</v>
      </c>
      <c r="S88" s="73"/>
      <c r="T88" s="73"/>
      <c r="U88" s="73"/>
    </row>
    <row r="89" spans="1:24" x14ac:dyDescent="0.25">
      <c r="A89" s="22" t="s">
        <v>86</v>
      </c>
      <c r="B89" s="58" t="str">
        <f t="shared" si="3"/>
        <v>AIR STD CHK1.DATA</v>
      </c>
      <c r="C89" t="str">
        <f t="shared" si="10"/>
        <v>AIR STD CHK1</v>
      </c>
      <c r="D89" s="100">
        <v>65.099999999999994</v>
      </c>
      <c r="E89" s="100">
        <v>3875.7</v>
      </c>
      <c r="F89" s="109">
        <v>136.4</v>
      </c>
      <c r="G89" s="100">
        <v>242515.6</v>
      </c>
      <c r="H89" s="100">
        <v>9362</v>
      </c>
      <c r="I89" s="100">
        <v>1368727.6</v>
      </c>
      <c r="J89" s="104">
        <f t="shared" si="4"/>
        <v>86.381131072172309</v>
      </c>
      <c r="K89" s="104">
        <f t="shared" si="5"/>
        <v>405.18647287466206</v>
      </c>
      <c r="L89" s="79">
        <f t="shared" si="6"/>
        <v>0.32697869742199892</v>
      </c>
      <c r="M89" s="72">
        <f t="shared" si="7"/>
        <v>21.151322633911651</v>
      </c>
      <c r="N89" s="72">
        <f t="shared" si="8"/>
        <v>0.91950497932620601</v>
      </c>
      <c r="O89" s="72">
        <f t="shared" si="9"/>
        <v>78.592410124887891</v>
      </c>
      <c r="P89" s="59"/>
      <c r="Q89" s="43"/>
      <c r="S89" s="73">
        <f>((G89-AVERAGE($E$49:$E$51))/AVERAGE($E$49:$E$51))*100</f>
        <v>0.96080752349009779</v>
      </c>
      <c r="T89" s="73">
        <f>((H89-AVERAGE($F$49:$F$51))/AVERAGE($F$49:$F$51))*100</f>
        <v>-1.126522565655137</v>
      </c>
      <c r="U89" s="73">
        <f>((I89-AVERAGE($G$49:$G$51))/AVERAGE($G$49:$G$51))*100</f>
        <v>0.64513946795259935</v>
      </c>
    </row>
    <row r="90" spans="1:24" x14ac:dyDescent="0.25">
      <c r="A90" s="22" t="s">
        <v>87</v>
      </c>
      <c r="B90" s="58" t="str">
        <f t="shared" si="3"/>
        <v>SG20.0324.DATA</v>
      </c>
      <c r="C90" t="str">
        <f t="shared" si="10"/>
        <v>SG20.0324</v>
      </c>
      <c r="D90" s="100">
        <v>8593716.5999999996</v>
      </c>
      <c r="E90" s="100">
        <v>131506.1</v>
      </c>
      <c r="F90" s="109">
        <v>43</v>
      </c>
      <c r="G90" s="100">
        <v>3583.6</v>
      </c>
      <c r="H90" s="100">
        <v>3723.9</v>
      </c>
      <c r="I90" s="100">
        <v>302507.59999999998</v>
      </c>
      <c r="J90" s="104">
        <f t="shared" si="4"/>
        <v>838845.03492117976</v>
      </c>
      <c r="K90" s="104">
        <f t="shared" si="5"/>
        <v>14833.19024143416</v>
      </c>
      <c r="L90" s="79">
        <f t="shared" si="6"/>
        <v>8.3188117998406211E-2</v>
      </c>
      <c r="M90" s="72">
        <f t="shared" si="7"/>
        <v>0.30570165059010479</v>
      </c>
      <c r="N90" s="72">
        <f t="shared" si="8"/>
        <v>0.36497369371475374</v>
      </c>
      <c r="O90" s="72">
        <f t="shared" si="9"/>
        <v>16.805924251305573</v>
      </c>
      <c r="P90" s="59"/>
      <c r="Q90" s="43"/>
      <c r="S90" s="36"/>
      <c r="V90">
        <v>1</v>
      </c>
      <c r="W90">
        <v>1</v>
      </c>
      <c r="X90">
        <v>1</v>
      </c>
    </row>
    <row r="91" spans="1:24" x14ac:dyDescent="0.25">
      <c r="A91" s="22" t="s">
        <v>88</v>
      </c>
      <c r="B91" s="58" t="str">
        <f t="shared" si="3"/>
        <v>SG20.0323.DATA</v>
      </c>
      <c r="C91" t="str">
        <f t="shared" si="10"/>
        <v>SG20.0323</v>
      </c>
      <c r="D91" s="100">
        <v>8441224.6999999993</v>
      </c>
      <c r="E91" s="100">
        <v>125262.3</v>
      </c>
      <c r="F91" s="109">
        <v>739</v>
      </c>
      <c r="G91" s="100">
        <v>4837.3</v>
      </c>
      <c r="H91" s="35">
        <v>3990.3</v>
      </c>
      <c r="I91" s="100">
        <v>321203.90000000002</v>
      </c>
      <c r="J91" s="104">
        <f t="shared" si="4"/>
        <v>823963.36191637488</v>
      </c>
      <c r="K91" s="104">
        <f t="shared" si="5"/>
        <v>14071.287500888235</v>
      </c>
      <c r="L91" s="79">
        <f t="shared" si="6"/>
        <v>1.6967754754487903</v>
      </c>
      <c r="M91" s="72">
        <f t="shared" si="7"/>
        <v>0.41508069997147784</v>
      </c>
      <c r="N91" s="72">
        <f t="shared" si="8"/>
        <v>0.39117527483018111</v>
      </c>
      <c r="O91" s="72">
        <f t="shared" si="9"/>
        <v>17.889357947764331</v>
      </c>
      <c r="P91" s="59"/>
      <c r="Q91" s="43"/>
      <c r="S91" s="36"/>
      <c r="V91" s="85">
        <v>1</v>
      </c>
      <c r="W91" s="85">
        <v>1</v>
      </c>
      <c r="X91" s="85">
        <v>1</v>
      </c>
    </row>
    <row r="92" spans="1:24" x14ac:dyDescent="0.25">
      <c r="A92" s="22" t="s">
        <v>89</v>
      </c>
      <c r="B92" s="58" t="str">
        <f t="shared" si="3"/>
        <v>SG20.0322.DATA</v>
      </c>
      <c r="C92" t="str">
        <f t="shared" si="10"/>
        <v>SG20.0322</v>
      </c>
      <c r="D92" s="100">
        <v>8457137.6999999993</v>
      </c>
      <c r="E92" s="100">
        <v>128154.2</v>
      </c>
      <c r="F92" s="109">
        <v>213.9</v>
      </c>
      <c r="G92" s="100">
        <v>4663.3</v>
      </c>
      <c r="H92" s="100">
        <v>3937.7</v>
      </c>
      <c r="I92" s="100">
        <v>314483.7</v>
      </c>
      <c r="J92" s="104">
        <f t="shared" si="4"/>
        <v>825516.3103846244</v>
      </c>
      <c r="K92" s="104">
        <f t="shared" si="5"/>
        <v>14424.173008973818</v>
      </c>
      <c r="L92" s="79">
        <f t="shared" si="6"/>
        <v>0.52926745443836332</v>
      </c>
      <c r="M92" s="72">
        <f t="shared" si="7"/>
        <v>0.39990007095946628</v>
      </c>
      <c r="N92" s="72">
        <f t="shared" si="8"/>
        <v>0.38600183951985273</v>
      </c>
      <c r="O92" s="72">
        <f t="shared" si="9"/>
        <v>17.499928428183338</v>
      </c>
      <c r="P92" s="59"/>
      <c r="Q92" s="43"/>
      <c r="S92" s="36"/>
      <c r="V92" s="85">
        <v>1</v>
      </c>
      <c r="W92" s="85">
        <v>1</v>
      </c>
      <c r="X92" s="85">
        <v>1</v>
      </c>
    </row>
    <row r="93" spans="1:24" x14ac:dyDescent="0.25">
      <c r="A93" s="22" t="s">
        <v>90</v>
      </c>
      <c r="B93" s="58" t="str">
        <f t="shared" si="3"/>
        <v>SG20.0321.DATA</v>
      </c>
      <c r="C93" t="str">
        <f t="shared" si="10"/>
        <v>SG20.0321</v>
      </c>
      <c r="D93" s="100">
        <v>7500771.2000000002</v>
      </c>
      <c r="E93" s="100">
        <v>89625.1</v>
      </c>
      <c r="F93" s="109">
        <v>30.8</v>
      </c>
      <c r="G93" s="100">
        <v>10844.2</v>
      </c>
      <c r="H93" s="100">
        <v>6190.5</v>
      </c>
      <c r="I93" s="100">
        <v>468070.6</v>
      </c>
      <c r="J93" s="104">
        <f t="shared" si="4"/>
        <v>732184.57587446528</v>
      </c>
      <c r="K93" s="104">
        <f t="shared" si="5"/>
        <v>9722.6407880878178</v>
      </c>
      <c r="L93" s="79">
        <f t="shared" si="6"/>
        <v>5.1343952377765636E-2</v>
      </c>
      <c r="M93" s="72">
        <f t="shared" si="7"/>
        <v>0.93915265636373257</v>
      </c>
      <c r="N93" s="72">
        <f t="shared" si="8"/>
        <v>0.60757436931277575</v>
      </c>
      <c r="O93" s="72">
        <f t="shared" si="9"/>
        <v>26.400150546711689</v>
      </c>
      <c r="P93" s="59"/>
      <c r="Q93" s="43"/>
      <c r="S93" s="36"/>
      <c r="V93" s="85">
        <v>1</v>
      </c>
      <c r="W93" s="85">
        <v>1</v>
      </c>
      <c r="X93" s="85">
        <v>1</v>
      </c>
    </row>
    <row r="94" spans="1:24" x14ac:dyDescent="0.25">
      <c r="A94" s="22" t="s">
        <v>91</v>
      </c>
      <c r="B94" s="58" t="str">
        <f t="shared" si="3"/>
        <v>SG20.0320.DATA</v>
      </c>
      <c r="C94" t="str">
        <f t="shared" si="10"/>
        <v>SG20.0320</v>
      </c>
      <c r="D94" s="100">
        <v>7522543.7000000002</v>
      </c>
      <c r="E94" s="100">
        <v>94767.6</v>
      </c>
      <c r="F94" s="109">
        <v>29.2</v>
      </c>
      <c r="G94" s="100">
        <v>10793.1</v>
      </c>
      <c r="H94" s="100">
        <v>6359.8</v>
      </c>
      <c r="I94" s="100">
        <v>463999.3</v>
      </c>
      <c r="J94" s="104">
        <f t="shared" si="4"/>
        <v>734309.3525052052</v>
      </c>
      <c r="K94" s="104">
        <f t="shared" si="5"/>
        <v>10350.156858951301</v>
      </c>
      <c r="L94" s="79">
        <f t="shared" si="6"/>
        <v>4.7167668361943915E-2</v>
      </c>
      <c r="M94" s="72">
        <f t="shared" si="7"/>
        <v>0.93469443715388312</v>
      </c>
      <c r="N94" s="72">
        <f t="shared" si="8"/>
        <v>0.62422574950362364</v>
      </c>
      <c r="O94" s="72">
        <f t="shared" si="9"/>
        <v>26.164222389354752</v>
      </c>
      <c r="P94" s="59"/>
      <c r="Q94" s="43"/>
      <c r="V94" s="85">
        <v>1</v>
      </c>
      <c r="W94" s="85">
        <v>1</v>
      </c>
      <c r="X94" s="85">
        <v>1</v>
      </c>
    </row>
    <row r="95" spans="1:24" x14ac:dyDescent="0.25">
      <c r="A95" s="22" t="s">
        <v>92</v>
      </c>
      <c r="B95" s="58" t="str">
        <f t="shared" si="3"/>
        <v>SG20.0319.DATA</v>
      </c>
      <c r="C95" t="str">
        <f t="shared" si="10"/>
        <v>SG20.0319</v>
      </c>
      <c r="D95" s="100">
        <v>7445116</v>
      </c>
      <c r="E95" s="100">
        <v>80565.600000000006</v>
      </c>
      <c r="F95" s="109">
        <v>34</v>
      </c>
      <c r="G95" s="100">
        <v>12338.8</v>
      </c>
      <c r="H95" s="100">
        <v>6110.6</v>
      </c>
      <c r="I95" s="100">
        <v>474634.1</v>
      </c>
      <c r="J95" s="104">
        <f t="shared" si="4"/>
        <v>726753.18910954846</v>
      </c>
      <c r="K95" s="104">
        <f t="shared" si="5"/>
        <v>8617.1508816244768</v>
      </c>
      <c r="L95" s="79">
        <f t="shared" si="6"/>
        <v>5.9696520409409065E-2</v>
      </c>
      <c r="M95" s="72">
        <f t="shared" si="7"/>
        <v>1.0695490248772526</v>
      </c>
      <c r="N95" s="72">
        <f t="shared" si="8"/>
        <v>0.599715862063817</v>
      </c>
      <c r="O95" s="72">
        <f t="shared" si="9"/>
        <v>26.780499442841247</v>
      </c>
      <c r="P95" s="59"/>
      <c r="Q95" s="43"/>
      <c r="V95" s="85">
        <v>1</v>
      </c>
      <c r="W95" s="85">
        <v>1</v>
      </c>
      <c r="X95" s="85">
        <v>1</v>
      </c>
    </row>
    <row r="96" spans="1:24" x14ac:dyDescent="0.25">
      <c r="A96" s="22" t="s">
        <v>93</v>
      </c>
      <c r="B96" s="58" t="str">
        <f t="shared" si="3"/>
        <v>SG20.0362.DATA</v>
      </c>
      <c r="C96" t="str">
        <f t="shared" si="10"/>
        <v>SG20.0362</v>
      </c>
      <c r="D96" s="100">
        <v>5269986.7</v>
      </c>
      <c r="E96" s="100">
        <v>170630.9</v>
      </c>
      <c r="F96" s="109">
        <v>16.600000000000001</v>
      </c>
      <c r="G96" s="100">
        <v>35723.800000000003</v>
      </c>
      <c r="H96" s="100">
        <v>7868</v>
      </c>
      <c r="I96" s="100">
        <v>781471.3</v>
      </c>
      <c r="J96" s="104">
        <f t="shared" si="4"/>
        <v>514482.48498841061</v>
      </c>
      <c r="K96" s="104">
        <f t="shared" si="5"/>
        <v>19607.413045385474</v>
      </c>
      <c r="L96" s="79">
        <f t="shared" si="6"/>
        <v>1.42794317373479E-2</v>
      </c>
      <c r="M96" s="72">
        <f t="shared" si="7"/>
        <v>3.109773217095015</v>
      </c>
      <c r="N96" s="72">
        <f t="shared" si="8"/>
        <v>0.77256367982752572</v>
      </c>
      <c r="O96" s="72">
        <f t="shared" si="9"/>
        <v>44.561438013951857</v>
      </c>
      <c r="P96" s="59"/>
      <c r="Q96" s="43"/>
      <c r="V96" s="85">
        <v>1</v>
      </c>
      <c r="W96" s="85">
        <v>1</v>
      </c>
      <c r="X96" s="85">
        <v>1</v>
      </c>
    </row>
    <row r="97" spans="1:24" x14ac:dyDescent="0.25">
      <c r="A97" s="22" t="s">
        <v>94</v>
      </c>
      <c r="B97" s="58" t="str">
        <f t="shared" si="3"/>
        <v>SG20.0361.DATA</v>
      </c>
      <c r="C97" t="str">
        <f t="shared" si="10"/>
        <v>SG20.0361</v>
      </c>
      <c r="D97" s="100">
        <v>7457903.9000000004</v>
      </c>
      <c r="E97" s="100">
        <v>78704.5</v>
      </c>
      <c r="F97" s="109">
        <v>319.5</v>
      </c>
      <c r="G97" s="100">
        <v>28225.9</v>
      </c>
      <c r="H97" s="100">
        <v>5344.4</v>
      </c>
      <c r="I97" s="100">
        <v>448672.3</v>
      </c>
      <c r="J97" s="104">
        <f t="shared" si="4"/>
        <v>728001.1593048058</v>
      </c>
      <c r="K97" s="104">
        <f t="shared" si="5"/>
        <v>8390.0492463334631</v>
      </c>
      <c r="L97" s="79">
        <f t="shared" si="6"/>
        <v>0.80490219948259656</v>
      </c>
      <c r="M97" s="72">
        <f t="shared" si="7"/>
        <v>2.4556189741687988</v>
      </c>
      <c r="N97" s="72">
        <f t="shared" si="8"/>
        <v>0.52435681007192336</v>
      </c>
      <c r="O97" s="72">
        <f t="shared" si="9"/>
        <v>25.276036584376044</v>
      </c>
      <c r="P97" s="59"/>
      <c r="Q97" s="43"/>
      <c r="V97" s="85">
        <v>1</v>
      </c>
      <c r="W97" s="85">
        <v>1</v>
      </c>
      <c r="X97" s="85">
        <v>1</v>
      </c>
    </row>
    <row r="98" spans="1:24" x14ac:dyDescent="0.25">
      <c r="A98" s="22" t="s">
        <v>95</v>
      </c>
      <c r="B98" s="58" t="str">
        <f t="shared" si="3"/>
        <v>SG20.0360.DATA</v>
      </c>
      <c r="C98" t="str">
        <f t="shared" si="10"/>
        <v>SG20.0360</v>
      </c>
      <c r="D98" s="100">
        <v>7476169.4000000004</v>
      </c>
      <c r="E98" s="100">
        <v>90817.7</v>
      </c>
      <c r="F98" s="109">
        <v>334.3</v>
      </c>
      <c r="G98" s="100">
        <v>27310.6</v>
      </c>
      <c r="H98" s="100">
        <v>5391.2</v>
      </c>
      <c r="I98" s="100">
        <v>442539.9</v>
      </c>
      <c r="J98" s="104">
        <f t="shared" si="4"/>
        <v>729783.68807039433</v>
      </c>
      <c r="K98" s="104">
        <f t="shared" si="5"/>
        <v>9868.1683848037701</v>
      </c>
      <c r="L98" s="79">
        <f t="shared" si="6"/>
        <v>0.84353282662894746</v>
      </c>
      <c r="M98" s="72">
        <f t="shared" si="7"/>
        <v>2.3757636308659582</v>
      </c>
      <c r="N98" s="72">
        <f t="shared" si="8"/>
        <v>0.52895979053814712</v>
      </c>
      <c r="O98" s="72">
        <f t="shared" si="9"/>
        <v>24.92066954382986</v>
      </c>
      <c r="P98" s="59"/>
      <c r="Q98" s="43"/>
      <c r="V98" s="85">
        <v>1</v>
      </c>
      <c r="W98" s="85">
        <v>1</v>
      </c>
      <c r="X98" s="85">
        <v>1</v>
      </c>
    </row>
    <row r="99" spans="1:24" x14ac:dyDescent="0.25">
      <c r="A99" s="22" t="s">
        <v>96</v>
      </c>
      <c r="B99" s="58" t="str">
        <f t="shared" si="3"/>
        <v>SG20.0752.DATA</v>
      </c>
      <c r="C99" t="str">
        <f t="shared" si="10"/>
        <v>SG20.0752</v>
      </c>
      <c r="D99" s="100">
        <v>4679392.3</v>
      </c>
      <c r="E99" s="100">
        <v>32114.400000000001</v>
      </c>
      <c r="F99" s="109">
        <v>283.8</v>
      </c>
      <c r="G99" s="100">
        <v>53881.2</v>
      </c>
      <c r="H99" s="100">
        <v>8330.2999999999993</v>
      </c>
      <c r="I99" s="100">
        <v>877556.5</v>
      </c>
      <c r="J99" s="104">
        <f t="shared" si="4"/>
        <v>456846.42209412612</v>
      </c>
      <c r="K99" s="104">
        <f t="shared" si="5"/>
        <v>2704.8695685236812</v>
      </c>
      <c r="L99" s="79">
        <f t="shared" si="6"/>
        <v>0.7117188623795746</v>
      </c>
      <c r="M99" s="72">
        <f t="shared" si="7"/>
        <v>4.6939154769955831</v>
      </c>
      <c r="N99" s="72">
        <f t="shared" si="8"/>
        <v>0.81803286507400497</v>
      </c>
      <c r="O99" s="72">
        <f t="shared" si="9"/>
        <v>50.129488559299283</v>
      </c>
      <c r="P99" s="59"/>
      <c r="Q99" s="59"/>
      <c r="R99" s="59"/>
      <c r="S99" s="74"/>
      <c r="T99" s="74"/>
      <c r="U99" s="74"/>
      <c r="V99" s="85">
        <v>1</v>
      </c>
      <c r="W99" s="85">
        <v>1</v>
      </c>
      <c r="X99" s="85">
        <v>1</v>
      </c>
    </row>
    <row r="100" spans="1:24" x14ac:dyDescent="0.25">
      <c r="A100" s="22" t="s">
        <v>97</v>
      </c>
      <c r="B100" s="58" t="str">
        <f t="shared" si="3"/>
        <v>LOW1 STD CHK2.DATA</v>
      </c>
      <c r="C100" t="str">
        <f t="shared" si="10"/>
        <v>LOW1 STD CHK2</v>
      </c>
      <c r="D100" s="100">
        <v>55105.4</v>
      </c>
      <c r="E100" s="100">
        <v>8963.6</v>
      </c>
      <c r="F100" s="109">
        <v>198.1</v>
      </c>
      <c r="G100" s="100">
        <v>2955.2</v>
      </c>
      <c r="H100" s="100">
        <v>139.80000000000001</v>
      </c>
      <c r="I100" s="100">
        <v>15568.1</v>
      </c>
      <c r="J100" s="104">
        <f t="shared" si="4"/>
        <v>5360.7716808667019</v>
      </c>
      <c r="K100" s="104">
        <f t="shared" si="5"/>
        <v>976.18390183823487</v>
      </c>
      <c r="L100" s="79">
        <f>(F100*$K$28)+$K$30</f>
        <v>0.48802664978212384</v>
      </c>
      <c r="M100" s="72">
        <f t="shared" si="7"/>
        <v>0.25087689615821934</v>
      </c>
      <c r="N100" s="72">
        <f t="shared" si="8"/>
        <v>1.2462106343120331E-2</v>
      </c>
      <c r="O100" s="72">
        <f t="shared" si="9"/>
        <v>0.17803942141795703</v>
      </c>
      <c r="P100" s="102">
        <f>((J100-$B$26)/$B$26)*100</f>
        <v>-76.174348085036883</v>
      </c>
      <c r="Q100" s="102">
        <f>((K100-$F$26)/$F$26)*100</f>
        <v>-60.952643926470607</v>
      </c>
      <c r="R100" s="102">
        <f>((L100-$J$26)/$J$26)*100</f>
        <v>-51.050486481231303</v>
      </c>
      <c r="S100" s="73"/>
      <c r="T100" s="73"/>
      <c r="U100" s="73"/>
    </row>
    <row r="101" spans="1:24" x14ac:dyDescent="0.25">
      <c r="A101" s="22" t="s">
        <v>98</v>
      </c>
      <c r="B101" s="58" t="str">
        <f t="shared" si="3"/>
        <v>AIR STD CHK2.DATA</v>
      </c>
      <c r="C101" t="str">
        <f t="shared" si="10"/>
        <v>AIR STD CHK2</v>
      </c>
      <c r="D101" s="100">
        <v>125.3</v>
      </c>
      <c r="E101" s="100">
        <v>3901.7</v>
      </c>
      <c r="F101" s="109">
        <v>137.5</v>
      </c>
      <c r="G101" s="100">
        <v>244350.7</v>
      </c>
      <c r="H101" s="100">
        <v>9678.7000000000007</v>
      </c>
      <c r="I101" s="100">
        <v>1369491.8</v>
      </c>
      <c r="J101" s="104">
        <f t="shared" si="4"/>
        <v>92.149964292515051</v>
      </c>
      <c r="K101" s="104">
        <f t="shared" si="5"/>
        <v>408.10436299692327</v>
      </c>
      <c r="L101" s="79">
        <f t="shared" si="6"/>
        <v>0.32984989268287634</v>
      </c>
      <c r="M101" s="72">
        <f t="shared" si="7"/>
        <v>21.311425922991781</v>
      </c>
      <c r="N101" s="72">
        <f t="shared" si="8"/>
        <v>0.95065378089998931</v>
      </c>
      <c r="O101" s="72">
        <f t="shared" si="9"/>
        <v>78.636694824578939</v>
      </c>
      <c r="P101" s="59"/>
      <c r="Q101" s="43"/>
      <c r="S101" s="73">
        <f>((G101-AVERAGE($E$49:$E$51))/AVERAGE($E$49:$E$51))*100</f>
        <v>1.7247714824533862</v>
      </c>
      <c r="T101" s="73">
        <f>((H101-AVERAGE($F$49:$F$51))/AVERAGE($F$49:$F$51))*100</f>
        <v>2.2181933394353446</v>
      </c>
      <c r="U101" s="73">
        <f>((I101-AVERAGE($G$49:$G$51))/AVERAGE($G$49:$G$51))*100</f>
        <v>0.70133254507138088</v>
      </c>
    </row>
    <row r="102" spans="1:24" x14ac:dyDescent="0.25">
      <c r="A102" s="22" t="s">
        <v>99</v>
      </c>
      <c r="B102" s="58" t="str">
        <f t="shared" si="3"/>
        <v>SG20.0751.DATA</v>
      </c>
      <c r="C102" t="str">
        <f t="shared" si="10"/>
        <v>SG20.0751</v>
      </c>
      <c r="D102" s="100">
        <v>4663982.3</v>
      </c>
      <c r="E102" s="100">
        <v>31039.200000000001</v>
      </c>
      <c r="F102" s="109">
        <v>274.8</v>
      </c>
      <c r="G102" s="100">
        <v>51131.3</v>
      </c>
      <c r="H102" s="100">
        <v>8100</v>
      </c>
      <c r="I102" s="100">
        <v>881968</v>
      </c>
      <c r="J102" s="104">
        <f t="shared" si="4"/>
        <v>455342.56135789002</v>
      </c>
      <c r="K102" s="104">
        <f t="shared" si="5"/>
        <v>2573.6677640720686</v>
      </c>
      <c r="L102" s="79">
        <f t="shared" si="6"/>
        <v>0.68822726479057739</v>
      </c>
      <c r="M102" s="72">
        <f t="shared" si="7"/>
        <v>4.4540004671097755</v>
      </c>
      <c r="N102" s="72">
        <f t="shared" si="8"/>
        <v>0.79538187359171175</v>
      </c>
      <c r="O102" s="72">
        <f t="shared" si="9"/>
        <v>50.385130999350409</v>
      </c>
      <c r="P102" s="59"/>
      <c r="Q102" s="43"/>
      <c r="V102" s="85">
        <v>1</v>
      </c>
      <c r="W102" s="85">
        <v>1</v>
      </c>
      <c r="X102" s="85">
        <v>1</v>
      </c>
    </row>
    <row r="103" spans="1:24" x14ac:dyDescent="0.25">
      <c r="A103" s="22" t="s">
        <v>100</v>
      </c>
      <c r="B103" s="58" t="str">
        <f t="shared" si="3"/>
        <v>SG20.0309.DATA</v>
      </c>
      <c r="C103" t="str">
        <f t="shared" si="10"/>
        <v>SG20.0309</v>
      </c>
      <c r="D103" s="100">
        <v>7012731</v>
      </c>
      <c r="E103" s="100">
        <v>25284.2</v>
      </c>
      <c r="F103" s="109">
        <v>95.4</v>
      </c>
      <c r="G103" s="100">
        <v>21495.7</v>
      </c>
      <c r="H103" s="100">
        <v>6790.3</v>
      </c>
      <c r="I103" s="100">
        <v>539437.5</v>
      </c>
      <c r="J103" s="104">
        <f t="shared" si="4"/>
        <v>684556.76961328299</v>
      </c>
      <c r="K103" s="104">
        <f t="shared" si="5"/>
        <v>1871.4110819487141</v>
      </c>
      <c r="L103" s="79">
        <f t="shared" si="6"/>
        <v>0.21996141951656745</v>
      </c>
      <c r="M103" s="72">
        <f t="shared" si="7"/>
        <v>1.8684427133835098</v>
      </c>
      <c r="N103" s="72">
        <f t="shared" si="8"/>
        <v>0.66656726853587389</v>
      </c>
      <c r="O103" s="72">
        <f t="shared" si="9"/>
        <v>30.535797935328826</v>
      </c>
      <c r="P103" s="59"/>
      <c r="Q103" s="43"/>
      <c r="V103" s="85">
        <v>1</v>
      </c>
      <c r="W103" s="85">
        <v>1</v>
      </c>
      <c r="X103" s="85">
        <v>1</v>
      </c>
    </row>
    <row r="104" spans="1:24" x14ac:dyDescent="0.25">
      <c r="A104" s="22" t="s">
        <v>101</v>
      </c>
      <c r="B104" s="58" t="str">
        <f t="shared" si="3"/>
        <v>SG20.0308.DATA</v>
      </c>
      <c r="C104" t="str">
        <f t="shared" si="10"/>
        <v>SG20.0308</v>
      </c>
      <c r="D104" s="100">
        <v>7052483.2000000002</v>
      </c>
      <c r="E104" s="100">
        <v>26008.400000000001</v>
      </c>
      <c r="F104" s="109">
        <v>87.6</v>
      </c>
      <c r="G104" s="100">
        <v>20142.7</v>
      </c>
      <c r="H104" s="100">
        <v>6571.7</v>
      </c>
      <c r="I104" s="100">
        <v>531637.30000000005</v>
      </c>
      <c r="J104" s="104">
        <f t="shared" si="4"/>
        <v>688436.18380919518</v>
      </c>
      <c r="K104" s="104">
        <f t="shared" si="5"/>
        <v>1959.7819401926299</v>
      </c>
      <c r="L104" s="79">
        <f t="shared" si="6"/>
        <v>0.19960203493943654</v>
      </c>
      <c r="M104" s="72">
        <f t="shared" si="7"/>
        <v>1.7504002360659716</v>
      </c>
      <c r="N104" s="72">
        <f t="shared" si="8"/>
        <v>0.64506702217013667</v>
      </c>
      <c r="O104" s="72">
        <f t="shared" si="9"/>
        <v>30.083783391321852</v>
      </c>
      <c r="P104" s="59"/>
      <c r="Q104" s="43"/>
      <c r="V104" s="85">
        <v>1</v>
      </c>
      <c r="W104" s="85">
        <v>1</v>
      </c>
      <c r="X104" s="85">
        <v>1</v>
      </c>
    </row>
    <row r="105" spans="1:24" x14ac:dyDescent="0.25">
      <c r="A105" s="22" t="s">
        <v>102</v>
      </c>
      <c r="B105" s="58" t="str">
        <f t="shared" si="3"/>
        <v>SG20.0307.DATA</v>
      </c>
      <c r="C105" t="str">
        <f t="shared" si="10"/>
        <v>SG20.0307</v>
      </c>
      <c r="D105" s="100">
        <v>7553081.4000000004</v>
      </c>
      <c r="E105" s="100">
        <v>27621.599999999999</v>
      </c>
      <c r="F105" s="109">
        <v>72.5</v>
      </c>
      <c r="G105" s="100">
        <v>21222.1</v>
      </c>
      <c r="H105" s="100">
        <v>5558</v>
      </c>
      <c r="I105" s="100">
        <v>446498.6</v>
      </c>
      <c r="J105" s="104">
        <f t="shared" si="4"/>
        <v>737289.52434199676</v>
      </c>
      <c r="K105" s="104">
        <f t="shared" si="5"/>
        <v>2156.633457065157</v>
      </c>
      <c r="L105" s="79">
        <f t="shared" si="6"/>
        <v>0.16018835454011912</v>
      </c>
      <c r="M105" s="72">
        <f t="shared" si="7"/>
        <v>1.8445724829370362</v>
      </c>
      <c r="N105" s="72">
        <f t="shared" si="8"/>
        <v>0.54536528502032922</v>
      </c>
      <c r="O105" s="72">
        <f t="shared" si="9"/>
        <v>25.15007263289942</v>
      </c>
      <c r="P105" s="59"/>
      <c r="Q105" s="43"/>
      <c r="V105" s="85">
        <v>1</v>
      </c>
      <c r="W105" s="85">
        <v>1</v>
      </c>
      <c r="X105" s="85">
        <v>1</v>
      </c>
    </row>
    <row r="106" spans="1:24" x14ac:dyDescent="0.25">
      <c r="A106" s="22" t="s">
        <v>103</v>
      </c>
      <c r="B106" s="58" t="str">
        <f t="shared" si="3"/>
        <v>SG20.0306.DATA</v>
      </c>
      <c r="C106" t="str">
        <f t="shared" si="10"/>
        <v>SG20.0306</v>
      </c>
      <c r="D106" s="100">
        <v>7586295</v>
      </c>
      <c r="E106" s="100">
        <v>48492.5</v>
      </c>
      <c r="F106" s="109">
        <v>70.900000000000006</v>
      </c>
      <c r="G106" s="100">
        <v>16378.4</v>
      </c>
      <c r="H106" s="100">
        <v>5703.1</v>
      </c>
      <c r="I106" s="100">
        <v>443456.1</v>
      </c>
      <c r="J106" s="104">
        <f t="shared" si="4"/>
        <v>740530.83705770411</v>
      </c>
      <c r="K106" s="104">
        <f t="shared" si="5"/>
        <v>4703.4152097894521</v>
      </c>
      <c r="L106" s="79">
        <f t="shared" si="6"/>
        <v>0.15601207052429741</v>
      </c>
      <c r="M106" s="72">
        <f t="shared" si="7"/>
        <v>1.4219839039400224</v>
      </c>
      <c r="N106" s="72">
        <f t="shared" si="8"/>
        <v>0.55963649155129214</v>
      </c>
      <c r="O106" s="72">
        <f t="shared" si="9"/>
        <v>24.973762506217895</v>
      </c>
      <c r="P106" s="59"/>
      <c r="Q106" s="43"/>
      <c r="V106" s="85">
        <v>1</v>
      </c>
      <c r="W106" s="85">
        <v>1</v>
      </c>
      <c r="X106" s="85">
        <v>1</v>
      </c>
    </row>
    <row r="107" spans="1:24" x14ac:dyDescent="0.25">
      <c r="A107" s="22" t="s">
        <v>104</v>
      </c>
      <c r="B107" s="58" t="str">
        <f t="shared" si="3"/>
        <v>SG20.0305.DATA</v>
      </c>
      <c r="C107" t="str">
        <f t="shared" si="10"/>
        <v>SG20.0305</v>
      </c>
      <c r="D107" s="100">
        <v>7618199.4000000004</v>
      </c>
      <c r="E107" s="100">
        <v>37269.199999999997</v>
      </c>
      <c r="F107" s="109">
        <v>72.3</v>
      </c>
      <c r="G107" s="100">
        <v>18524.400000000001</v>
      </c>
      <c r="H107" s="100">
        <v>5419.2</v>
      </c>
      <c r="I107" s="100">
        <v>434649.5</v>
      </c>
      <c r="J107" s="104">
        <f t="shared" si="4"/>
        <v>743644.38504428254</v>
      </c>
      <c r="K107" s="104">
        <f t="shared" si="5"/>
        <v>3333.8865528867509</v>
      </c>
      <c r="L107" s="79">
        <f t="shared" si="6"/>
        <v>0.15966631903814138</v>
      </c>
      <c r="M107" s="72">
        <f t="shared" si="7"/>
        <v>1.6092116617548318</v>
      </c>
      <c r="N107" s="72">
        <f t="shared" si="8"/>
        <v>0.5317137104752041</v>
      </c>
      <c r="O107" s="72">
        <f t="shared" si="9"/>
        <v>24.46342799130138</v>
      </c>
      <c r="P107" s="59"/>
      <c r="Q107" s="43"/>
      <c r="V107" s="85">
        <v>1</v>
      </c>
      <c r="W107" s="85">
        <v>1</v>
      </c>
      <c r="X107" s="85">
        <v>1</v>
      </c>
    </row>
    <row r="108" spans="1:24" ht="14.4" x14ac:dyDescent="0.3">
      <c r="A108" s="22" t="s">
        <v>105</v>
      </c>
      <c r="B108" s="58" t="str">
        <f t="shared" si="3"/>
        <v>SG20.0304.DATA</v>
      </c>
      <c r="C108" t="str">
        <f t="shared" si="10"/>
        <v>SG20.0304</v>
      </c>
      <c r="D108" s="100">
        <v>4407801.9000000004</v>
      </c>
      <c r="E108" s="100">
        <v>74187.8</v>
      </c>
      <c r="F108" s="111"/>
      <c r="G108" s="100">
        <v>1734.2</v>
      </c>
      <c r="H108" s="100">
        <v>10458.700000000001</v>
      </c>
      <c r="I108" s="100">
        <v>985063.7</v>
      </c>
      <c r="J108" s="104">
        <f t="shared" si="4"/>
        <v>430341.93546864536</v>
      </c>
      <c r="K108" s="104">
        <f t="shared" si="5"/>
        <v>7838.896725717208</v>
      </c>
      <c r="L108" s="79">
        <f t="shared" si="6"/>
        <v>-2.9049514926802411E-2</v>
      </c>
      <c r="M108" s="72">
        <f t="shared" si="7"/>
        <v>0.14435075809117265</v>
      </c>
      <c r="N108" s="72">
        <f t="shared" si="8"/>
        <v>1.0273701220037179</v>
      </c>
      <c r="O108" s="72">
        <f t="shared" si="9"/>
        <v>56.359433687048138</v>
      </c>
      <c r="P108" s="59"/>
      <c r="Q108" s="43"/>
      <c r="V108" s="85">
        <v>1</v>
      </c>
      <c r="W108" s="85">
        <v>1</v>
      </c>
      <c r="X108" s="85">
        <v>1</v>
      </c>
    </row>
    <row r="109" spans="1:24" x14ac:dyDescent="0.25">
      <c r="A109" s="22" t="s">
        <v>106</v>
      </c>
      <c r="B109" s="58" t="str">
        <f t="shared" si="3"/>
        <v>SG20.0303.DATA</v>
      </c>
      <c r="C109" t="str">
        <f t="shared" si="10"/>
        <v>SG20.0303</v>
      </c>
      <c r="D109" s="100">
        <v>7036876.4000000004</v>
      </c>
      <c r="E109" s="100">
        <v>47859</v>
      </c>
      <c r="F109" s="109">
        <v>63.6</v>
      </c>
      <c r="G109" s="100">
        <v>15351.3</v>
      </c>
      <c r="H109" s="100">
        <v>6861.7</v>
      </c>
      <c r="I109" s="100">
        <v>534205.5</v>
      </c>
      <c r="J109" s="104">
        <f t="shared" si="4"/>
        <v>686913.11737582134</v>
      </c>
      <c r="K109" s="104">
        <f t="shared" si="5"/>
        <v>4626.1120632863858</v>
      </c>
      <c r="L109" s="79">
        <f t="shared" si="6"/>
        <v>0.13695777470211082</v>
      </c>
      <c r="M109" s="72">
        <f t="shared" si="7"/>
        <v>1.3323745702719931</v>
      </c>
      <c r="N109" s="72">
        <f t="shared" si="8"/>
        <v>0.67358976437536899</v>
      </c>
      <c r="O109" s="72">
        <f t="shared" si="9"/>
        <v>30.232608261442966</v>
      </c>
      <c r="P109" s="59"/>
      <c r="Q109" s="43"/>
      <c r="V109" s="85">
        <v>1</v>
      </c>
      <c r="W109" s="85">
        <v>1</v>
      </c>
      <c r="X109" s="85">
        <v>1</v>
      </c>
    </row>
    <row r="110" spans="1:24" x14ac:dyDescent="0.25">
      <c r="A110" s="22" t="s">
        <v>107</v>
      </c>
      <c r="B110" s="58" t="str">
        <f t="shared" si="3"/>
        <v>SG20.0302.DATA</v>
      </c>
      <c r="C110" t="str">
        <f t="shared" si="10"/>
        <v>SG20.0302</v>
      </c>
      <c r="D110" s="100">
        <v>7164169.7999999998</v>
      </c>
      <c r="E110" s="100">
        <v>49443.7</v>
      </c>
      <c r="F110" s="109">
        <v>58.5</v>
      </c>
      <c r="G110" s="100">
        <v>14153.3</v>
      </c>
      <c r="H110" s="100">
        <v>6883.9</v>
      </c>
      <c r="I110" s="100">
        <v>514037.2</v>
      </c>
      <c r="J110" s="104">
        <f t="shared" si="4"/>
        <v>699335.67066861806</v>
      </c>
      <c r="K110" s="104">
        <f t="shared" si="5"/>
        <v>4819.4858537574337</v>
      </c>
      <c r="L110" s="79">
        <f t="shared" si="6"/>
        <v>0.1236458694016791</v>
      </c>
      <c r="M110" s="72">
        <f t="shared" si="7"/>
        <v>1.2278550670743502</v>
      </c>
      <c r="N110" s="72">
        <f t="shared" si="8"/>
        <v>0.67577322946832141</v>
      </c>
      <c r="O110" s="72">
        <f t="shared" si="9"/>
        <v>29.063873494655464</v>
      </c>
      <c r="P110" s="59"/>
      <c r="Q110" s="43"/>
      <c r="S110" s="36"/>
      <c r="V110" s="85">
        <v>1</v>
      </c>
      <c r="W110" s="85">
        <v>1</v>
      </c>
      <c r="X110" s="85">
        <v>1</v>
      </c>
    </row>
    <row r="111" spans="1:24" x14ac:dyDescent="0.25">
      <c r="A111" s="22" t="s">
        <v>108</v>
      </c>
      <c r="B111" s="58" t="str">
        <f t="shared" si="3"/>
        <v>SG20.0301.DATA</v>
      </c>
      <c r="C111" t="str">
        <f t="shared" si="10"/>
        <v>SG20.0301</v>
      </c>
      <c r="D111" s="100">
        <v>7192543.2000000002</v>
      </c>
      <c r="E111" s="100">
        <v>54885.2</v>
      </c>
      <c r="F111" s="109">
        <v>56.5</v>
      </c>
      <c r="G111" s="100">
        <v>14107.2</v>
      </c>
      <c r="H111" s="100">
        <v>6594.3</v>
      </c>
      <c r="I111" s="100">
        <v>507274.7</v>
      </c>
      <c r="J111" s="104">
        <f t="shared" si="4"/>
        <v>702104.62863185769</v>
      </c>
      <c r="K111" s="104">
        <f t="shared" si="5"/>
        <v>5483.4875454645116</v>
      </c>
      <c r="L111" s="79">
        <f t="shared" si="6"/>
        <v>0.11842551438190194</v>
      </c>
      <c r="M111" s="72">
        <f t="shared" si="7"/>
        <v>1.2238330728361104</v>
      </c>
      <c r="N111" s="72">
        <f t="shared" si="8"/>
        <v>0.64728982897647547</v>
      </c>
      <c r="O111" s="72">
        <f t="shared" si="9"/>
        <v>28.671992728284451</v>
      </c>
      <c r="P111" s="59"/>
      <c r="Q111" s="59"/>
      <c r="R111" s="59"/>
      <c r="S111" s="74"/>
      <c r="T111" s="74"/>
      <c r="U111" s="74"/>
      <c r="V111" s="85">
        <v>1</v>
      </c>
      <c r="W111" s="85">
        <v>1</v>
      </c>
      <c r="X111" s="85">
        <v>1</v>
      </c>
    </row>
    <row r="112" spans="1:24" x14ac:dyDescent="0.25">
      <c r="A112" s="22" t="s">
        <v>109</v>
      </c>
      <c r="B112" s="58" t="str">
        <f t="shared" si="3"/>
        <v>LOW1 STD CHK3.DATA</v>
      </c>
      <c r="C112" t="str">
        <f t="shared" si="10"/>
        <v>LOW1 STD CHK3</v>
      </c>
      <c r="D112" s="100">
        <v>207301.7</v>
      </c>
      <c r="E112" s="100">
        <v>19925</v>
      </c>
      <c r="F112" s="109">
        <v>365.3</v>
      </c>
      <c r="G112" s="100">
        <v>22.7</v>
      </c>
      <c r="H112" s="100">
        <v>17.399999999999999</v>
      </c>
      <c r="I112" s="100">
        <v>12057</v>
      </c>
      <c r="J112" s="104">
        <f t="shared" si="4"/>
        <v>19945.407419292787</v>
      </c>
      <c r="K112" s="104">
        <f t="shared" si="5"/>
        <v>2206.3439320749353</v>
      </c>
      <c r="L112" s="79">
        <f>(F112*$K$28)+$K$30</f>
        <v>0.92444832943549327</v>
      </c>
      <c r="M112" s="72">
        <f t="shared" si="7"/>
        <v>-4.9690496907687665E-3</v>
      </c>
      <c r="N112" s="72">
        <f t="shared" si="8"/>
        <v>4.235420468429018E-4</v>
      </c>
      <c r="O112" s="72">
        <f t="shared" si="9"/>
        <v>-2.5425651972839414E-2</v>
      </c>
      <c r="P112" s="59">
        <f>((J112-$B$26)/$B$26)*100</f>
        <v>-11.353744803143167</v>
      </c>
      <c r="Q112" s="59">
        <f>((K112-$F$26)/$F$26)*100</f>
        <v>-11.746242717002588</v>
      </c>
      <c r="R112" s="59">
        <f>((L112-$J$26)/$J$26)*100</f>
        <v>-7.2769980506024803</v>
      </c>
      <c r="S112" s="73"/>
      <c r="T112" s="73"/>
      <c r="U112" s="73"/>
    </row>
    <row r="113" spans="1:21" x14ac:dyDescent="0.25">
      <c r="A113" s="22" t="s">
        <v>110</v>
      </c>
      <c r="B113" s="58" t="str">
        <f t="shared" si="3"/>
        <v>AIR STD CHK3.DATA</v>
      </c>
      <c r="C113" t="str">
        <f t="shared" si="10"/>
        <v>AIR STD CHK3</v>
      </c>
      <c r="D113" s="100">
        <v>150.4</v>
      </c>
      <c r="E113" s="100">
        <v>3966.2</v>
      </c>
      <c r="F113" s="109">
        <v>137.80000000000001</v>
      </c>
      <c r="G113" s="100">
        <v>243617.2</v>
      </c>
      <c r="H113" s="100">
        <v>9622.2999999999993</v>
      </c>
      <c r="I113" s="100">
        <v>1370022.7</v>
      </c>
      <c r="J113" s="104">
        <v>1370023</v>
      </c>
      <c r="K113" s="104">
        <f t="shared" si="5"/>
        <v>415.34297503099441</v>
      </c>
      <c r="L113" s="79">
        <f t="shared" si="6"/>
        <v>0.33063294593584297</v>
      </c>
      <c r="M113" s="72">
        <f t="shared" si="7"/>
        <v>21.24743171965666</v>
      </c>
      <c r="N113" s="72">
        <f t="shared" si="8"/>
        <v>0.94510659931248875</v>
      </c>
      <c r="O113" s="72">
        <f t="shared" si="9"/>
        <v>78.667460000012056</v>
      </c>
      <c r="P113" s="59"/>
      <c r="Q113" s="43"/>
      <c r="S113" s="73">
        <f>((G113-AVERAGE($E$49:$E$51))/AVERAGE($E$49:$E$51))*100</f>
        <v>1.4194107043488848</v>
      </c>
      <c r="T113" s="73">
        <f>((H113-AVERAGE($F$49:$F$51))/AVERAGE($F$49:$F$51))*100</f>
        <v>1.6225445328451722</v>
      </c>
      <c r="U113" s="73">
        <f>((I113-AVERAGE($G$49:$G$51))/AVERAGE($G$49:$G$51))*100</f>
        <v>0.74037063018307625</v>
      </c>
    </row>
    <row r="114" spans="1:21" x14ac:dyDescent="0.25">
      <c r="A114" s="22" t="s">
        <v>111</v>
      </c>
      <c r="B114" s="58" t="str">
        <f t="shared" si="3"/>
        <v>SG20.0300.DATA</v>
      </c>
      <c r="C114" t="str">
        <f t="shared" si="10"/>
        <v>SG20.0300</v>
      </c>
      <c r="D114" s="100">
        <v>8094527.9000000004</v>
      </c>
      <c r="E114" s="100">
        <v>44631.4</v>
      </c>
      <c r="F114" s="109">
        <v>177.3</v>
      </c>
      <c r="G114" s="100">
        <v>15427.2</v>
      </c>
      <c r="H114" s="100">
        <v>4790.8</v>
      </c>
      <c r="I114" s="100">
        <v>357739.7</v>
      </c>
      <c r="J114" s="104">
        <f t="shared" si="4"/>
        <v>790129.24738693284</v>
      </c>
      <c r="K114" s="104">
        <f t="shared" si="5"/>
        <v>4232.2625989560056</v>
      </c>
      <c r="L114" s="79">
        <f t="shared" si="6"/>
        <v>0.43373495757644159</v>
      </c>
      <c r="M114" s="72">
        <f t="shared" si="7"/>
        <v>1.3389964653410258</v>
      </c>
      <c r="N114" s="72">
        <f t="shared" si="8"/>
        <v>0.46990787874496937</v>
      </c>
      <c r="O114" s="72">
        <f t="shared" si="9"/>
        <v>20.006574554637236</v>
      </c>
      <c r="P114" s="59"/>
      <c r="Q114" s="43"/>
    </row>
    <row r="115" spans="1:21" x14ac:dyDescent="0.25">
      <c r="A115" s="22" t="s">
        <v>112</v>
      </c>
      <c r="B115" s="58" t="str">
        <f t="shared" si="3"/>
        <v>SG20.0299.DATA</v>
      </c>
      <c r="C115" t="str">
        <f t="shared" si="10"/>
        <v>SG20.0299</v>
      </c>
      <c r="D115" s="100">
        <v>8102324.9000000004</v>
      </c>
      <c r="E115" s="100">
        <v>52472.2</v>
      </c>
      <c r="F115" s="109">
        <v>209.8</v>
      </c>
      <c r="G115" s="100">
        <v>13390</v>
      </c>
      <c r="H115" s="100">
        <v>4711</v>
      </c>
      <c r="I115" s="100">
        <v>352425.4</v>
      </c>
      <c r="J115" s="104">
        <f t="shared" si="4"/>
        <v>790890.15602810308</v>
      </c>
      <c r="K115" s="104">
        <f t="shared" si="5"/>
        <v>5189.0400434725643</v>
      </c>
      <c r="L115" s="79">
        <f t="shared" si="6"/>
        <v>0.51856572664782019</v>
      </c>
      <c r="M115" s="72">
        <f t="shared" si="7"/>
        <v>1.1612609629084396</v>
      </c>
      <c r="N115" s="72">
        <f t="shared" si="8"/>
        <v>0.46205920692435709</v>
      </c>
      <c r="O115" s="72">
        <f t="shared" si="9"/>
        <v>19.69861567009373</v>
      </c>
      <c r="P115" s="59"/>
      <c r="Q115" s="43"/>
    </row>
    <row r="116" spans="1:21" x14ac:dyDescent="0.25">
      <c r="A116" s="22" t="s">
        <v>113</v>
      </c>
      <c r="B116" s="58" t="str">
        <f t="shared" si="3"/>
        <v>SG20.0298.DATA</v>
      </c>
      <c r="C116" t="str">
        <f t="shared" si="10"/>
        <v>SG20.0298</v>
      </c>
      <c r="D116" s="100">
        <v>8112601.2999999998</v>
      </c>
      <c r="E116" s="100">
        <v>53325.7</v>
      </c>
      <c r="F116" s="109">
        <v>165.6</v>
      </c>
      <c r="G116" s="100">
        <v>13147.4</v>
      </c>
      <c r="H116" s="100">
        <v>4514.8999999999996</v>
      </c>
      <c r="I116" s="100">
        <v>347710.9</v>
      </c>
      <c r="J116" s="104">
        <f t="shared" si="4"/>
        <v>791893.02912802878</v>
      </c>
      <c r="K116" s="104">
        <f t="shared" si="5"/>
        <v>5293.1887972852983</v>
      </c>
      <c r="L116" s="79">
        <f t="shared" si="6"/>
        <v>0.40319588071074525</v>
      </c>
      <c r="M116" s="72">
        <f t="shared" si="7"/>
        <v>1.1400953272859453</v>
      </c>
      <c r="N116" s="72">
        <f t="shared" si="8"/>
        <v>0.44277193193661196</v>
      </c>
      <c r="O116" s="72">
        <f t="shared" si="9"/>
        <v>19.425414653745317</v>
      </c>
      <c r="P116" s="59"/>
      <c r="Q116" s="43"/>
    </row>
    <row r="117" spans="1:21" ht="14.4" x14ac:dyDescent="0.3">
      <c r="A117" s="22" t="s">
        <v>114</v>
      </c>
      <c r="B117" s="58" t="str">
        <f t="shared" si="3"/>
        <v>SG20.0297.DATA</v>
      </c>
      <c r="C117" t="str">
        <f t="shared" si="10"/>
        <v>SG20.0297</v>
      </c>
      <c r="D117" s="100">
        <v>7257854.2000000002</v>
      </c>
      <c r="E117" s="100">
        <v>122125.7</v>
      </c>
      <c r="F117" s="111"/>
      <c r="G117" s="100">
        <v>741.5</v>
      </c>
      <c r="H117" s="100">
        <v>6027</v>
      </c>
      <c r="I117" s="100">
        <v>498934</v>
      </c>
      <c r="J117" s="104">
        <f t="shared" si="4"/>
        <v>708478.32418956817</v>
      </c>
      <c r="K117" s="104">
        <f t="shared" si="5"/>
        <v>13688.542355945036</v>
      </c>
      <c r="L117" s="79">
        <f t="shared" si="6"/>
        <v>-2.9049514926802411E-2</v>
      </c>
      <c r="M117" s="72">
        <f t="shared" si="7"/>
        <v>5.7742652227816965E-2</v>
      </c>
      <c r="N117" s="72">
        <f t="shared" si="8"/>
        <v>0.59149344396603265</v>
      </c>
      <c r="O117" s="72">
        <f t="shared" si="9"/>
        <v>28.188656697516141</v>
      </c>
      <c r="P117" s="59"/>
      <c r="Q117" s="43"/>
    </row>
    <row r="118" spans="1:21" ht="14.4" x14ac:dyDescent="0.3">
      <c r="A118" s="22" t="s">
        <v>115</v>
      </c>
      <c r="B118" s="58" t="str">
        <f t="shared" si="3"/>
        <v>SG20.0296.DATA</v>
      </c>
      <c r="C118" t="str">
        <f t="shared" si="10"/>
        <v>SG20.0296</v>
      </c>
      <c r="D118" s="100">
        <v>4877559</v>
      </c>
      <c r="E118" s="100">
        <v>89906.2</v>
      </c>
      <c r="F118" s="111"/>
      <c r="G118" s="100">
        <v>1282.8</v>
      </c>
      <c r="H118" s="100">
        <v>10237.1</v>
      </c>
      <c r="I118" s="100">
        <v>903796.3</v>
      </c>
      <c r="J118" s="104">
        <f t="shared" si="4"/>
        <v>476185.49538156809</v>
      </c>
      <c r="K118" s="104">
        <f t="shared" si="5"/>
        <v>9756.9421527003051</v>
      </c>
      <c r="L118" s="79">
        <f t="shared" si="6"/>
        <v>-2.9049514926802411E-2</v>
      </c>
      <c r="M118" s="72">
        <f t="shared" si="7"/>
        <v>0.10496836765426446</v>
      </c>
      <c r="N118" s="72">
        <f t="shared" si="8"/>
        <v>1.0055748127875817</v>
      </c>
      <c r="O118" s="72">
        <f t="shared" si="9"/>
        <v>51.650061266644506</v>
      </c>
      <c r="P118" s="59"/>
      <c r="Q118" s="43"/>
    </row>
    <row r="119" spans="1:21" x14ac:dyDescent="0.25">
      <c r="A119" s="22" t="s">
        <v>116</v>
      </c>
      <c r="B119" s="58" t="str">
        <f t="shared" si="3"/>
        <v>SG20.0295.DATA</v>
      </c>
      <c r="C119" t="str">
        <f t="shared" si="10"/>
        <v>SG20.0295</v>
      </c>
      <c r="D119" s="100">
        <v>6268653.0999999996</v>
      </c>
      <c r="E119" s="100">
        <v>12266.9</v>
      </c>
      <c r="F119" s="109">
        <v>82</v>
      </c>
      <c r="G119" s="100">
        <v>48012.800000000003</v>
      </c>
      <c r="H119" s="100">
        <v>7355.8</v>
      </c>
      <c r="I119" s="100">
        <v>617130.9</v>
      </c>
      <c r="J119" s="104">
        <f t="shared" si="4"/>
        <v>611942.26354507939</v>
      </c>
      <c r="K119" s="104">
        <f t="shared" si="5"/>
        <v>1346.9018418715236</v>
      </c>
      <c r="L119" s="79">
        <f t="shared" si="6"/>
        <v>0.18498504088406056</v>
      </c>
      <c r="M119" s="72">
        <f t="shared" si="7"/>
        <v>4.1819269523169122</v>
      </c>
      <c r="N119" s="72">
        <f t="shared" si="8"/>
        <v>0.72218661583607724</v>
      </c>
      <c r="O119" s="72">
        <f t="shared" si="9"/>
        <v>35.038060284159819</v>
      </c>
      <c r="P119" s="59"/>
      <c r="Q119" s="43"/>
      <c r="R119" s="42"/>
    </row>
    <row r="120" spans="1:21" x14ac:dyDescent="0.25">
      <c r="A120" s="22" t="s">
        <v>117</v>
      </c>
      <c r="B120" s="58" t="str">
        <f t="shared" si="3"/>
        <v>SG20.0294.DATA</v>
      </c>
      <c r="C120" t="str">
        <f t="shared" si="10"/>
        <v>SG20.0294</v>
      </c>
      <c r="D120" s="100">
        <v>6302468.2999999998</v>
      </c>
      <c r="E120" s="100">
        <v>9359.5</v>
      </c>
      <c r="F120" s="109">
        <v>79.8</v>
      </c>
      <c r="G120" s="100">
        <v>49105.2</v>
      </c>
      <c r="H120" s="100">
        <v>7209.9</v>
      </c>
      <c r="I120" s="100">
        <v>609859</v>
      </c>
      <c r="J120" s="104">
        <f t="shared" si="4"/>
        <v>615242.28635935392</v>
      </c>
      <c r="K120" s="104">
        <f t="shared" si="5"/>
        <v>1020.6143902768202</v>
      </c>
      <c r="L120" s="79">
        <f t="shared" si="6"/>
        <v>0.17924265036230569</v>
      </c>
      <c r="M120" s="72">
        <f t="shared" si="7"/>
        <v>4.2772333841141617</v>
      </c>
      <c r="N120" s="72">
        <f t="shared" si="8"/>
        <v>0.70783672587834134</v>
      </c>
      <c r="O120" s="72">
        <f t="shared" si="9"/>
        <v>34.616660247934554</v>
      </c>
      <c r="P120" s="59"/>
      <c r="Q120" s="43"/>
      <c r="R120" s="42"/>
    </row>
    <row r="121" spans="1:21" x14ac:dyDescent="0.25">
      <c r="A121" s="22" t="s">
        <v>118</v>
      </c>
      <c r="B121" s="58" t="str">
        <f t="shared" si="3"/>
        <v>SG20.0293.DATA</v>
      </c>
      <c r="C121" t="str">
        <f t="shared" si="10"/>
        <v>SG20.0293</v>
      </c>
      <c r="D121" s="100">
        <v>7999314.2999999998</v>
      </c>
      <c r="E121" s="100">
        <v>89683.8</v>
      </c>
      <c r="F121" s="109">
        <v>6.7</v>
      </c>
      <c r="G121" s="100">
        <v>3548.6</v>
      </c>
      <c r="H121" s="100">
        <v>5218.5</v>
      </c>
      <c r="I121" s="100">
        <v>373353.3</v>
      </c>
      <c r="J121" s="104">
        <f t="shared" si="4"/>
        <v>780837.35935346805</v>
      </c>
      <c r="K121" s="104">
        <f t="shared" si="5"/>
        <v>9729.8036842199872</v>
      </c>
      <c r="L121" s="79">
        <f t="shared" si="6"/>
        <v>-1.1561325610548973E-2</v>
      </c>
      <c r="M121" s="72">
        <f t="shared" si="7"/>
        <v>0.30264807578883812</v>
      </c>
      <c r="N121" s="72">
        <f t="shared" si="8"/>
        <v>0.51197400578351382</v>
      </c>
      <c r="O121" s="72">
        <f t="shared" si="9"/>
        <v>20.911368570727504</v>
      </c>
      <c r="P121" s="59"/>
      <c r="Q121" s="43"/>
      <c r="R121" s="44"/>
    </row>
    <row r="122" spans="1:21" x14ac:dyDescent="0.25">
      <c r="A122" s="22" t="s">
        <v>119</v>
      </c>
      <c r="B122" s="58" t="str">
        <f t="shared" si="3"/>
        <v>SG20.0292.DATA</v>
      </c>
      <c r="C122" t="str">
        <f t="shared" si="10"/>
        <v>SG20.0292</v>
      </c>
      <c r="D122" s="100">
        <v>7973709</v>
      </c>
      <c r="E122" s="100">
        <v>55247.199999999997</v>
      </c>
      <c r="F122" s="109">
        <v>67.400000000000006</v>
      </c>
      <c r="G122" s="100">
        <v>13441</v>
      </c>
      <c r="H122" s="100">
        <v>4809.1000000000004</v>
      </c>
      <c r="I122" s="100">
        <v>366992.7</v>
      </c>
      <c r="J122" s="104">
        <f t="shared" si="4"/>
        <v>778338.54006018164</v>
      </c>
      <c r="K122" s="104">
        <f t="shared" si="5"/>
        <v>5527.6607720376915</v>
      </c>
      <c r="L122" s="79">
        <f t="shared" si="6"/>
        <v>0.1468764492396874</v>
      </c>
      <c r="M122" s="72">
        <f t="shared" si="7"/>
        <v>1.1657104576188568</v>
      </c>
      <c r="N122" s="72">
        <f t="shared" si="8"/>
        <v>0.47170776213240301</v>
      </c>
      <c r="O122" s="72">
        <f t="shared" si="9"/>
        <v>20.542777546316493</v>
      </c>
      <c r="P122" s="59"/>
      <c r="Q122" s="43"/>
      <c r="R122" s="44"/>
    </row>
    <row r="123" spans="1:21" x14ac:dyDescent="0.25">
      <c r="A123" s="22" t="s">
        <v>120</v>
      </c>
      <c r="B123" s="58" t="str">
        <f t="shared" si="3"/>
        <v>SG20.0291.DATA</v>
      </c>
      <c r="C123" t="str">
        <f t="shared" si="10"/>
        <v>SG20.0291</v>
      </c>
      <c r="D123" s="100">
        <v>7995371.9000000004</v>
      </c>
      <c r="E123" s="100">
        <v>59786.1</v>
      </c>
      <c r="F123" s="109">
        <v>113.3</v>
      </c>
      <c r="G123" s="100">
        <v>12590.5</v>
      </c>
      <c r="H123" s="100">
        <v>4722.3</v>
      </c>
      <c r="I123" s="100">
        <v>364911</v>
      </c>
      <c r="J123" s="104">
        <f t="shared" si="4"/>
        <v>780452.62083519832</v>
      </c>
      <c r="K123" s="104">
        <f t="shared" si="5"/>
        <v>6081.5222584824696</v>
      </c>
      <c r="L123" s="79">
        <f t="shared" si="6"/>
        <v>0.26668359694357285</v>
      </c>
      <c r="M123" s="72">
        <f t="shared" si="7"/>
        <v>1.0915085899480761</v>
      </c>
      <c r="N123" s="72">
        <f t="shared" si="8"/>
        <v>0.46317061032752654</v>
      </c>
      <c r="O123" s="72">
        <f t="shared" si="9"/>
        <v>20.422144911735415</v>
      </c>
      <c r="P123" s="59"/>
      <c r="Q123" s="59"/>
      <c r="R123" s="59"/>
      <c r="S123" s="74"/>
      <c r="T123" s="74"/>
      <c r="U123" s="74"/>
    </row>
    <row r="124" spans="1:21" x14ac:dyDescent="0.25">
      <c r="A124" s="22" t="s">
        <v>121</v>
      </c>
      <c r="B124" s="58" t="str">
        <f t="shared" si="3"/>
        <v>LOW1 STD CHK4.DATA</v>
      </c>
      <c r="C124" t="str">
        <f t="shared" si="10"/>
        <v>LOW1 STD CHK4</v>
      </c>
      <c r="D124" s="100">
        <v>233105.8</v>
      </c>
      <c r="E124" s="100">
        <v>21839.200000000001</v>
      </c>
      <c r="F124" s="109">
        <v>398</v>
      </c>
      <c r="G124" s="100">
        <v>63.9</v>
      </c>
      <c r="H124" s="100">
        <v>52.6</v>
      </c>
      <c r="I124" s="100">
        <v>11693.5</v>
      </c>
      <c r="J124" s="104">
        <f t="shared" si="4"/>
        <v>22418.157407682258</v>
      </c>
      <c r="K124" s="104">
        <f t="shared" si="5"/>
        <v>2421.1679809992597</v>
      </c>
      <c r="L124" s="79">
        <f>(F124*$K$28)+$K$30</f>
        <v>1.0098011340088495</v>
      </c>
      <c r="M124" s="72">
        <f t="shared" si="7"/>
        <v>-1.3745559247062573E-3</v>
      </c>
      <c r="N124" s="72">
        <f t="shared" si="8"/>
        <v>3.8856128248573258E-3</v>
      </c>
      <c r="O124" s="72">
        <f t="shared" si="9"/>
        <v>-4.6490148619917071E-2</v>
      </c>
      <c r="P124" s="59">
        <f>((J124-$B$26)/$B$26)*100</f>
        <v>-0.36374485474551976</v>
      </c>
      <c r="Q124" s="59">
        <f>((K124-$F$26)/$F$26)*100</f>
        <v>-3.1532807600296109</v>
      </c>
      <c r="R124" s="103">
        <f>((L124-$J$26)/$J$26)*100</f>
        <v>1.2839652967752782</v>
      </c>
      <c r="S124" s="73"/>
      <c r="T124" s="73"/>
      <c r="U124" s="73"/>
    </row>
    <row r="125" spans="1:21" x14ac:dyDescent="0.25">
      <c r="A125" s="22" t="s">
        <v>122</v>
      </c>
      <c r="B125" s="58" t="str">
        <f t="shared" si="3"/>
        <v>AIR STD CHK4.DATA</v>
      </c>
      <c r="C125" t="str">
        <f t="shared" si="10"/>
        <v>AIR STD CHK4</v>
      </c>
      <c r="D125" s="100">
        <v>164.5</v>
      </c>
      <c r="E125" s="100">
        <v>3929.2</v>
      </c>
      <c r="F125" s="109">
        <v>137.5</v>
      </c>
      <c r="G125" s="100">
        <v>240454.2</v>
      </c>
      <c r="H125" s="100">
        <v>9565</v>
      </c>
      <c r="I125" s="100">
        <v>1369795.7</v>
      </c>
      <c r="J125" s="104">
        <f t="shared" si="4"/>
        <v>95.906413831342888</v>
      </c>
      <c r="K125" s="104">
        <f t="shared" si="5"/>
        <v>411.19059293393036</v>
      </c>
      <c r="L125" s="79">
        <f t="shared" si="6"/>
        <v>0.32984989268287634</v>
      </c>
      <c r="M125" s="72">
        <f t="shared" si="7"/>
        <v>20.971475802616474</v>
      </c>
      <c r="N125" s="72">
        <f t="shared" si="8"/>
        <v>0.93947089886986879</v>
      </c>
      <c r="O125" s="72">
        <f t="shared" si="9"/>
        <v>78.654305555063246</v>
      </c>
      <c r="P125" s="59"/>
      <c r="Q125" s="43"/>
      <c r="R125" s="44"/>
      <c r="S125" s="73">
        <f>((G125-AVERAGE($E$49:$E$51))/AVERAGE($E$49:$E$51))*100</f>
        <v>0.10263341580827479</v>
      </c>
      <c r="T125" s="73">
        <f>((H125-AVERAGE($F$49:$F$51))/AVERAGE($F$49:$F$51))*100</f>
        <v>1.0173906921073077</v>
      </c>
      <c r="U125" s="73">
        <f>((I125-AVERAGE($G$49:$G$51))/AVERAGE($G$49:$G$51))*100</f>
        <v>0.72367888913889389</v>
      </c>
    </row>
    <row r="126" spans="1:21" ht="14.4" x14ac:dyDescent="0.3">
      <c r="A126" s="22" t="s">
        <v>123</v>
      </c>
      <c r="B126" s="58" t="str">
        <f t="shared" si="3"/>
        <v>SG20.0290.DATA</v>
      </c>
      <c r="C126" t="str">
        <f t="shared" si="10"/>
        <v>SG20.0290</v>
      </c>
      <c r="D126" s="100">
        <v>7288111.2000000002</v>
      </c>
      <c r="E126" s="100">
        <v>117779.3</v>
      </c>
      <c r="F126" s="111"/>
      <c r="G126" s="100">
        <v>1100.2</v>
      </c>
      <c r="H126" s="100">
        <v>6592.2</v>
      </c>
      <c r="I126" s="100">
        <v>496800.9</v>
      </c>
      <c r="J126" s="104">
        <f t="shared" si="4"/>
        <v>711431.10253455816</v>
      </c>
      <c r="K126" s="104">
        <f t="shared" si="5"/>
        <v>13158.170775896218</v>
      </c>
      <c r="L126" s="79">
        <f t="shared" si="6"/>
        <v>-2.9049514926802411E-2</v>
      </c>
      <c r="M126" s="72">
        <f t="shared" si="7"/>
        <v>8.9037431691084495E-2</v>
      </c>
      <c r="N126" s="72">
        <f t="shared" si="8"/>
        <v>0.64708328498119605</v>
      </c>
      <c r="O126" s="72">
        <f t="shared" si="9"/>
        <v>28.06504547936516</v>
      </c>
      <c r="P126" s="59"/>
      <c r="Q126" s="43"/>
      <c r="R126" s="44"/>
    </row>
    <row r="127" spans="1:21" x14ac:dyDescent="0.25">
      <c r="A127" s="22" t="s">
        <v>124</v>
      </c>
      <c r="B127" s="58" t="str">
        <f t="shared" si="3"/>
        <v>SG20.0285.DATA</v>
      </c>
      <c r="C127" t="str">
        <f t="shared" si="10"/>
        <v>SG20.0285</v>
      </c>
      <c r="D127" s="100">
        <v>7623806.9000000004</v>
      </c>
      <c r="E127" s="100">
        <v>24125.200000000001</v>
      </c>
      <c r="F127" s="109">
        <v>62.9</v>
      </c>
      <c r="G127" s="100">
        <v>8804.6</v>
      </c>
      <c r="H127" s="100">
        <v>5659</v>
      </c>
      <c r="I127" s="100">
        <v>438554.4</v>
      </c>
      <c r="J127" s="104">
        <f t="shared" si="4"/>
        <v>744191.6205458038</v>
      </c>
      <c r="K127" s="104">
        <f t="shared" si="5"/>
        <v>1729.9835416218734</v>
      </c>
      <c r="L127" s="79">
        <f t="shared" si="6"/>
        <v>0.13513065044518882</v>
      </c>
      <c r="M127" s="72">
        <f t="shared" si="7"/>
        <v>0.76120776594477391</v>
      </c>
      <c r="N127" s="72">
        <f t="shared" si="8"/>
        <v>0.55529906765042747</v>
      </c>
      <c r="O127" s="72">
        <f t="shared" si="9"/>
        <v>24.689713418968982</v>
      </c>
      <c r="P127" s="59"/>
      <c r="Q127" s="43"/>
      <c r="R127" s="44"/>
    </row>
    <row r="128" spans="1:21" x14ac:dyDescent="0.25">
      <c r="A128" s="22" t="s">
        <v>125</v>
      </c>
      <c r="B128" s="58" t="str">
        <f t="shared" si="3"/>
        <v>SG20.0288.DATA</v>
      </c>
      <c r="C128" t="str">
        <f t="shared" si="10"/>
        <v>SG20.0288</v>
      </c>
      <c r="D128" s="100">
        <v>7328763.2999999998</v>
      </c>
      <c r="E128" s="100">
        <v>26591.4</v>
      </c>
      <c r="F128" s="109">
        <v>79.5</v>
      </c>
      <c r="G128" s="100">
        <v>27127.599999999999</v>
      </c>
      <c r="H128" s="100">
        <v>5748.6</v>
      </c>
      <c r="I128" s="100">
        <v>460573.2</v>
      </c>
      <c r="J128" s="104">
        <f t="shared" si="4"/>
        <v>715398.33790350961</v>
      </c>
      <c r="K128" s="104">
        <f t="shared" si="5"/>
        <v>2030.9227995632491</v>
      </c>
      <c r="L128" s="79">
        <f t="shared" si="6"/>
        <v>0.17845959710933912</v>
      </c>
      <c r="M128" s="72">
        <f t="shared" si="7"/>
        <v>2.3597977969050499</v>
      </c>
      <c r="N128" s="72">
        <f t="shared" si="8"/>
        <v>0.56411161144900968</v>
      </c>
      <c r="O128" s="72">
        <f t="shared" si="9"/>
        <v>25.965682989182667</v>
      </c>
      <c r="P128" s="59"/>
      <c r="Q128" s="43"/>
      <c r="R128" s="44"/>
    </row>
    <row r="129" spans="1:21" x14ac:dyDescent="0.25">
      <c r="A129" s="22" t="s">
        <v>126</v>
      </c>
      <c r="B129" s="58" t="str">
        <f t="shared" si="3"/>
        <v>SG20.0284.DATA</v>
      </c>
      <c r="C129" t="str">
        <f t="shared" si="10"/>
        <v>SG20.0284</v>
      </c>
      <c r="D129" s="100">
        <v>7645786.4000000004</v>
      </c>
      <c r="E129" s="100">
        <v>28261.8</v>
      </c>
      <c r="F129" s="109">
        <v>45</v>
      </c>
      <c r="G129" s="100">
        <v>8334</v>
      </c>
      <c r="H129" s="100">
        <v>5700.6</v>
      </c>
      <c r="I129" s="100">
        <v>434632.4</v>
      </c>
      <c r="J129" s="104">
        <f t="shared" si="4"/>
        <v>746336.59829091094</v>
      </c>
      <c r="K129" s="104">
        <f t="shared" si="5"/>
        <v>2234.7541743362899</v>
      </c>
      <c r="L129" s="79">
        <f t="shared" si="6"/>
        <v>8.8408473018183359E-2</v>
      </c>
      <c r="M129" s="72">
        <f t="shared" si="7"/>
        <v>0.72015027161688505</v>
      </c>
      <c r="N129" s="72">
        <f t="shared" si="8"/>
        <v>0.55939060584262634</v>
      </c>
      <c r="O129" s="72">
        <f t="shared" si="9"/>
        <v>24.46243706174797</v>
      </c>
      <c r="P129" s="59"/>
      <c r="Q129" s="43"/>
      <c r="R129" s="44"/>
    </row>
    <row r="130" spans="1:21" x14ac:dyDescent="0.25">
      <c r="A130" s="22" t="s">
        <v>127</v>
      </c>
      <c r="B130" s="58" t="str">
        <f t="shared" si="3"/>
        <v>SG20.0286.DATA</v>
      </c>
      <c r="C130" t="str">
        <f t="shared" si="10"/>
        <v>SG20.0286</v>
      </c>
      <c r="D130" s="100">
        <v>7338470.9000000004</v>
      </c>
      <c r="E130" s="100">
        <v>28453.200000000001</v>
      </c>
      <c r="F130" s="109">
        <v>46.2</v>
      </c>
      <c r="G130" s="100">
        <v>10372.4</v>
      </c>
      <c r="H130" s="100">
        <v>6413.3</v>
      </c>
      <c r="I130" s="100">
        <v>482686.1</v>
      </c>
      <c r="J130" s="104">
        <f t="shared" ref="J130:J193" si="11">IF($D130&lt;=$B$36,($D130*$C$28)+$C$30,($D130*$E$28)+$E$30)</f>
        <v>716345.70185439126</v>
      </c>
      <c r="K130" s="104">
        <f t="shared" ref="K130:K193" si="12">IF($E130&lt;=$C$36,($E130*$G$28)+$G$30,($E130*$I$28)+$I$30)</f>
        <v>2258.1098526957012</v>
      </c>
      <c r="L130" s="79">
        <f t="shared" si="6"/>
        <v>9.1540686030049653E-2</v>
      </c>
      <c r="M130" s="72">
        <f t="shared" ref="M130:M193" si="13">$G130*$O$28+$O$30</f>
        <v>0.89799046804265736</v>
      </c>
      <c r="N130" s="72">
        <f t="shared" ref="N130:N193" si="14">$H130*$Q$28+$Q$30</f>
        <v>0.62948770366907181</v>
      </c>
      <c r="O130" s="72">
        <f t="shared" ref="O130:O193" si="15">$I130*$S$28+$S$30</f>
        <v>27.247105569394947</v>
      </c>
      <c r="P130" s="59"/>
      <c r="Q130" s="43"/>
    </row>
    <row r="131" spans="1:21" s="41" customFormat="1" x14ac:dyDescent="0.25">
      <c r="A131" s="22" t="s">
        <v>128</v>
      </c>
      <c r="B131" s="58" t="str">
        <f t="shared" ref="B131:B194" si="16">RIGHT(A131, LEN(A131) - 16)</f>
        <v>SG20.0289.DATA</v>
      </c>
      <c r="C131" t="str">
        <f t="shared" ref="C131:C194" si="17">LEFT(B131, LEN(B131) -5)</f>
        <v>SG20.0289</v>
      </c>
      <c r="D131" s="100">
        <v>7291407.5</v>
      </c>
      <c r="E131" s="100">
        <v>23086</v>
      </c>
      <c r="F131" s="109">
        <v>81.8</v>
      </c>
      <c r="G131" s="100">
        <v>26822.6</v>
      </c>
      <c r="H131" s="100">
        <v>5777.9</v>
      </c>
      <c r="I131" s="100">
        <v>466085.9</v>
      </c>
      <c r="J131" s="104">
        <f t="shared" si="11"/>
        <v>711752.78820262128</v>
      </c>
      <c r="K131" s="104">
        <f t="shared" si="12"/>
        <v>1603.1746547300245</v>
      </c>
      <c r="L131" s="79">
        <f t="shared" ref="L131:L194" si="18">IF($F131&lt;=(($D$36*0.1)+$D$36),($F131*$K$28)+$K$30,($F131*$M$28)+$M$30)</f>
        <v>0.18446300538208282</v>
      </c>
      <c r="M131" s="72">
        <f t="shared" si="13"/>
        <v>2.3331880736368684</v>
      </c>
      <c r="N131" s="72">
        <f t="shared" si="14"/>
        <v>0.56699339195457266</v>
      </c>
      <c r="O131" s="72">
        <f t="shared" si="15"/>
        <v>26.285138974509614</v>
      </c>
      <c r="P131" s="59"/>
      <c r="Q131" s="43"/>
    </row>
    <row r="132" spans="1:21" s="41" customFormat="1" x14ac:dyDescent="0.25">
      <c r="A132" s="22" t="s">
        <v>129</v>
      </c>
      <c r="B132" s="58" t="str">
        <f t="shared" si="16"/>
        <v>SG20.0283.DATA</v>
      </c>
      <c r="C132" t="str">
        <f t="shared" si="17"/>
        <v>SG20.0283</v>
      </c>
      <c r="D132" s="100">
        <v>7618515.2999999998</v>
      </c>
      <c r="E132" s="100">
        <v>28921</v>
      </c>
      <c r="F132" s="109">
        <v>96.2</v>
      </c>
      <c r="G132" s="100">
        <v>7979.6</v>
      </c>
      <c r="H132" s="100">
        <v>5587.3</v>
      </c>
      <c r="I132" s="100">
        <v>437382.9</v>
      </c>
      <c r="J132" s="104">
        <f t="shared" si="11"/>
        <v>743675.21370142559</v>
      </c>
      <c r="K132" s="104">
        <f t="shared" si="12"/>
        <v>2315.1933758750765</v>
      </c>
      <c r="L132" s="79">
        <f t="shared" si="18"/>
        <v>0.2220495615244783</v>
      </c>
      <c r="M132" s="72">
        <f t="shared" si="13"/>
        <v>0.68923064562920178</v>
      </c>
      <c r="N132" s="72">
        <f t="shared" si="14"/>
        <v>0.54824706552589242</v>
      </c>
      <c r="O132" s="72">
        <f t="shared" si="15"/>
        <v>24.6218260521958</v>
      </c>
      <c r="P132" s="59"/>
      <c r="Q132" s="43"/>
    </row>
    <row r="133" spans="1:21" s="41" customFormat="1" x14ac:dyDescent="0.25">
      <c r="A133" s="22" t="s">
        <v>130</v>
      </c>
      <c r="B133" s="58" t="str">
        <f t="shared" si="16"/>
        <v>SG20.0287.DATA</v>
      </c>
      <c r="C133" t="str">
        <f t="shared" si="17"/>
        <v>SG20.0287</v>
      </c>
      <c r="D133" s="100">
        <v>5007676.0999999996</v>
      </c>
      <c r="E133" s="100">
        <v>27128.2</v>
      </c>
      <c r="F133" s="109">
        <v>81.2</v>
      </c>
      <c r="G133" s="100">
        <v>29870.6</v>
      </c>
      <c r="H133" s="100">
        <v>8576.7000000000007</v>
      </c>
      <c r="I133" s="100">
        <v>849009.8</v>
      </c>
      <c r="J133" s="104">
        <f t="shared" si="11"/>
        <v>488883.61334411881</v>
      </c>
      <c r="K133" s="104">
        <f t="shared" si="12"/>
        <v>2096.4260813988385</v>
      </c>
      <c r="L133" s="79">
        <f t="shared" si="18"/>
        <v>0.18289689887614971</v>
      </c>
      <c r="M133" s="72">
        <f t="shared" si="13"/>
        <v>2.5991108163300365</v>
      </c>
      <c r="N133" s="72">
        <f t="shared" si="14"/>
        <v>0.84226736052010609</v>
      </c>
      <c r="O133" s="72">
        <f t="shared" si="15"/>
        <v>48.475233080798233</v>
      </c>
      <c r="P133" s="59"/>
      <c r="Q133" s="43"/>
    </row>
    <row r="134" spans="1:21" x14ac:dyDescent="0.25">
      <c r="A134" s="22" t="s">
        <v>131</v>
      </c>
      <c r="B134" s="58" t="str">
        <f t="shared" si="16"/>
        <v>SG20.0273.DATA</v>
      </c>
      <c r="C134" t="str">
        <f t="shared" si="17"/>
        <v>SG20.0273</v>
      </c>
      <c r="D134" s="100">
        <v>4834860.8</v>
      </c>
      <c r="E134" s="100">
        <v>50990</v>
      </c>
      <c r="F134" s="109">
        <v>229.3</v>
      </c>
      <c r="G134" s="100">
        <v>70705.899999999994</v>
      </c>
      <c r="H134" s="100">
        <v>7429.1</v>
      </c>
      <c r="I134" s="100">
        <v>814698.4</v>
      </c>
      <c r="J134" s="104">
        <f t="shared" si="11"/>
        <v>472018.58126813802</v>
      </c>
      <c r="K134" s="104">
        <f t="shared" si="12"/>
        <v>5008.1738654980672</v>
      </c>
      <c r="L134" s="79">
        <f t="shared" si="18"/>
        <v>0.56946418809064736</v>
      </c>
      <c r="M134" s="72">
        <f t="shared" si="13"/>
        <v>6.1617863329633469</v>
      </c>
      <c r="N134" s="72">
        <f t="shared" si="14"/>
        <v>0.72939598481415846</v>
      </c>
      <c r="O134" s="72">
        <f t="shared" si="15"/>
        <v>46.486918444604171</v>
      </c>
      <c r="P134" s="59"/>
      <c r="Q134" s="43"/>
    </row>
    <row r="135" spans="1:21" x14ac:dyDescent="0.25">
      <c r="A135" s="22" t="s">
        <v>132</v>
      </c>
      <c r="B135" s="58" t="str">
        <f t="shared" si="16"/>
        <v>SG20.0263.DATA</v>
      </c>
      <c r="C135" t="str">
        <f t="shared" si="17"/>
        <v>SG20.0263</v>
      </c>
      <c r="D135" s="100">
        <v>4708909.3</v>
      </c>
      <c r="E135" s="100">
        <v>5078.3</v>
      </c>
      <c r="F135" s="109">
        <v>298.5</v>
      </c>
      <c r="G135" s="100">
        <v>95207.5</v>
      </c>
      <c r="H135" s="100">
        <v>7716.3</v>
      </c>
      <c r="I135" s="100">
        <v>806183.7</v>
      </c>
      <c r="J135" s="104">
        <f t="shared" si="11"/>
        <v>459726.98389500094</v>
      </c>
      <c r="K135" s="104">
        <f t="shared" si="12"/>
        <v>540.15011368356022</v>
      </c>
      <c r="L135" s="79">
        <f t="shared" si="18"/>
        <v>0.75008847177493654</v>
      </c>
      <c r="M135" s="72">
        <f t="shared" si="13"/>
        <v>8.2994282858409498</v>
      </c>
      <c r="N135" s="72">
        <f t="shared" si="14"/>
        <v>0.75764333502568526</v>
      </c>
      <c r="O135" s="72">
        <f t="shared" si="15"/>
        <v>45.993499271011672</v>
      </c>
      <c r="P135" s="59"/>
      <c r="Q135" s="59"/>
      <c r="R135" s="59"/>
      <c r="S135" s="74"/>
      <c r="T135" s="74"/>
      <c r="U135" s="74"/>
    </row>
    <row r="136" spans="1:21" x14ac:dyDescent="0.25">
      <c r="A136" s="22" t="s">
        <v>133</v>
      </c>
      <c r="B136" s="58" t="str">
        <f t="shared" si="16"/>
        <v>LOW1 STD CHK5.DATA</v>
      </c>
      <c r="C136" t="str">
        <f t="shared" si="17"/>
        <v>LOW1 STD CHK5</v>
      </c>
      <c r="D136" s="100">
        <v>228673.4</v>
      </c>
      <c r="E136" s="100">
        <v>21457.200000000001</v>
      </c>
      <c r="F136" s="109">
        <v>395.5</v>
      </c>
      <c r="G136" s="100">
        <v>2.5</v>
      </c>
      <c r="H136" s="100">
        <v>4.9000000000000004</v>
      </c>
      <c r="I136" s="100">
        <v>12523.3</v>
      </c>
      <c r="J136" s="104">
        <f t="shared" si="11"/>
        <v>21993.410291970511</v>
      </c>
      <c r="K136" s="104">
        <f t="shared" si="12"/>
        <v>2378.2974415106523</v>
      </c>
      <c r="L136" s="79">
        <f>(F136*$K$28)+$K$30</f>
        <v>1.0032756902341282</v>
      </c>
      <c r="M136" s="72">
        <f t="shared" si="13"/>
        <v>-6.7313985760712597E-3</v>
      </c>
      <c r="N136" s="72">
        <f t="shared" si="14"/>
        <v>-8.0588649648608381E-4</v>
      </c>
      <c r="O136" s="72">
        <f t="shared" si="15"/>
        <v>1.5960118140445623E-3</v>
      </c>
      <c r="P136" s="59">
        <f>((J136-$B$26)/$B$26)*100</f>
        <v>-2.2515098134643954</v>
      </c>
      <c r="Q136" s="59">
        <f>((K136-$F$26)/$F$26)*100</f>
        <v>-4.8681023395739063</v>
      </c>
      <c r="R136" s="103">
        <f>((L136-$J$26)/$J$26)*100</f>
        <v>0.62945739559962066</v>
      </c>
      <c r="S136" s="73"/>
      <c r="T136" s="73"/>
      <c r="U136" s="73"/>
    </row>
    <row r="137" spans="1:21" x14ac:dyDescent="0.25">
      <c r="A137" s="22" t="s">
        <v>134</v>
      </c>
      <c r="B137" s="58" t="str">
        <f t="shared" si="16"/>
        <v>AIR STD CHK5.DATA</v>
      </c>
      <c r="C137" t="str">
        <f t="shared" si="17"/>
        <v>AIR STD CHK5</v>
      </c>
      <c r="D137" s="100">
        <v>113.2</v>
      </c>
      <c r="E137" s="100">
        <v>4096.7</v>
      </c>
      <c r="F137" s="109">
        <v>138.4</v>
      </c>
      <c r="G137" s="100">
        <v>241118</v>
      </c>
      <c r="H137" s="100">
        <v>9569.4</v>
      </c>
      <c r="I137" s="100">
        <v>1369712.2</v>
      </c>
      <c r="J137" s="104">
        <f t="shared" si="11"/>
        <v>90.990447980785035</v>
      </c>
      <c r="K137" s="104">
        <f t="shared" si="12"/>
        <v>429.98853891388245</v>
      </c>
      <c r="L137" s="79">
        <f t="shared" si="18"/>
        <v>0.33219905244177605</v>
      </c>
      <c r="M137" s="72">
        <f t="shared" si="13"/>
        <v>21.029389029847355</v>
      </c>
      <c r="N137" s="72">
        <f t="shared" si="14"/>
        <v>0.9399036577171207</v>
      </c>
      <c r="O137" s="72">
        <f t="shared" si="15"/>
        <v>78.649466805489567</v>
      </c>
      <c r="P137" s="59"/>
      <c r="Q137" s="43"/>
      <c r="R137" s="107"/>
      <c r="S137" s="73">
        <f>((G137-AVERAGE($E$49:$E$51))/AVERAGE($E$49:$E$51))*100</f>
        <v>0.37897763463003947</v>
      </c>
      <c r="T137" s="73">
        <f>((H137-AVERAGE($F$49:$F$51))/AVERAGE($F$49:$F$51))*100</f>
        <v>1.0638597479405785</v>
      </c>
      <c r="U137" s="73">
        <f>((I137-AVERAGE($G$49:$G$51))/AVERAGE($G$49:$G$51))*100</f>
        <v>0.71753897558299418</v>
      </c>
    </row>
    <row r="138" spans="1:21" x14ac:dyDescent="0.25">
      <c r="A138" s="22" t="s">
        <v>135</v>
      </c>
      <c r="B138" s="58" t="str">
        <f t="shared" si="16"/>
        <v>SG20.0262.DATA</v>
      </c>
      <c r="C138" t="str">
        <f t="shared" si="17"/>
        <v>SG20.0262</v>
      </c>
      <c r="D138" s="100">
        <v>5514757</v>
      </c>
      <c r="E138" s="100">
        <v>46273.2</v>
      </c>
      <c r="F138" s="109">
        <v>480.1</v>
      </c>
      <c r="G138" s="100">
        <v>57650.9</v>
      </c>
      <c r="H138" s="100">
        <v>7903</v>
      </c>
      <c r="I138" s="100">
        <v>720822</v>
      </c>
      <c r="J138" s="104">
        <f t="shared" si="11"/>
        <v>538369.60008034669</v>
      </c>
      <c r="K138" s="104">
        <f t="shared" si="12"/>
        <v>4432.60404477879</v>
      </c>
      <c r="L138" s="79">
        <f t="shared" si="18"/>
        <v>0.92181567756906069</v>
      </c>
      <c r="M138" s="72">
        <f t="shared" si="13"/>
        <v>5.0228029320908707</v>
      </c>
      <c r="N138" s="72">
        <f t="shared" si="14"/>
        <v>0.77600607974884683</v>
      </c>
      <c r="O138" s="72">
        <f t="shared" si="15"/>
        <v>41.046865864027211</v>
      </c>
      <c r="P138" s="59"/>
      <c r="Q138" s="43"/>
      <c r="R138" s="107"/>
    </row>
    <row r="139" spans="1:21" x14ac:dyDescent="0.25">
      <c r="A139" s="22" t="s">
        <v>136</v>
      </c>
      <c r="B139" s="58" t="str">
        <f t="shared" si="16"/>
        <v>SG20.0261.DATA</v>
      </c>
      <c r="C139" t="str">
        <f t="shared" si="17"/>
        <v>SG20.0261</v>
      </c>
      <c r="D139" s="100">
        <v>4354280.2</v>
      </c>
      <c r="E139" s="100">
        <v>200177.5</v>
      </c>
      <c r="F139" s="109">
        <v>172.6</v>
      </c>
      <c r="G139" s="100">
        <v>42823.4</v>
      </c>
      <c r="H139" s="100">
        <v>8526.5</v>
      </c>
      <c r="I139" s="100">
        <v>903148</v>
      </c>
      <c r="J139" s="104">
        <f t="shared" si="11"/>
        <v>425118.75680760649</v>
      </c>
      <c r="K139" s="104">
        <f t="shared" si="12"/>
        <v>23212.851322366518</v>
      </c>
      <c r="L139" s="79">
        <f t="shared" si="18"/>
        <v>0.42146712327996522</v>
      </c>
      <c r="M139" s="72">
        <f t="shared" si="13"/>
        <v>3.7291777787828155</v>
      </c>
      <c r="N139" s="72">
        <f t="shared" si="14"/>
        <v>0.83732997549009669</v>
      </c>
      <c r="O139" s="72">
        <f t="shared" si="15"/>
        <v>51.61249286725991</v>
      </c>
      <c r="P139" s="59"/>
      <c r="Q139" s="43"/>
      <c r="R139" s="107"/>
    </row>
    <row r="140" spans="1:21" x14ac:dyDescent="0.25">
      <c r="A140" s="22" t="s">
        <v>137</v>
      </c>
      <c r="B140" s="58" t="str">
        <f t="shared" si="16"/>
        <v>SG20.0359.DATA</v>
      </c>
      <c r="C140" t="str">
        <f t="shared" si="17"/>
        <v>SG20.0359</v>
      </c>
      <c r="D140" s="100">
        <v>7147791.9000000004</v>
      </c>
      <c r="E140" s="100">
        <v>22333.3</v>
      </c>
      <c r="F140" s="109">
        <v>145.5</v>
      </c>
      <c r="G140" s="100">
        <v>37610.5</v>
      </c>
      <c r="H140" s="100">
        <v>6003.5</v>
      </c>
      <c r="I140" s="100">
        <v>473057.4</v>
      </c>
      <c r="J140" s="104">
        <f t="shared" si="11"/>
        <v>697737.35264447797</v>
      </c>
      <c r="K140" s="104">
        <f t="shared" si="12"/>
        <v>2476.6191159765394</v>
      </c>
      <c r="L140" s="79">
        <f t="shared" si="18"/>
        <v>0.35073131276198494</v>
      </c>
      <c r="M140" s="72">
        <f t="shared" si="13"/>
        <v>3.2743783478821538</v>
      </c>
      <c r="N140" s="72">
        <f t="shared" si="14"/>
        <v>0.58918211830457423</v>
      </c>
      <c r="O140" s="72">
        <f t="shared" si="15"/>
        <v>26.689131102088986</v>
      </c>
      <c r="P140" s="59"/>
      <c r="Q140" s="43"/>
      <c r="R140" s="107"/>
    </row>
    <row r="141" spans="1:21" s="41" customFormat="1" x14ac:dyDescent="0.25">
      <c r="A141" s="22" t="s">
        <v>138</v>
      </c>
      <c r="B141" s="58" t="str">
        <f t="shared" si="16"/>
        <v>SG20.0358.DATA</v>
      </c>
      <c r="C141" t="str">
        <f t="shared" si="17"/>
        <v>SG20.0358</v>
      </c>
      <c r="D141" s="100">
        <v>224275.8</v>
      </c>
      <c r="E141" s="100">
        <v>19817.5</v>
      </c>
      <c r="F141" s="109">
        <v>133</v>
      </c>
      <c r="G141" s="100">
        <v>208353.1</v>
      </c>
      <c r="H141" s="100">
        <v>9629.5</v>
      </c>
      <c r="I141" s="100">
        <v>1377624.2</v>
      </c>
      <c r="J141" s="104">
        <f t="shared" si="11"/>
        <v>21571.997983502413</v>
      </c>
      <c r="K141" s="104">
        <f t="shared" si="12"/>
        <v>2194.2795786848164</v>
      </c>
      <c r="L141" s="79">
        <f t="shared" si="18"/>
        <v>0.31810409388837779</v>
      </c>
      <c r="M141" s="72">
        <f t="shared" si="13"/>
        <v>18.170815515389549</v>
      </c>
      <c r="N141" s="72">
        <f t="shared" si="14"/>
        <v>0.9458147501534464</v>
      </c>
      <c r="O141" s="72">
        <f t="shared" si="15"/>
        <v>79.107960058506563</v>
      </c>
      <c r="P141" s="59"/>
      <c r="Q141" s="43"/>
      <c r="R141" s="107"/>
    </row>
    <row r="142" spans="1:21" s="41" customFormat="1" x14ac:dyDescent="0.25">
      <c r="A142" s="22" t="s">
        <v>139</v>
      </c>
      <c r="B142" s="58" t="str">
        <f t="shared" si="16"/>
        <v>SG20.0357.DATA</v>
      </c>
      <c r="C142" t="str">
        <f t="shared" si="17"/>
        <v>SG20.0357</v>
      </c>
      <c r="D142" s="100">
        <v>3500976.5</v>
      </c>
      <c r="E142" s="100">
        <v>14678.9</v>
      </c>
      <c r="F142" s="109">
        <v>197.4</v>
      </c>
      <c r="G142" s="100">
        <v>151056</v>
      </c>
      <c r="H142" s="100">
        <v>8916.6</v>
      </c>
      <c r="I142" s="100">
        <v>920918.4</v>
      </c>
      <c r="J142" s="104">
        <f t="shared" si="11"/>
        <v>341844.91316614009</v>
      </c>
      <c r="K142" s="104">
        <f t="shared" si="12"/>
        <v>1617.5922639828341</v>
      </c>
      <c r="L142" s="79">
        <f t="shared" si="18"/>
        <v>0.48619952552520185</v>
      </c>
      <c r="M142" s="72">
        <f t="shared" si="13"/>
        <v>13.171930351227893</v>
      </c>
      <c r="N142" s="72">
        <f t="shared" si="14"/>
        <v>0.87569798147030764</v>
      </c>
      <c r="O142" s="72">
        <f t="shared" si="15"/>
        <v>52.642271495092729</v>
      </c>
      <c r="P142" s="59"/>
      <c r="Q142" s="43"/>
      <c r="R142" s="107"/>
    </row>
    <row r="143" spans="1:21" s="41" customFormat="1" x14ac:dyDescent="0.25">
      <c r="A143" s="22" t="s">
        <v>140</v>
      </c>
      <c r="B143" s="58" t="str">
        <f t="shared" si="16"/>
        <v>SG20.0375.DATA</v>
      </c>
      <c r="C143" t="str">
        <f t="shared" si="17"/>
        <v>SG20.0375</v>
      </c>
      <c r="D143" s="100">
        <v>4943149.3</v>
      </c>
      <c r="E143" s="100">
        <v>18111.2</v>
      </c>
      <c r="F143" s="109">
        <v>134.6</v>
      </c>
      <c r="G143" s="100">
        <v>72647.100000000006</v>
      </c>
      <c r="H143" s="100">
        <v>8096</v>
      </c>
      <c r="I143" s="100">
        <v>797195.2</v>
      </c>
      <c r="J143" s="104">
        <f t="shared" si="11"/>
        <v>482586.44780518569</v>
      </c>
      <c r="K143" s="104">
        <f t="shared" si="12"/>
        <v>2002.7874280842652</v>
      </c>
      <c r="L143" s="79">
        <f t="shared" si="18"/>
        <v>0.32228037790419944</v>
      </c>
      <c r="M143" s="72">
        <f t="shared" si="13"/>
        <v>6.3311463159410311</v>
      </c>
      <c r="N143" s="72">
        <f t="shared" si="14"/>
        <v>0.79498845645784644</v>
      </c>
      <c r="O143" s="72">
        <f t="shared" si="15"/>
        <v>45.472623815407111</v>
      </c>
      <c r="P143" s="59"/>
      <c r="Q143" s="43"/>
      <c r="R143" s="107"/>
    </row>
    <row r="144" spans="1:21" s="41" customFormat="1" x14ac:dyDescent="0.25">
      <c r="A144" s="22" t="s">
        <v>141</v>
      </c>
      <c r="B144" s="58" t="str">
        <f t="shared" si="16"/>
        <v>SG20.0374.DATA</v>
      </c>
      <c r="C144" t="str">
        <f t="shared" si="17"/>
        <v>SG20.0374</v>
      </c>
      <c r="D144" s="100">
        <v>6606450.2000000002</v>
      </c>
      <c r="E144" s="100">
        <v>19700</v>
      </c>
      <c r="F144" s="109">
        <v>137.30000000000001</v>
      </c>
      <c r="G144" s="100">
        <v>49719.1</v>
      </c>
      <c r="H144" s="100">
        <v>6359.4</v>
      </c>
      <c r="I144" s="100">
        <v>548392.69999999995</v>
      </c>
      <c r="J144" s="104">
        <f t="shared" si="11"/>
        <v>644907.85702362726</v>
      </c>
      <c r="K144" s="104">
        <f t="shared" si="12"/>
        <v>2181.0929598630591</v>
      </c>
      <c r="L144" s="79">
        <f t="shared" si="18"/>
        <v>0.32932785718089863</v>
      </c>
      <c r="M144" s="72">
        <f t="shared" si="13"/>
        <v>4.3307930861283799</v>
      </c>
      <c r="N144" s="72">
        <f t="shared" si="14"/>
        <v>0.62418640779023704</v>
      </c>
      <c r="O144" s="72">
        <f t="shared" si="15"/>
        <v>31.054743686013584</v>
      </c>
      <c r="P144" s="59"/>
      <c r="Q144" s="43"/>
      <c r="R144" s="107"/>
    </row>
    <row r="145" spans="1:21" s="41" customFormat="1" x14ac:dyDescent="0.25">
      <c r="A145" s="22" t="s">
        <v>142</v>
      </c>
      <c r="B145" s="58" t="str">
        <f t="shared" si="16"/>
        <v>SG20.0373.DATA</v>
      </c>
      <c r="C145" t="str">
        <f t="shared" si="17"/>
        <v>SG20.0373</v>
      </c>
      <c r="D145" s="100">
        <v>5047095.7</v>
      </c>
      <c r="E145" s="100">
        <v>15082.9</v>
      </c>
      <c r="F145" s="109">
        <v>143.19999999999999</v>
      </c>
      <c r="G145" s="100">
        <v>53795.9</v>
      </c>
      <c r="H145" s="100">
        <v>8268.2999999999993</v>
      </c>
      <c r="I145" s="100">
        <v>807173.1</v>
      </c>
      <c r="J145" s="104">
        <f t="shared" si="11"/>
        <v>492730.56913114892</v>
      </c>
      <c r="K145" s="104">
        <f t="shared" si="12"/>
        <v>1662.9317874210474</v>
      </c>
      <c r="L145" s="79">
        <f t="shared" si="18"/>
        <v>0.34472790448924118</v>
      </c>
      <c r="M145" s="72">
        <f t="shared" si="13"/>
        <v>4.6864734789799245</v>
      </c>
      <c r="N145" s="72">
        <f t="shared" si="14"/>
        <v>0.81193489949909314</v>
      </c>
      <c r="O145" s="72">
        <f t="shared" si="15"/>
        <v>46.050834107277474</v>
      </c>
      <c r="P145" s="59"/>
      <c r="Q145" s="43"/>
      <c r="R145" s="107"/>
    </row>
    <row r="146" spans="1:21" s="41" customFormat="1" x14ac:dyDescent="0.25">
      <c r="A146" s="22" t="s">
        <v>143</v>
      </c>
      <c r="B146" s="58" t="str">
        <f t="shared" si="16"/>
        <v>SG20.0366.DATA</v>
      </c>
      <c r="C146" t="str">
        <f t="shared" si="17"/>
        <v>SG20.0366</v>
      </c>
      <c r="D146" s="100">
        <v>4455530.3</v>
      </c>
      <c r="E146" s="100">
        <v>152024.70000000001</v>
      </c>
      <c r="F146" s="109">
        <v>27.1</v>
      </c>
      <c r="G146" s="100">
        <v>52055.5</v>
      </c>
      <c r="H146" s="100">
        <v>8525.7999999999993</v>
      </c>
      <c r="I146" s="100">
        <v>882155.8</v>
      </c>
      <c r="J146" s="104">
        <f t="shared" si="11"/>
        <v>434999.74642019439</v>
      </c>
      <c r="K146" s="104">
        <f t="shared" si="12"/>
        <v>17336.982414816655</v>
      </c>
      <c r="L146" s="79">
        <f t="shared" si="18"/>
        <v>4.168629559117791E-2</v>
      </c>
      <c r="M146" s="72">
        <f t="shared" si="13"/>
        <v>4.5346322908620795</v>
      </c>
      <c r="N146" s="72">
        <f t="shared" si="14"/>
        <v>0.83726112749167014</v>
      </c>
      <c r="O146" s="72">
        <f t="shared" si="15"/>
        <v>50.396013839708928</v>
      </c>
      <c r="P146" s="59"/>
      <c r="Q146" s="43"/>
      <c r="R146" s="107"/>
    </row>
    <row r="147" spans="1:21" s="41" customFormat="1" x14ac:dyDescent="0.25">
      <c r="A147" s="22" t="s">
        <v>144</v>
      </c>
      <c r="B147" s="58" t="str">
        <f t="shared" si="16"/>
        <v>SG20.0480.DATA</v>
      </c>
      <c r="C147" t="str">
        <f t="shared" si="17"/>
        <v>SG20.0480</v>
      </c>
      <c r="D147" s="100">
        <v>3490261.1</v>
      </c>
      <c r="E147" s="100">
        <v>44804.3</v>
      </c>
      <c r="F147" s="109">
        <v>141.30000000000001</v>
      </c>
      <c r="G147" s="100">
        <v>124714.2</v>
      </c>
      <c r="H147" s="100">
        <v>8792.7000000000007</v>
      </c>
      <c r="I147" s="100">
        <v>954056.2</v>
      </c>
      <c r="J147" s="104">
        <f t="shared" si="11"/>
        <v>340799.19808936759</v>
      </c>
      <c r="K147" s="104">
        <f t="shared" si="12"/>
        <v>4253.3608057916499</v>
      </c>
      <c r="L147" s="79">
        <f t="shared" si="18"/>
        <v>0.33976856722045296</v>
      </c>
      <c r="M147" s="72">
        <f t="shared" si="13"/>
        <v>10.873740159799121</v>
      </c>
      <c r="N147" s="72">
        <f t="shared" si="14"/>
        <v>0.86351188574883087</v>
      </c>
      <c r="O147" s="72">
        <f t="shared" si="15"/>
        <v>54.562577071410558</v>
      </c>
      <c r="P147" s="59"/>
      <c r="Q147" s="59"/>
      <c r="R147" s="103"/>
      <c r="S147" s="74"/>
      <c r="T147" s="74"/>
      <c r="U147" s="74"/>
    </row>
    <row r="148" spans="1:21" s="41" customFormat="1" x14ac:dyDescent="0.25">
      <c r="A148" s="22" t="s">
        <v>145</v>
      </c>
      <c r="B148" s="58" t="str">
        <f t="shared" si="16"/>
        <v>LOW1 STD CHK6.DATA</v>
      </c>
      <c r="C148" t="str">
        <f t="shared" si="17"/>
        <v>LOW1 STD CHK6</v>
      </c>
      <c r="D148" s="100">
        <v>233022.7</v>
      </c>
      <c r="E148" s="100">
        <v>21816.1</v>
      </c>
      <c r="F148" s="109">
        <v>402.2</v>
      </c>
      <c r="G148" s="100">
        <v>44.9</v>
      </c>
      <c r="H148" s="100">
        <v>8.4</v>
      </c>
      <c r="I148" s="100">
        <v>11408.2</v>
      </c>
      <c r="J148" s="104">
        <f t="shared" si="11"/>
        <v>22410.194117971121</v>
      </c>
      <c r="K148" s="104">
        <f t="shared" si="12"/>
        <v>2418.5755478521737</v>
      </c>
      <c r="L148" s="79">
        <f>(F148*$K$28)+$K$30</f>
        <v>1.0207638795503815</v>
      </c>
      <c r="M148" s="72">
        <f t="shared" si="13"/>
        <v>-3.0322108168224634E-3</v>
      </c>
      <c r="N148" s="72">
        <f t="shared" si="14"/>
        <v>-4.6164650435396779E-4</v>
      </c>
      <c r="O148" s="72">
        <f t="shared" si="15"/>
        <v>-6.3023025905780239E-2</v>
      </c>
      <c r="P148" s="59">
        <f>((J148-$B$26)/$B$26)*100</f>
        <v>-0.39913725346168377</v>
      </c>
      <c r="Q148" s="59">
        <f>((K148-$F$26)/$F$26)*100</f>
        <v>-3.2569780859130515</v>
      </c>
      <c r="R148" s="103">
        <f>((L148-$J$26)/$J$26)*100</f>
        <v>2.3835385707504018</v>
      </c>
      <c r="S148" s="73"/>
      <c r="T148" s="73"/>
      <c r="U148" s="73"/>
    </row>
    <row r="149" spans="1:21" s="41" customFormat="1" x14ac:dyDescent="0.25">
      <c r="A149" s="22" t="s">
        <v>146</v>
      </c>
      <c r="B149" s="58" t="str">
        <f t="shared" si="16"/>
        <v>AIR STD CHK6.DATA</v>
      </c>
      <c r="C149" t="str">
        <f t="shared" si="17"/>
        <v>AIR STD CHK6</v>
      </c>
      <c r="D149" s="100">
        <v>90.2</v>
      </c>
      <c r="E149" s="100">
        <v>4014.4</v>
      </c>
      <c r="F149" s="109">
        <v>139.30000000000001</v>
      </c>
      <c r="G149" s="100">
        <v>243565.4</v>
      </c>
      <c r="H149" s="100">
        <v>9566.5</v>
      </c>
      <c r="I149" s="100">
        <v>1364036.9</v>
      </c>
      <c r="J149" s="104">
        <f t="shared" si="11"/>
        <v>88.786408710554412</v>
      </c>
      <c r="K149" s="104">
        <f t="shared" si="12"/>
        <v>420.75229441149406</v>
      </c>
      <c r="L149" s="79">
        <f t="shared" si="18"/>
        <v>0.33454821220067582</v>
      </c>
      <c r="M149" s="72">
        <f t="shared" si="13"/>
        <v>21.242912428950785</v>
      </c>
      <c r="N149" s="72">
        <f t="shared" si="14"/>
        <v>0.93961843029506831</v>
      </c>
      <c r="O149" s="72">
        <f t="shared" si="15"/>
        <v>78.320588297040729</v>
      </c>
      <c r="P149" s="59"/>
      <c r="Q149" s="43"/>
      <c r="S149" s="73">
        <f>((G149-AVERAGE($E$49:$E$51))/AVERAGE($E$49:$E$51))*100</f>
        <v>1.3978460304486553</v>
      </c>
      <c r="T149" s="73">
        <f>((H149-AVERAGE($F$49:$F$51))/AVERAGE($F$49:$F$51))*100</f>
        <v>1.0332324156868331</v>
      </c>
      <c r="U149" s="73">
        <f>((I149-AVERAGE($G$49:$G$51))/AVERAGE($G$49:$G$51))*100</f>
        <v>0.30022338990876951</v>
      </c>
    </row>
    <row r="150" spans="1:21" s="41" customFormat="1" x14ac:dyDescent="0.25">
      <c r="A150" s="22" t="s">
        <v>147</v>
      </c>
      <c r="B150" s="58" t="str">
        <f t="shared" si="16"/>
        <v>SG20.0404.DATA</v>
      </c>
      <c r="C150" t="str">
        <f t="shared" si="17"/>
        <v>SG20.0404</v>
      </c>
      <c r="D150" s="100">
        <v>5977196.7999999998</v>
      </c>
      <c r="E150" s="100">
        <v>15642.1</v>
      </c>
      <c r="F150" s="109">
        <v>119.2</v>
      </c>
      <c r="G150" s="100">
        <v>56806.5</v>
      </c>
      <c r="H150" s="100">
        <v>7151.5</v>
      </c>
      <c r="I150" s="100">
        <v>645246.30000000005</v>
      </c>
      <c r="J150" s="104">
        <f t="shared" si="11"/>
        <v>583499.06523887231</v>
      </c>
      <c r="K150" s="104">
        <f t="shared" si="12"/>
        <v>1725.6888703582963</v>
      </c>
      <c r="L150" s="79">
        <f t="shared" si="18"/>
        <v>0.28208364425191546</v>
      </c>
      <c r="M150" s="72">
        <f t="shared" si="13"/>
        <v>4.9491332588854533</v>
      </c>
      <c r="N150" s="72">
        <f t="shared" si="14"/>
        <v>0.70209283572390824</v>
      </c>
      <c r="O150" s="72">
        <f t="shared" si="15"/>
        <v>36.667322317258161</v>
      </c>
      <c r="P150" s="59"/>
      <c r="Q150" s="43"/>
    </row>
    <row r="151" spans="1:21" s="41" customFormat="1" x14ac:dyDescent="0.25">
      <c r="A151" s="22" t="s">
        <v>148</v>
      </c>
      <c r="B151" s="58" t="str">
        <f t="shared" si="16"/>
        <v>SG20.0402.DATA</v>
      </c>
      <c r="C151" t="str">
        <f t="shared" si="17"/>
        <v>SG20.0402</v>
      </c>
      <c r="D151" s="100">
        <v>7010969</v>
      </c>
      <c r="E151" s="100">
        <v>20844.7</v>
      </c>
      <c r="F151" s="109">
        <v>113.5</v>
      </c>
      <c r="G151" s="100">
        <v>37364.300000000003</v>
      </c>
      <c r="H151" s="100">
        <v>5987.5</v>
      </c>
      <c r="I151" s="100">
        <v>489946.1</v>
      </c>
      <c r="J151" s="104">
        <f t="shared" si="11"/>
        <v>684384.81616634945</v>
      </c>
      <c r="K151" s="104">
        <f t="shared" si="12"/>
        <v>2309.5586838227678</v>
      </c>
      <c r="L151" s="79">
        <f t="shared" si="18"/>
        <v>0.26720563244555062</v>
      </c>
      <c r="M151" s="72">
        <f t="shared" si="13"/>
        <v>3.2528986302801011</v>
      </c>
      <c r="N151" s="72">
        <f t="shared" si="14"/>
        <v>0.58760844976911319</v>
      </c>
      <c r="O151" s="72">
        <f t="shared" si="15"/>
        <v>27.667816011369592</v>
      </c>
      <c r="P151" s="59"/>
      <c r="Q151" s="43"/>
    </row>
    <row r="152" spans="1:21" s="41" customFormat="1" x14ac:dyDescent="0.25">
      <c r="A152" s="22" t="s">
        <v>149</v>
      </c>
      <c r="B152" s="58" t="str">
        <f t="shared" si="16"/>
        <v>SG20.0401.DATA</v>
      </c>
      <c r="C152" t="str">
        <f t="shared" si="17"/>
        <v>SG20.0401</v>
      </c>
      <c r="D152" s="100">
        <v>7044148.5</v>
      </c>
      <c r="E152" s="100">
        <v>20378.099999999999</v>
      </c>
      <c r="F152" s="109">
        <v>108.5</v>
      </c>
      <c r="G152" s="100">
        <v>36279.4</v>
      </c>
      <c r="H152" s="100">
        <v>6139.2</v>
      </c>
      <c r="I152" s="100">
        <v>482840.1</v>
      </c>
      <c r="J152" s="104">
        <f t="shared" si="11"/>
        <v>687622.80106563214</v>
      </c>
      <c r="K152" s="104">
        <f t="shared" si="12"/>
        <v>2257.193778782495</v>
      </c>
      <c r="L152" s="79">
        <f t="shared" si="18"/>
        <v>0.25415474489610773</v>
      </c>
      <c r="M152" s="72">
        <f t="shared" si="13"/>
        <v>3.1582465359402656</v>
      </c>
      <c r="N152" s="72">
        <f t="shared" si="14"/>
        <v>0.60252879457095365</v>
      </c>
      <c r="O152" s="72">
        <f t="shared" si="15"/>
        <v>27.256029730285317</v>
      </c>
      <c r="P152" s="59"/>
      <c r="Q152" s="43"/>
    </row>
    <row r="153" spans="1:21" s="41" customFormat="1" x14ac:dyDescent="0.25">
      <c r="A153" s="22" t="s">
        <v>150</v>
      </c>
      <c r="B153" s="58" t="str">
        <f t="shared" si="16"/>
        <v>SG20.0726.DATA</v>
      </c>
      <c r="C153" t="str">
        <f t="shared" si="17"/>
        <v>SG20.0726</v>
      </c>
      <c r="D153" s="100">
        <v>7746186.5999999996</v>
      </c>
      <c r="E153" s="100">
        <v>38363.9</v>
      </c>
      <c r="F153" s="109">
        <v>101.1</v>
      </c>
      <c r="G153" s="100">
        <v>29120.799999999999</v>
      </c>
      <c r="H153" s="100">
        <v>4982</v>
      </c>
      <c r="I153" s="100">
        <v>368921.7</v>
      </c>
      <c r="J153" s="104">
        <f t="shared" si="11"/>
        <v>756134.6462266834</v>
      </c>
      <c r="K153" s="104">
        <f t="shared" si="12"/>
        <v>3467.4678543499031</v>
      </c>
      <c r="L153" s="79">
        <f t="shared" si="18"/>
        <v>0.23483943132293228</v>
      </c>
      <c r="M153" s="72">
        <f t="shared" si="13"/>
        <v>2.5336945195874718</v>
      </c>
      <c r="N153" s="72">
        <f t="shared" si="14"/>
        <v>0.4887132177437295</v>
      </c>
      <c r="O153" s="72">
        <f t="shared" si="15"/>
        <v>20.654561353832896</v>
      </c>
      <c r="P153" s="59"/>
      <c r="Q153" s="43"/>
    </row>
    <row r="154" spans="1:21" s="41" customFormat="1" x14ac:dyDescent="0.25">
      <c r="A154" s="22" t="s">
        <v>151</v>
      </c>
      <c r="B154" s="58" t="str">
        <f t="shared" si="16"/>
        <v>SG20.0725.DATA</v>
      </c>
      <c r="C154" t="str">
        <f t="shared" si="17"/>
        <v>SG20.0725</v>
      </c>
      <c r="D154" s="100">
        <v>7679956.7000000002</v>
      </c>
      <c r="E154" s="100">
        <v>33495.599999999999</v>
      </c>
      <c r="F154" s="109">
        <v>105.1</v>
      </c>
      <c r="G154" s="100">
        <v>31034.1</v>
      </c>
      <c r="H154" s="100">
        <v>5109.8</v>
      </c>
      <c r="I154" s="100">
        <v>379947.9</v>
      </c>
      <c r="J154" s="104">
        <f t="shared" si="11"/>
        <v>749671.27528736833</v>
      </c>
      <c r="K154" s="104">
        <f t="shared" si="12"/>
        <v>2873.4111722332859</v>
      </c>
      <c r="L154" s="79">
        <f t="shared" si="18"/>
        <v>0.24528014136248655</v>
      </c>
      <c r="M154" s="72">
        <f t="shared" si="13"/>
        <v>2.700620367223574</v>
      </c>
      <c r="N154" s="72">
        <f t="shared" si="14"/>
        <v>0.50128289517072511</v>
      </c>
      <c r="O154" s="72">
        <f t="shared" si="15"/>
        <v>21.293519683764146</v>
      </c>
      <c r="P154" s="59"/>
      <c r="Q154" s="43"/>
    </row>
    <row r="155" spans="1:21" s="41" customFormat="1" x14ac:dyDescent="0.25">
      <c r="A155" s="22" t="s">
        <v>152</v>
      </c>
      <c r="B155" s="58" t="str">
        <f t="shared" si="16"/>
        <v>SG20.0785.DATA</v>
      </c>
      <c r="C155" t="str">
        <f t="shared" si="17"/>
        <v>SG20.0785</v>
      </c>
      <c r="D155" s="100">
        <v>4284.3</v>
      </c>
      <c r="E155" s="100">
        <v>40394.9</v>
      </c>
      <c r="F155" s="109">
        <v>111.4</v>
      </c>
      <c r="G155" s="100">
        <v>222550.2</v>
      </c>
      <c r="H155" s="100">
        <v>10044.299999999999</v>
      </c>
      <c r="I155" s="100">
        <v>1388682.6</v>
      </c>
      <c r="J155" s="104">
        <f t="shared" si="11"/>
        <v>490.69776102682522</v>
      </c>
      <c r="K155" s="104">
        <f t="shared" si="12"/>
        <v>3715.3016200132442</v>
      </c>
      <c r="L155" s="79">
        <f t="shared" si="18"/>
        <v>0.26172425967478463</v>
      </c>
      <c r="M155" s="72">
        <f t="shared" si="13"/>
        <v>19.409441424277077</v>
      </c>
      <c r="N155" s="72">
        <f t="shared" si="14"/>
        <v>0.98661210693527535</v>
      </c>
      <c r="O155" s="72">
        <f t="shared" si="15"/>
        <v>79.748784349351268</v>
      </c>
      <c r="P155" s="59"/>
      <c r="Q155" s="43"/>
    </row>
    <row r="156" spans="1:21" s="41" customFormat="1" x14ac:dyDescent="0.25">
      <c r="A156" s="22" t="s">
        <v>153</v>
      </c>
      <c r="B156" s="58" t="str">
        <f t="shared" si="16"/>
        <v>SG20.0784.DATA</v>
      </c>
      <c r="C156" t="str">
        <f t="shared" si="17"/>
        <v>SG20.0784</v>
      </c>
      <c r="D156" s="100">
        <v>4352.1000000000004</v>
      </c>
      <c r="E156" s="100">
        <v>40068.300000000003</v>
      </c>
      <c r="F156" s="109">
        <v>109.5</v>
      </c>
      <c r="G156" s="100">
        <v>222535.3</v>
      </c>
      <c r="H156" s="100">
        <v>9888.1</v>
      </c>
      <c r="I156" s="100">
        <v>1390853</v>
      </c>
      <c r="J156" s="104">
        <f t="shared" si="11"/>
        <v>497.19488548428762</v>
      </c>
      <c r="K156" s="104">
        <f t="shared" si="12"/>
        <v>3675.4480957071655</v>
      </c>
      <c r="L156" s="79">
        <f t="shared" si="18"/>
        <v>0.2567649224059963</v>
      </c>
      <c r="M156" s="72">
        <f t="shared" si="13"/>
        <v>19.408141473861679</v>
      </c>
      <c r="N156" s="72">
        <f t="shared" si="14"/>
        <v>0.97124916785783655</v>
      </c>
      <c r="O156" s="72">
        <f t="shared" si="15"/>
        <v>79.874557068808798</v>
      </c>
      <c r="P156" s="59"/>
      <c r="Q156" s="43"/>
    </row>
    <row r="157" spans="1:21" s="41" customFormat="1" x14ac:dyDescent="0.25">
      <c r="A157" s="22" t="s">
        <v>154</v>
      </c>
      <c r="B157" s="58" t="str">
        <f t="shared" si="16"/>
        <v>SG20.0740.DATA</v>
      </c>
      <c r="C157" t="str">
        <f t="shared" si="17"/>
        <v>SG20.0740</v>
      </c>
      <c r="D157" s="100">
        <v>6156659</v>
      </c>
      <c r="E157" s="100">
        <v>46896</v>
      </c>
      <c r="F157" s="109">
        <v>92.7</v>
      </c>
      <c r="G157" s="100">
        <v>35583.4</v>
      </c>
      <c r="H157" s="100">
        <v>7786.8</v>
      </c>
      <c r="I157" s="100">
        <v>640935.80000000005</v>
      </c>
      <c r="J157" s="104">
        <f t="shared" si="11"/>
        <v>601012.76778387884</v>
      </c>
      <c r="K157" s="104">
        <f t="shared" si="12"/>
        <v>4508.6015185627039</v>
      </c>
      <c r="L157" s="79">
        <f t="shared" si="18"/>
        <v>0.21291394023986829</v>
      </c>
      <c r="M157" s="72">
        <f t="shared" si="13"/>
        <v>3.0975240198922189</v>
      </c>
      <c r="N157" s="72">
        <f t="shared" si="14"/>
        <v>0.76457731201006074</v>
      </c>
      <c r="O157" s="72">
        <f t="shared" si="15"/>
        <v>36.417532735972806</v>
      </c>
      <c r="P157" s="59"/>
      <c r="Q157" s="43"/>
    </row>
    <row r="158" spans="1:21" s="41" customFormat="1" x14ac:dyDescent="0.25">
      <c r="A158" s="22" t="s">
        <v>155</v>
      </c>
      <c r="B158" s="58" t="str">
        <f t="shared" si="16"/>
        <v>SG20.0738.DATA</v>
      </c>
      <c r="C158" t="str">
        <f t="shared" si="17"/>
        <v>SG20.0738</v>
      </c>
      <c r="D158" s="100">
        <v>6786721.7999999998</v>
      </c>
      <c r="E158" s="100">
        <v>40495.5</v>
      </c>
      <c r="F158" s="109">
        <v>153.1</v>
      </c>
      <c r="G158" s="100">
        <v>44424.3</v>
      </c>
      <c r="H158" s="100">
        <v>5786.5</v>
      </c>
      <c r="I158" s="100">
        <v>514741.1</v>
      </c>
      <c r="J158" s="104">
        <f t="shared" si="11"/>
        <v>662500.54885350796</v>
      </c>
      <c r="K158" s="104">
        <f t="shared" si="12"/>
        <v>3727.5773840830288</v>
      </c>
      <c r="L158" s="79">
        <f t="shared" si="18"/>
        <v>0.37056866183713805</v>
      </c>
      <c r="M158" s="72">
        <f t="shared" si="13"/>
        <v>3.8688482901927541</v>
      </c>
      <c r="N158" s="72">
        <f t="shared" si="14"/>
        <v>0.56783923879238296</v>
      </c>
      <c r="O158" s="72">
        <f t="shared" si="15"/>
        <v>29.104663863816061</v>
      </c>
      <c r="P158" s="59"/>
      <c r="Q158" s="43"/>
    </row>
    <row r="159" spans="1:21" s="41" customFormat="1" x14ac:dyDescent="0.25">
      <c r="A159" s="22" t="s">
        <v>156</v>
      </c>
      <c r="B159" s="58" t="str">
        <f t="shared" si="16"/>
        <v>SG20.0737.DATA</v>
      </c>
      <c r="C159" t="str">
        <f t="shared" si="17"/>
        <v>SG20.0737</v>
      </c>
      <c r="D159" s="100">
        <v>6677979</v>
      </c>
      <c r="E159" s="100">
        <v>26954</v>
      </c>
      <c r="F159" s="109">
        <v>144.6</v>
      </c>
      <c r="G159" s="100">
        <v>49107.7</v>
      </c>
      <c r="H159" s="100">
        <v>5766</v>
      </c>
      <c r="I159" s="100">
        <v>529127.5</v>
      </c>
      <c r="J159" s="104">
        <f t="shared" si="11"/>
        <v>651888.3472137691</v>
      </c>
      <c r="K159" s="104">
        <f t="shared" si="12"/>
        <v>2075.1692414290924</v>
      </c>
      <c r="L159" s="79">
        <f t="shared" si="18"/>
        <v>0.34838215300308517</v>
      </c>
      <c r="M159" s="72">
        <f t="shared" si="13"/>
        <v>4.2774514965999666</v>
      </c>
      <c r="N159" s="72">
        <f t="shared" si="14"/>
        <v>0.56582297598132358</v>
      </c>
      <c r="O159" s="72">
        <f t="shared" si="15"/>
        <v>29.938342748447475</v>
      </c>
      <c r="P159" s="59"/>
      <c r="Q159" s="59"/>
      <c r="R159" s="59"/>
      <c r="S159" s="74"/>
      <c r="T159" s="74"/>
      <c r="U159" s="74"/>
    </row>
    <row r="160" spans="1:21" s="41" customFormat="1" x14ac:dyDescent="0.25">
      <c r="A160" s="22" t="s">
        <v>157</v>
      </c>
      <c r="B160" s="58" t="str">
        <f t="shared" si="16"/>
        <v>LOW1 STD CHK7.DATA</v>
      </c>
      <c r="C160" t="str">
        <f t="shared" si="17"/>
        <v>LOW1 STD CHK7</v>
      </c>
      <c r="D160" s="100">
        <v>233582.6</v>
      </c>
      <c r="E160" s="100">
        <v>22120</v>
      </c>
      <c r="F160" s="109">
        <v>521.70000000000005</v>
      </c>
      <c r="G160" s="100">
        <v>66.8</v>
      </c>
      <c r="H160" s="100">
        <v>28.5</v>
      </c>
      <c r="I160" s="100">
        <v>11854.1</v>
      </c>
      <c r="J160" s="104">
        <f t="shared" si="11"/>
        <v>22463.848100032083</v>
      </c>
      <c r="K160" s="104">
        <f t="shared" si="12"/>
        <v>2452.6811943196808</v>
      </c>
      <c r="L160" s="79">
        <f t="shared" si="18"/>
        <v>1.0463360622418949</v>
      </c>
      <c r="M160" s="72">
        <f t="shared" si="13"/>
        <v>-1.121545441172731E-3</v>
      </c>
      <c r="N160" s="72">
        <f t="shared" si="14"/>
        <v>1.5152745933190411E-3</v>
      </c>
      <c r="O160" s="72">
        <f t="shared" si="15"/>
        <v>-3.7183523691386999E-2</v>
      </c>
      <c r="P160" s="59">
        <f>((J160-$B$26)/$B$26)*100</f>
        <v>-0.16067511096852183</v>
      </c>
      <c r="Q160" s="59">
        <f>((K160-$F$26)/$F$26)*100</f>
        <v>-1.8927522272127679</v>
      </c>
      <c r="R160" s="59">
        <f>((L160-$J$26)/$J$26)*100</f>
        <v>4.94845157892627</v>
      </c>
      <c r="S160" s="73"/>
      <c r="T160" s="73"/>
      <c r="U160" s="73"/>
    </row>
    <row r="161" spans="1:21" s="41" customFormat="1" x14ac:dyDescent="0.25">
      <c r="A161" s="22" t="s">
        <v>158</v>
      </c>
      <c r="B161" s="58" t="str">
        <f t="shared" si="16"/>
        <v>AIR STD CHK7.DATA</v>
      </c>
      <c r="C161" t="str">
        <f t="shared" si="17"/>
        <v>AIR STD CHK7</v>
      </c>
      <c r="D161" s="100">
        <v>128.19999999999999</v>
      </c>
      <c r="E161" s="100">
        <v>4076.6</v>
      </c>
      <c r="F161" s="109">
        <v>139.80000000000001</v>
      </c>
      <c r="G161" s="100">
        <v>240636.79999999999</v>
      </c>
      <c r="H161" s="100">
        <v>9674.2000000000007</v>
      </c>
      <c r="I161" s="100">
        <v>1369565.5</v>
      </c>
      <c r="J161" s="104">
        <f t="shared" si="11"/>
        <v>92.427864896152826</v>
      </c>
      <c r="K161" s="104">
        <f t="shared" si="12"/>
        <v>427.73278539628819</v>
      </c>
      <c r="L161" s="79">
        <f t="shared" si="18"/>
        <v>0.3358533009556201</v>
      </c>
      <c r="M161" s="72">
        <f t="shared" si="13"/>
        <v>20.987406738579651</v>
      </c>
      <c r="N161" s="72">
        <f t="shared" si="14"/>
        <v>0.95021118662439097</v>
      </c>
      <c r="O161" s="72">
        <f t="shared" si="15"/>
        <v>78.640965673005041</v>
      </c>
      <c r="P161" s="59"/>
      <c r="Q161" s="43"/>
      <c r="S161" s="73">
        <f>((G161-AVERAGE($E$49:$E$51))/AVERAGE($E$49:$E$51))*100</f>
        <v>0.17865097283877895</v>
      </c>
      <c r="T161" s="73">
        <f>((H161-AVERAGE($F$49:$F$51))/AVERAGE($F$49:$F$51))*100</f>
        <v>2.1706681686967682</v>
      </c>
      <c r="U161" s="73">
        <f>((I161-AVERAGE($G$49:$G$51))/AVERAGE($G$49:$G$51))*100</f>
        <v>0.70675184601832119</v>
      </c>
    </row>
    <row r="162" spans="1:21" s="41" customFormat="1" x14ac:dyDescent="0.25">
      <c r="A162" s="22" t="s">
        <v>159</v>
      </c>
      <c r="B162" s="58" t="str">
        <f t="shared" si="16"/>
        <v>SG20.0735.DATA</v>
      </c>
      <c r="C162" t="str">
        <f t="shared" si="17"/>
        <v>SG20.0735</v>
      </c>
      <c r="D162" s="100">
        <v>6941874.4000000004</v>
      </c>
      <c r="E162" s="100">
        <v>26158.799999999999</v>
      </c>
      <c r="F162" s="109">
        <v>127</v>
      </c>
      <c r="G162" s="100">
        <v>52165.8</v>
      </c>
      <c r="H162" s="100">
        <v>5983.2</v>
      </c>
      <c r="I162" s="100">
        <v>487812.7</v>
      </c>
      <c r="J162" s="104">
        <f t="shared" si="11"/>
        <v>677641.8793703767</v>
      </c>
      <c r="K162" s="104">
        <f t="shared" si="12"/>
        <v>1978.1345735534205</v>
      </c>
      <c r="L162" s="79">
        <f t="shared" si="18"/>
        <v>0.30244302882904633</v>
      </c>
      <c r="M162" s="72">
        <f t="shared" si="13"/>
        <v>4.5442554137357867</v>
      </c>
      <c r="N162" s="72">
        <f t="shared" si="14"/>
        <v>0.58718552635020793</v>
      </c>
      <c r="O162" s="72">
        <f t="shared" si="15"/>
        <v>27.544187408489606</v>
      </c>
      <c r="P162" s="59"/>
      <c r="Q162" s="43"/>
    </row>
    <row r="163" spans="1:21" s="41" customFormat="1" x14ac:dyDescent="0.25">
      <c r="A163" s="22" t="s">
        <v>160</v>
      </c>
      <c r="B163" s="58" t="str">
        <f t="shared" si="16"/>
        <v>SG20.0734.DATA</v>
      </c>
      <c r="C163" t="str">
        <f t="shared" si="17"/>
        <v>SG20.0734</v>
      </c>
      <c r="D163" s="100">
        <v>6863112.4000000004</v>
      </c>
      <c r="E163" s="100">
        <v>25774.3</v>
      </c>
      <c r="F163" s="109">
        <v>128.4</v>
      </c>
      <c r="G163" s="100">
        <v>54585.5</v>
      </c>
      <c r="H163" s="100">
        <v>6112.5</v>
      </c>
      <c r="I163" s="100">
        <v>490019.7</v>
      </c>
      <c r="J163" s="104">
        <f t="shared" si="11"/>
        <v>669955.50173848658</v>
      </c>
      <c r="K163" s="104">
        <f t="shared" si="12"/>
        <v>1931.2157735053875</v>
      </c>
      <c r="L163" s="79">
        <f t="shared" si="18"/>
        <v>0.30609727734289033</v>
      </c>
      <c r="M163" s="72">
        <f t="shared" si="13"/>
        <v>4.7553621264965011</v>
      </c>
      <c r="N163" s="72">
        <f t="shared" si="14"/>
        <v>0.59990273520240289</v>
      </c>
      <c r="O163" s="72">
        <f t="shared" si="15"/>
        <v>27.672081064886033</v>
      </c>
      <c r="P163" s="59"/>
      <c r="Q163" s="43"/>
    </row>
    <row r="164" spans="1:21" s="41" customFormat="1" x14ac:dyDescent="0.25">
      <c r="A164" s="22" t="s">
        <v>161</v>
      </c>
      <c r="B164" s="58" t="str">
        <f t="shared" si="16"/>
        <v>SG20.0622.DATA</v>
      </c>
      <c r="C164" t="str">
        <f t="shared" si="17"/>
        <v>SG20.0622</v>
      </c>
      <c r="D164" s="100">
        <v>6719344.0999999996</v>
      </c>
      <c r="E164" s="100">
        <v>91021.5</v>
      </c>
      <c r="F164" s="109">
        <v>152.19999999999999</v>
      </c>
      <c r="G164" s="100">
        <v>63354.7</v>
      </c>
      <c r="H164" s="100">
        <v>5308.3</v>
      </c>
      <c r="I164" s="100">
        <v>489891.6</v>
      </c>
      <c r="J164" s="104">
        <f t="shared" si="11"/>
        <v>655925.16419887496</v>
      </c>
      <c r="K164" s="104">
        <f t="shared" si="12"/>
        <v>9893.0371792115438</v>
      </c>
      <c r="L164" s="79">
        <f t="shared" si="18"/>
        <v>0.36821950207823834</v>
      </c>
      <c r="M164" s="72">
        <f t="shared" si="13"/>
        <v>5.5204309307041548</v>
      </c>
      <c r="N164" s="72">
        <f t="shared" si="14"/>
        <v>0.52080622043878932</v>
      </c>
      <c r="O164" s="72">
        <f t="shared" si="15"/>
        <v>27.66465778559995</v>
      </c>
      <c r="P164" s="40"/>
      <c r="Q164" s="43"/>
    </row>
    <row r="165" spans="1:21" s="41" customFormat="1" x14ac:dyDescent="0.25">
      <c r="A165" s="22" t="s">
        <v>162</v>
      </c>
      <c r="B165" s="58" t="str">
        <f t="shared" si="16"/>
        <v>SG20.0623.DATA</v>
      </c>
      <c r="C165" t="str">
        <f t="shared" si="17"/>
        <v>SG20.0623</v>
      </c>
      <c r="D165" s="100">
        <v>6648424.9000000004</v>
      </c>
      <c r="E165" s="100">
        <v>83231.5</v>
      </c>
      <c r="F165" s="109">
        <v>154</v>
      </c>
      <c r="G165" s="100">
        <v>65690.5</v>
      </c>
      <c r="H165" s="100">
        <v>5366.3</v>
      </c>
      <c r="I165" s="100">
        <v>499184.1</v>
      </c>
      <c r="J165" s="104">
        <f t="shared" si="11"/>
        <v>649004.16482669604</v>
      </c>
      <c r="K165" s="104">
        <f t="shared" si="12"/>
        <v>8942.4586294737637</v>
      </c>
      <c r="L165" s="79">
        <f t="shared" si="18"/>
        <v>0.37291782159603781</v>
      </c>
      <c r="M165" s="72">
        <f t="shared" si="13"/>
        <v>5.7242177884412628</v>
      </c>
      <c r="N165" s="72">
        <f t="shared" si="14"/>
        <v>0.52651076887983583</v>
      </c>
      <c r="O165" s="72">
        <f t="shared" si="15"/>
        <v>28.203149766598489</v>
      </c>
      <c r="P165" s="40"/>
      <c r="Q165" s="43"/>
    </row>
    <row r="166" spans="1:21" s="41" customFormat="1" x14ac:dyDescent="0.25">
      <c r="A166" s="22" t="s">
        <v>163</v>
      </c>
      <c r="B166" s="58" t="str">
        <f t="shared" si="16"/>
        <v>SG20.0621.DATA</v>
      </c>
      <c r="C166" t="str">
        <f t="shared" si="17"/>
        <v>SG20.0621</v>
      </c>
      <c r="D166" s="100">
        <v>6250659.7999999998</v>
      </c>
      <c r="E166" s="100">
        <v>85908.3</v>
      </c>
      <c r="F166" s="109">
        <v>179</v>
      </c>
      <c r="G166" s="100">
        <v>20052.7</v>
      </c>
      <c r="H166" s="100">
        <v>6859.6</v>
      </c>
      <c r="I166" s="100">
        <v>632865.69999999995</v>
      </c>
      <c r="J166" s="104">
        <f t="shared" si="11"/>
        <v>610186.29875693424</v>
      </c>
      <c r="K166" s="104">
        <f t="shared" si="12"/>
        <v>9269.0964551397574</v>
      </c>
      <c r="L166" s="79">
        <f t="shared" si="18"/>
        <v>0.4381722593432521</v>
      </c>
      <c r="M166" s="72">
        <f t="shared" si="13"/>
        <v>1.7425481865770001</v>
      </c>
      <c r="N166" s="72">
        <f t="shared" si="14"/>
        <v>0.6733832203800898</v>
      </c>
      <c r="O166" s="72">
        <f t="shared" si="15"/>
        <v>35.949877730768996</v>
      </c>
      <c r="P166" s="40"/>
      <c r="Q166" s="43"/>
    </row>
    <row r="167" spans="1:21" s="41" customFormat="1" x14ac:dyDescent="0.25">
      <c r="A167" s="22" t="s">
        <v>164</v>
      </c>
      <c r="B167" s="58" t="str">
        <f t="shared" si="16"/>
        <v>SG20.0620.DATA</v>
      </c>
      <c r="C167" t="str">
        <f t="shared" si="17"/>
        <v>SG20.0620</v>
      </c>
      <c r="D167" s="100">
        <v>6199165</v>
      </c>
      <c r="E167" s="100">
        <v>86678.5</v>
      </c>
      <c r="F167" s="109">
        <v>178.1</v>
      </c>
      <c r="G167" s="100">
        <v>21085.4</v>
      </c>
      <c r="H167" s="100">
        <v>6895.3</v>
      </c>
      <c r="I167" s="100">
        <v>639757.80000000005</v>
      </c>
      <c r="J167" s="104">
        <f t="shared" si="11"/>
        <v>605160.92511382373</v>
      </c>
      <c r="K167" s="104">
        <f t="shared" si="12"/>
        <v>9363.0804858211486</v>
      </c>
      <c r="L167" s="79">
        <f t="shared" si="18"/>
        <v>0.43582309958435239</v>
      </c>
      <c r="M167" s="72">
        <f t="shared" si="13"/>
        <v>1.8326460922132319</v>
      </c>
      <c r="N167" s="72">
        <f t="shared" si="14"/>
        <v>0.67689446829983746</v>
      </c>
      <c r="O167" s="72">
        <f t="shared" si="15"/>
        <v>36.349268700071136</v>
      </c>
      <c r="P167" s="40"/>
      <c r="Q167" s="43"/>
    </row>
    <row r="168" spans="1:21" s="41" customFormat="1" x14ac:dyDescent="0.25">
      <c r="A168" s="22" t="s">
        <v>165</v>
      </c>
      <c r="B168" s="58" t="str">
        <f t="shared" si="16"/>
        <v>SG20.0619.DATA</v>
      </c>
      <c r="C168" t="str">
        <f t="shared" si="17"/>
        <v>SG20.0619</v>
      </c>
      <c r="D168" s="100">
        <v>7173208.5999999996</v>
      </c>
      <c r="E168" s="100">
        <v>74507.100000000006</v>
      </c>
      <c r="F168" s="109">
        <v>177.3</v>
      </c>
      <c r="G168" s="100">
        <v>33637.9</v>
      </c>
      <c r="H168" s="100">
        <v>5675.3</v>
      </c>
      <c r="I168" s="100">
        <v>452488</v>
      </c>
      <c r="J168" s="104">
        <f t="shared" si="11"/>
        <v>700217.76647800743</v>
      </c>
      <c r="K168" s="104">
        <f t="shared" si="12"/>
        <v>7877.8594639625571</v>
      </c>
      <c r="L168" s="79">
        <f t="shared" si="18"/>
        <v>0.43373495757644159</v>
      </c>
      <c r="M168" s="72">
        <f t="shared" si="13"/>
        <v>2.9277888834389518</v>
      </c>
      <c r="N168" s="72">
        <f t="shared" si="14"/>
        <v>0.55690224247092845</v>
      </c>
      <c r="O168" s="72">
        <f t="shared" si="15"/>
        <v>25.497152952618833</v>
      </c>
      <c r="P168" s="40"/>
      <c r="Q168" s="43"/>
    </row>
    <row r="169" spans="1:21" s="41" customFormat="1" x14ac:dyDescent="0.25">
      <c r="A169" s="22" t="s">
        <v>166</v>
      </c>
      <c r="B169" s="58" t="str">
        <f t="shared" si="16"/>
        <v>SG20.0618.DATA</v>
      </c>
      <c r="C169" t="str">
        <f t="shared" si="17"/>
        <v>SG20.0618</v>
      </c>
      <c r="D169" s="100">
        <v>7092675.5</v>
      </c>
      <c r="E169" s="100">
        <v>68735</v>
      </c>
      <c r="F169" s="109">
        <v>178.4</v>
      </c>
      <c r="G169" s="100">
        <v>35385.699999999997</v>
      </c>
      <c r="H169" s="100">
        <v>5457.8</v>
      </c>
      <c r="I169" s="100">
        <v>464177.9</v>
      </c>
      <c r="J169" s="104">
        <f t="shared" si="11"/>
        <v>692358.54733087099</v>
      </c>
      <c r="K169" s="104">
        <f t="shared" si="12"/>
        <v>7173.5161459983137</v>
      </c>
      <c r="L169" s="79">
        <f t="shared" si="18"/>
        <v>0.43660615283731896</v>
      </c>
      <c r="M169" s="72">
        <f t="shared" si="13"/>
        <v>3.0802756845147781</v>
      </c>
      <c r="N169" s="72">
        <f t="shared" si="14"/>
        <v>0.53551018581700394</v>
      </c>
      <c r="O169" s="72">
        <f t="shared" si="15"/>
        <v>26.174572098023717</v>
      </c>
      <c r="P169" s="40"/>
      <c r="Q169" s="43"/>
    </row>
    <row r="170" spans="1:21" s="41" customFormat="1" x14ac:dyDescent="0.25">
      <c r="A170" s="22" t="s">
        <v>167</v>
      </c>
      <c r="B170" s="58" t="str">
        <f t="shared" si="16"/>
        <v>SG20.0617.DATA</v>
      </c>
      <c r="C170" t="str">
        <f t="shared" si="17"/>
        <v>SG20.0617</v>
      </c>
      <c r="D170" s="100">
        <v>6838690.2999999998</v>
      </c>
      <c r="E170" s="100">
        <v>62020.800000000003</v>
      </c>
      <c r="F170" s="109">
        <v>180.4</v>
      </c>
      <c r="G170" s="100">
        <v>41351.199999999997</v>
      </c>
      <c r="H170" s="100">
        <v>5750.6</v>
      </c>
      <c r="I170" s="100">
        <v>501061.6</v>
      </c>
      <c r="J170" s="104">
        <f t="shared" si="11"/>
        <v>667572.15084384452</v>
      </c>
      <c r="K170" s="104">
        <f t="shared" si="12"/>
        <v>6354.2126160048092</v>
      </c>
      <c r="L170" s="79">
        <f t="shared" si="18"/>
        <v>0.44182650785709615</v>
      </c>
      <c r="M170" s="72">
        <f t="shared" si="13"/>
        <v>3.6007356981421057</v>
      </c>
      <c r="N170" s="72">
        <f t="shared" si="14"/>
        <v>0.56430832001594222</v>
      </c>
      <c r="O170" s="72">
        <f t="shared" si="15"/>
        <v>28.311949195635322</v>
      </c>
      <c r="P170" s="40"/>
      <c r="Q170" s="43"/>
    </row>
    <row r="171" spans="1:21" x14ac:dyDescent="0.25">
      <c r="A171" s="22" t="s">
        <v>168</v>
      </c>
      <c r="B171" s="58" t="str">
        <f t="shared" si="16"/>
        <v>SG20.0616.DATA</v>
      </c>
      <c r="C171" t="str">
        <f t="shared" si="17"/>
        <v>SG20.0616</v>
      </c>
      <c r="D171" s="100">
        <v>7355760</v>
      </c>
      <c r="E171" s="100">
        <v>64684.800000000003</v>
      </c>
      <c r="F171" s="109">
        <v>172.9</v>
      </c>
      <c r="G171" s="100">
        <v>26750.5</v>
      </c>
      <c r="H171" s="100">
        <v>5293.9</v>
      </c>
      <c r="I171" s="100">
        <v>428439.2</v>
      </c>
      <c r="J171" s="104">
        <f t="shared" si="11"/>
        <v>718032.94381771772</v>
      </c>
      <c r="K171" s="104">
        <f t="shared" si="12"/>
        <v>6679.2885154273308</v>
      </c>
      <c r="L171" s="79">
        <f t="shared" si="18"/>
        <v>0.42225017653293184</v>
      </c>
      <c r="M171" s="72">
        <f t="shared" si="13"/>
        <v>2.3268977095462593</v>
      </c>
      <c r="N171" s="72">
        <f t="shared" si="14"/>
        <v>0.51938991875687424</v>
      </c>
      <c r="O171" s="72">
        <f t="shared" si="15"/>
        <v>24.103546716122985</v>
      </c>
      <c r="P171" s="59"/>
      <c r="Q171" s="59"/>
      <c r="R171" s="59"/>
      <c r="S171" s="74"/>
      <c r="T171" s="74"/>
      <c r="U171" s="74"/>
    </row>
    <row r="172" spans="1:21" x14ac:dyDescent="0.25">
      <c r="A172" s="22" t="s">
        <v>169</v>
      </c>
      <c r="B172" s="58" t="str">
        <f t="shared" si="16"/>
        <v>LOW1 STD CHK8.DATA</v>
      </c>
      <c r="C172" t="str">
        <f t="shared" si="17"/>
        <v>LOW1 STD CHK8</v>
      </c>
      <c r="D172" s="100">
        <v>233721</v>
      </c>
      <c r="E172" s="100">
        <v>21826.5</v>
      </c>
      <c r="F172" s="109">
        <v>405.1</v>
      </c>
      <c r="G172" s="100">
        <v>11.1</v>
      </c>
      <c r="H172" s="100">
        <v>6.9</v>
      </c>
      <c r="I172" s="100">
        <v>11734.7</v>
      </c>
      <c r="J172" s="104">
        <f t="shared" si="11"/>
        <v>22477.110666771208</v>
      </c>
      <c r="K172" s="104">
        <f t="shared" si="12"/>
        <v>2419.7427039010781</v>
      </c>
      <c r="L172" s="79">
        <f t="shared" si="18"/>
        <v>1.0283333943290585</v>
      </c>
      <c r="M172" s="72">
        <f t="shared" si="13"/>
        <v>-5.9810916249028716E-3</v>
      </c>
      <c r="N172" s="72">
        <f t="shared" si="14"/>
        <v>-6.0917792955344607E-4</v>
      </c>
      <c r="O172" s="72">
        <f t="shared" si="15"/>
        <v>-4.4102645836259224E-2</v>
      </c>
      <c r="P172" s="59">
        <f>((J172-$B$26)/$B$26)*100</f>
        <v>-0.10173036990574071</v>
      </c>
      <c r="Q172" s="59">
        <f>((K172-$F$26)/$F$26)*100</f>
        <v>-3.2102918439568748</v>
      </c>
      <c r="R172" s="103">
        <f>((L172-$J$26)/$J$26)*100</f>
        <v>3.1427677361141888</v>
      </c>
      <c r="S172" s="73"/>
      <c r="T172" s="73"/>
      <c r="U172" s="73"/>
    </row>
    <row r="173" spans="1:21" x14ac:dyDescent="0.25">
      <c r="A173" s="22" t="s">
        <v>170</v>
      </c>
      <c r="B173" s="58" t="str">
        <f t="shared" si="16"/>
        <v>AIR STD CHK8.DATA</v>
      </c>
      <c r="C173" t="str">
        <f t="shared" si="17"/>
        <v>AIR STD CHK8</v>
      </c>
      <c r="D173" s="100">
        <v>146.1</v>
      </c>
      <c r="E173" s="100">
        <v>4062.6</v>
      </c>
      <c r="F173" s="109">
        <v>137.5</v>
      </c>
      <c r="G173" s="100">
        <v>239985.1</v>
      </c>
      <c r="H173" s="100">
        <v>9608.9</v>
      </c>
      <c r="I173" s="100">
        <v>1365800.6</v>
      </c>
      <c r="J173" s="104">
        <f t="shared" si="11"/>
        <v>94.143182415158392</v>
      </c>
      <c r="K173" s="104">
        <f t="shared" si="12"/>
        <v>426.16161379199372</v>
      </c>
      <c r="L173" s="79">
        <f t="shared" si="18"/>
        <v>0.32984989268287634</v>
      </c>
      <c r="M173" s="72">
        <f t="shared" si="13"/>
        <v>20.930549175780069</v>
      </c>
      <c r="N173" s="72">
        <f t="shared" si="14"/>
        <v>0.94378865191404016</v>
      </c>
      <c r="O173" s="72">
        <f t="shared" si="15"/>
        <v>78.422793118874154</v>
      </c>
      <c r="P173" s="43"/>
      <c r="Q173" s="43"/>
      <c r="R173" s="107"/>
      <c r="S173" s="73">
        <f>((G173-AVERAGE($E$49:$E$51))/AVERAGE($E$49:$E$51))*100</f>
        <v>-9.2655937986985348E-2</v>
      </c>
      <c r="T173" s="73">
        <f>((H173-AVERAGE($F$49:$F$51))/AVERAGE($F$49:$F$51))*100</f>
        <v>1.4810251355347488</v>
      </c>
      <c r="U173" s="73">
        <f>((I173-AVERAGE($G$49:$G$51))/AVERAGE($G$49:$G$51))*100</f>
        <v>0.42991159995118161</v>
      </c>
    </row>
    <row r="174" spans="1:21" x14ac:dyDescent="0.25">
      <c r="A174" s="22" t="s">
        <v>171</v>
      </c>
      <c r="B174" s="58" t="str">
        <f t="shared" si="16"/>
        <v>SG20.0615.DATA</v>
      </c>
      <c r="C174" t="str">
        <f t="shared" si="17"/>
        <v>SG20.0615</v>
      </c>
      <c r="D174" s="100">
        <v>7126104.2000000002</v>
      </c>
      <c r="E174" s="100">
        <v>73279.600000000006</v>
      </c>
      <c r="F174" s="109">
        <v>349</v>
      </c>
      <c r="G174" s="100">
        <v>28754.400000000001</v>
      </c>
      <c r="H174" s="100">
        <v>5729.8</v>
      </c>
      <c r="I174" s="100">
        <v>473885.7</v>
      </c>
      <c r="J174" s="104">
        <f t="shared" si="11"/>
        <v>695620.85163933388</v>
      </c>
      <c r="K174" s="104">
        <f t="shared" si="12"/>
        <v>7728.0731777233887</v>
      </c>
      <c r="L174" s="79">
        <f t="shared" si="18"/>
        <v>0.88190243602430951</v>
      </c>
      <c r="M174" s="72">
        <f t="shared" si="13"/>
        <v>2.5017279536679258</v>
      </c>
      <c r="N174" s="72">
        <f t="shared" si="14"/>
        <v>0.56226255091984267</v>
      </c>
      <c r="O174" s="72">
        <f t="shared" si="15"/>
        <v>26.737130338877911</v>
      </c>
      <c r="P174" s="43"/>
      <c r="Q174" s="43"/>
      <c r="R174" s="107"/>
    </row>
    <row r="175" spans="1:21" x14ac:dyDescent="0.25">
      <c r="A175" s="22" t="s">
        <v>172</v>
      </c>
      <c r="B175" s="58" t="str">
        <f t="shared" si="16"/>
        <v>SG20.0614.DATA</v>
      </c>
      <c r="C175" t="str">
        <f t="shared" si="17"/>
        <v>SG20.0614</v>
      </c>
      <c r="D175" s="100">
        <v>7014810.9000000004</v>
      </c>
      <c r="E175" s="100">
        <v>66325</v>
      </c>
      <c r="F175" s="109">
        <v>403.3</v>
      </c>
      <c r="G175" s="100">
        <v>30709.8</v>
      </c>
      <c r="H175" s="100">
        <v>5497.3</v>
      </c>
      <c r="I175" s="100">
        <v>483535.4</v>
      </c>
      <c r="J175" s="104">
        <f t="shared" si="11"/>
        <v>684759.74689720897</v>
      </c>
      <c r="K175" s="104">
        <f t="shared" si="12"/>
        <v>6879.4347204696815</v>
      </c>
      <c r="L175" s="79">
        <f t="shared" si="18"/>
        <v>1.023635074811259</v>
      </c>
      <c r="M175" s="72">
        <f t="shared" si="13"/>
        <v>2.67232681556498</v>
      </c>
      <c r="N175" s="72">
        <f t="shared" si="14"/>
        <v>0.53939518001392361</v>
      </c>
      <c r="O175" s="72">
        <f t="shared" si="15"/>
        <v>27.296321737214381</v>
      </c>
      <c r="P175" s="43"/>
      <c r="Q175" s="43"/>
      <c r="R175" s="107"/>
    </row>
    <row r="176" spans="1:21" x14ac:dyDescent="0.25">
      <c r="A176" s="22" t="s">
        <v>173</v>
      </c>
      <c r="B176" s="58" t="str">
        <f t="shared" si="16"/>
        <v>SG20.0592.DATA</v>
      </c>
      <c r="C176" t="str">
        <f t="shared" si="17"/>
        <v>SG20.0592</v>
      </c>
      <c r="D176" s="100">
        <v>7906301.2000000002</v>
      </c>
      <c r="E176" s="100">
        <v>34358.6</v>
      </c>
      <c r="F176" s="109">
        <v>135.5</v>
      </c>
      <c r="G176" s="100">
        <v>42075.6</v>
      </c>
      <c r="H176" s="100">
        <v>3845.5</v>
      </c>
      <c r="I176" s="100">
        <v>315552.40000000002</v>
      </c>
      <c r="J176" s="104">
        <f t="shared" si="11"/>
        <v>771760.21794882161</v>
      </c>
      <c r="K176" s="104">
        <f t="shared" si="12"/>
        <v>2978.7191681798467</v>
      </c>
      <c r="L176" s="79">
        <f t="shared" si="18"/>
        <v>0.32462953766309921</v>
      </c>
      <c r="M176" s="72">
        <f t="shared" si="13"/>
        <v>3.6639359720288942</v>
      </c>
      <c r="N176" s="72">
        <f t="shared" si="14"/>
        <v>0.37693357458425814</v>
      </c>
      <c r="O176" s="72">
        <f t="shared" si="15"/>
        <v>17.561858627816715</v>
      </c>
      <c r="P176" s="43"/>
      <c r="Q176" s="43"/>
      <c r="R176" s="107"/>
    </row>
    <row r="177" spans="1:21" x14ac:dyDescent="0.25">
      <c r="A177" s="22" t="s">
        <v>174</v>
      </c>
      <c r="B177" s="58" t="str">
        <f t="shared" si="16"/>
        <v>SG20.0591.DATA</v>
      </c>
      <c r="C177" t="str">
        <f t="shared" si="17"/>
        <v>SG20.0591</v>
      </c>
      <c r="D177" s="100">
        <v>7866282.7999999998</v>
      </c>
      <c r="E177" s="100">
        <v>27075.3</v>
      </c>
      <c r="F177" s="109">
        <v>124.5</v>
      </c>
      <c r="G177" s="100">
        <v>33983.800000000003</v>
      </c>
      <c r="H177" s="100">
        <v>3952.7</v>
      </c>
      <c r="I177" s="100">
        <v>336971.6</v>
      </c>
      <c r="J177" s="104">
        <f t="shared" si="11"/>
        <v>767854.82531501283</v>
      </c>
      <c r="K177" s="104">
        <f t="shared" si="12"/>
        <v>2089.9709330957412</v>
      </c>
      <c r="L177" s="79">
        <f t="shared" si="18"/>
        <v>0.29591758505432492</v>
      </c>
      <c r="M177" s="72">
        <f t="shared" si="13"/>
        <v>2.9579669269748989</v>
      </c>
      <c r="N177" s="72">
        <f t="shared" si="14"/>
        <v>0.38747715377184749</v>
      </c>
      <c r="O177" s="72">
        <f t="shared" si="15"/>
        <v>18.803081919654637</v>
      </c>
      <c r="P177" s="43"/>
      <c r="Q177" s="43"/>
      <c r="R177" s="107"/>
    </row>
    <row r="178" spans="1:21" x14ac:dyDescent="0.25">
      <c r="A178" s="22" t="s">
        <v>175</v>
      </c>
      <c r="B178" s="58" t="str">
        <f t="shared" si="16"/>
        <v>SG20.0590.DATA</v>
      </c>
      <c r="C178" t="str">
        <f t="shared" si="17"/>
        <v>SG20.0590</v>
      </c>
      <c r="D178" s="100">
        <v>7775644.2000000002</v>
      </c>
      <c r="E178" s="100">
        <v>24393</v>
      </c>
      <c r="F178" s="109">
        <v>129.30000000000001</v>
      </c>
      <c r="G178" s="100">
        <v>37876.6</v>
      </c>
      <c r="H178" s="100">
        <v>4177.3</v>
      </c>
      <c r="I178" s="100">
        <v>348701.7</v>
      </c>
      <c r="J178" s="104">
        <f t="shared" si="11"/>
        <v>759009.4111860441</v>
      </c>
      <c r="K178" s="104">
        <f t="shared" si="12"/>
        <v>1762.6619672470056</v>
      </c>
      <c r="L178" s="79">
        <f t="shared" si="18"/>
        <v>0.30844643710179009</v>
      </c>
      <c r="M178" s="72">
        <f t="shared" si="13"/>
        <v>3.2975942408712129</v>
      </c>
      <c r="N178" s="72">
        <f t="shared" si="14"/>
        <v>0.40956752583838274</v>
      </c>
      <c r="O178" s="72">
        <f t="shared" si="15"/>
        <v>19.482830618746487</v>
      </c>
      <c r="P178" s="43"/>
      <c r="Q178" s="43"/>
      <c r="R178" s="107"/>
    </row>
    <row r="179" spans="1:21" x14ac:dyDescent="0.25">
      <c r="A179" s="22" t="s">
        <v>176</v>
      </c>
      <c r="B179" s="58" t="str">
        <f t="shared" si="16"/>
        <v>SG20.0589.DATA</v>
      </c>
      <c r="C179" t="str">
        <f t="shared" si="17"/>
        <v>SG20.0589</v>
      </c>
      <c r="D179" s="100">
        <v>7755512.0999999996</v>
      </c>
      <c r="E179" s="100">
        <v>26325</v>
      </c>
      <c r="F179" s="109">
        <v>135.5</v>
      </c>
      <c r="G179" s="100">
        <v>38537.699999999997</v>
      </c>
      <c r="H179" s="100">
        <v>3921.2</v>
      </c>
      <c r="I179" s="100">
        <v>346424.8</v>
      </c>
      <c r="J179" s="104">
        <f t="shared" si="11"/>
        <v>757044.72106742114</v>
      </c>
      <c r="K179" s="104">
        <f t="shared" si="12"/>
        <v>1998.4152096209968</v>
      </c>
      <c r="L179" s="79">
        <f t="shared" si="18"/>
        <v>0.32462953766309921</v>
      </c>
      <c r="M179" s="72">
        <f t="shared" si="13"/>
        <v>3.3552719066174244</v>
      </c>
      <c r="N179" s="72">
        <f t="shared" si="14"/>
        <v>0.38437899384265845</v>
      </c>
      <c r="O179" s="72">
        <f t="shared" si="15"/>
        <v>19.350886320491377</v>
      </c>
      <c r="P179" s="43"/>
      <c r="Q179" s="43"/>
      <c r="R179" s="107"/>
    </row>
    <row r="180" spans="1:21" x14ac:dyDescent="0.25">
      <c r="A180" s="22" t="s">
        <v>177</v>
      </c>
      <c r="B180" s="58" t="str">
        <f t="shared" si="16"/>
        <v>SG20.0588.DATA</v>
      </c>
      <c r="C180" t="str">
        <f t="shared" si="17"/>
        <v>SG20.0588</v>
      </c>
      <c r="D180" s="100">
        <v>5085666.5</v>
      </c>
      <c r="E180" s="100">
        <v>35617.800000000003</v>
      </c>
      <c r="F180" s="109">
        <v>186.2</v>
      </c>
      <c r="G180" s="100">
        <v>81288.5</v>
      </c>
      <c r="H180" s="100">
        <v>7010.2</v>
      </c>
      <c r="I180" s="100">
        <v>746958.8</v>
      </c>
      <c r="J180" s="104">
        <f t="shared" si="11"/>
        <v>496494.6905902804</v>
      </c>
      <c r="K180" s="104">
        <f t="shared" si="12"/>
        <v>3132.3736623813638</v>
      </c>
      <c r="L180" s="79">
        <f t="shared" si="18"/>
        <v>0.45696553741444979</v>
      </c>
      <c r="M180" s="72">
        <f t="shared" si="13"/>
        <v>7.0850652098743456</v>
      </c>
      <c r="N180" s="72">
        <f t="shared" si="14"/>
        <v>0.68819537547011733</v>
      </c>
      <c r="O180" s="72">
        <f t="shared" si="15"/>
        <v>42.561469814413293</v>
      </c>
      <c r="P180" s="43"/>
      <c r="Q180" s="43"/>
      <c r="R180" s="107"/>
    </row>
    <row r="181" spans="1:21" x14ac:dyDescent="0.25">
      <c r="A181" s="22" t="s">
        <v>178</v>
      </c>
      <c r="B181" s="58" t="str">
        <f t="shared" si="16"/>
        <v>SG20.0578.DATA</v>
      </c>
      <c r="C181" t="str">
        <f t="shared" si="17"/>
        <v>SG20.0578</v>
      </c>
      <c r="D181" s="100">
        <v>3981610.1</v>
      </c>
      <c r="E181" s="100">
        <v>117927.7</v>
      </c>
      <c r="F181" s="109">
        <v>236.6</v>
      </c>
      <c r="G181" s="100">
        <v>85610.3</v>
      </c>
      <c r="H181" s="100">
        <v>8838.4</v>
      </c>
      <c r="I181" s="100">
        <v>910871.8</v>
      </c>
      <c r="J181" s="104">
        <f t="shared" si="11"/>
        <v>388749.90989266912</v>
      </c>
      <c r="K181" s="104">
        <f t="shared" si="12"/>
        <v>13176.279358281467</v>
      </c>
      <c r="L181" s="79">
        <f t="shared" si="18"/>
        <v>0.5885184839128339</v>
      </c>
      <c r="M181" s="72">
        <f t="shared" si="13"/>
        <v>7.4621206263347579</v>
      </c>
      <c r="N181" s="72">
        <f t="shared" si="14"/>
        <v>0.86800667650324148</v>
      </c>
      <c r="O181" s="72">
        <f t="shared" si="15"/>
        <v>52.06008010027972</v>
      </c>
      <c r="P181" s="43"/>
      <c r="Q181" s="43"/>
      <c r="R181" s="107"/>
    </row>
    <row r="182" spans="1:21" x14ac:dyDescent="0.25">
      <c r="A182" s="22" t="s">
        <v>179</v>
      </c>
      <c r="B182" s="58" t="str">
        <f t="shared" si="16"/>
        <v>SG20.0506.DATA</v>
      </c>
      <c r="C182" t="str">
        <f t="shared" si="17"/>
        <v>SG20.0506</v>
      </c>
      <c r="D182" s="100">
        <v>7251466.5999999996</v>
      </c>
      <c r="E182" s="100">
        <v>60515.199999999997</v>
      </c>
      <c r="F182" s="109">
        <v>35.5</v>
      </c>
      <c r="G182" s="100">
        <v>9313.9</v>
      </c>
      <c r="H182" s="100">
        <v>5644.9</v>
      </c>
      <c r="I182" s="100">
        <v>475951.5</v>
      </c>
      <c r="J182" s="104">
        <f t="shared" si="11"/>
        <v>707854.95878795977</v>
      </c>
      <c r="K182" s="104">
        <f t="shared" si="12"/>
        <v>6170.4910416164639</v>
      </c>
      <c r="L182" s="79">
        <f t="shared" si="18"/>
        <v>6.3611786674241916E-2</v>
      </c>
      <c r="M182" s="72">
        <f t="shared" si="13"/>
        <v>0.80564164155292028</v>
      </c>
      <c r="N182" s="72">
        <f t="shared" si="14"/>
        <v>0.55391227225355233</v>
      </c>
      <c r="O182" s="72">
        <f t="shared" si="15"/>
        <v>26.856841582821605</v>
      </c>
      <c r="P182" s="43"/>
      <c r="Q182" s="43"/>
      <c r="R182" s="107"/>
    </row>
    <row r="183" spans="1:21" ht="14.4" x14ac:dyDescent="0.3">
      <c r="A183" s="22" t="s">
        <v>180</v>
      </c>
      <c r="B183" s="58" t="str">
        <f t="shared" si="16"/>
        <v>SG20.0505.DATA</v>
      </c>
      <c r="C183" t="str">
        <f t="shared" si="17"/>
        <v>SG20.0505</v>
      </c>
      <c r="D183" s="100">
        <v>8131659.2000000002</v>
      </c>
      <c r="E183" s="100">
        <v>73214.8</v>
      </c>
      <c r="F183" s="110">
        <v>9.9</v>
      </c>
      <c r="G183" s="100">
        <v>4068.2</v>
      </c>
      <c r="H183" s="100">
        <v>4250.1000000000004</v>
      </c>
      <c r="I183" s="100">
        <v>325977.2</v>
      </c>
      <c r="J183" s="104">
        <f t="shared" si="11"/>
        <v>793752.88814977533</v>
      </c>
      <c r="K183" s="104">
        <f t="shared" si="12"/>
        <v>7720.1659261158129</v>
      </c>
      <c r="L183" s="79">
        <f t="shared" si="18"/>
        <v>-3.2087575789055411E-3</v>
      </c>
      <c r="M183" s="72">
        <f t="shared" si="13"/>
        <v>0.34798057483850026</v>
      </c>
      <c r="N183" s="72">
        <f t="shared" si="14"/>
        <v>0.41672771767473077</v>
      </c>
      <c r="O183" s="72">
        <f t="shared" si="15"/>
        <v>18.165966370998159</v>
      </c>
      <c r="P183" s="59"/>
      <c r="Q183" s="59"/>
      <c r="R183" s="103"/>
      <c r="S183" s="74"/>
      <c r="T183" s="74"/>
      <c r="U183" s="74"/>
    </row>
    <row r="184" spans="1:21" x14ac:dyDescent="0.25">
      <c r="A184" s="22" t="s">
        <v>181</v>
      </c>
      <c r="B184" s="58" t="str">
        <f t="shared" si="16"/>
        <v>LOW1 STD CHK9.DATA</v>
      </c>
      <c r="C184" t="str">
        <f t="shared" si="17"/>
        <v>LOW1 STD CHK9</v>
      </c>
      <c r="D184" s="100">
        <v>233870.8</v>
      </c>
      <c r="E184" s="100">
        <v>21833.3</v>
      </c>
      <c r="F184" s="109">
        <v>405.3</v>
      </c>
      <c r="G184" s="100">
        <v>7.3</v>
      </c>
      <c r="H184" s="100">
        <v>2.4</v>
      </c>
      <c r="I184" s="100">
        <v>11352.4</v>
      </c>
      <c r="J184" s="104">
        <f t="shared" si="11"/>
        <v>22491.465670366015</v>
      </c>
      <c r="K184" s="104">
        <f t="shared" si="12"/>
        <v>2420.5058443945927</v>
      </c>
      <c r="L184" s="79">
        <f t="shared" si="18"/>
        <v>1.0288554298310362</v>
      </c>
      <c r="M184" s="72">
        <f t="shared" si="13"/>
        <v>-6.3126226033261125E-3</v>
      </c>
      <c r="N184" s="72">
        <f t="shared" si="14"/>
        <v>-1.051772205151881E-3</v>
      </c>
      <c r="O184" s="72">
        <f t="shared" si="15"/>
        <v>-6.6256585501122567E-2</v>
      </c>
      <c r="P184" s="59">
        <f>((J184-$B$26)/$B$26)*100</f>
        <v>-3.7930353928823025E-2</v>
      </c>
      <c r="Q184" s="59">
        <f>((K184-$F$26)/$F$26)*100</f>
        <v>-3.1797662242162912</v>
      </c>
      <c r="R184" s="103">
        <f>((L184-$J$26)/$J$26)*100</f>
        <v>3.1951283682082421</v>
      </c>
      <c r="S184" s="73"/>
      <c r="T184" s="73"/>
      <c r="U184" s="73"/>
    </row>
    <row r="185" spans="1:21" x14ac:dyDescent="0.25">
      <c r="A185" s="22" t="s">
        <v>182</v>
      </c>
      <c r="B185" s="58" t="str">
        <f t="shared" si="16"/>
        <v>AIR STD CHK9.DATA</v>
      </c>
      <c r="C185" t="str">
        <f t="shared" si="17"/>
        <v>AIR STD CHK9</v>
      </c>
      <c r="D185" s="100">
        <v>143.30000000000001</v>
      </c>
      <c r="E185" s="100">
        <v>4139.7</v>
      </c>
      <c r="F185" s="109">
        <v>140.9</v>
      </c>
      <c r="G185" s="100">
        <v>241309.6</v>
      </c>
      <c r="H185" s="100">
        <v>9543.2000000000007</v>
      </c>
      <c r="I185" s="100">
        <v>1365001.9</v>
      </c>
      <c r="J185" s="104">
        <f t="shared" si="11"/>
        <v>93.874864590956406</v>
      </c>
      <c r="K185" s="104">
        <f t="shared" si="12"/>
        <v>434.8142802699299</v>
      </c>
      <c r="L185" s="79">
        <f t="shared" si="18"/>
        <v>0.33872449621649753</v>
      </c>
      <c r="M185" s="72">
        <f t="shared" si="13"/>
        <v>21.046105170759432</v>
      </c>
      <c r="N185" s="72">
        <f t="shared" si="14"/>
        <v>0.93732677549030319</v>
      </c>
      <c r="O185" s="72">
        <f t="shared" si="15"/>
        <v>78.376509175347252</v>
      </c>
      <c r="P185" s="43"/>
      <c r="Q185" s="43"/>
      <c r="R185" s="107"/>
      <c r="S185" s="73">
        <f>((G185-AVERAGE($E$49:$E$51))/AVERAGE($E$49:$E$51))*100</f>
        <v>0.45874194967410792</v>
      </c>
      <c r="T185" s="73">
        <f>((H185-AVERAGE($F$49:$F$51))/AVERAGE($F$49:$F$51))*100</f>
        <v>0.78715764275154554</v>
      </c>
      <c r="U185" s="73">
        <f>((I185-AVERAGE($G$49:$G$51))/AVERAGE($G$49:$G$51))*100</f>
        <v>0.37118167232126287</v>
      </c>
    </row>
    <row r="186" spans="1:21" x14ac:dyDescent="0.25">
      <c r="A186" s="22" t="s">
        <v>183</v>
      </c>
      <c r="B186" s="58" t="str">
        <f t="shared" si="16"/>
        <v>SG20.0504.DATA</v>
      </c>
      <c r="C186" t="str">
        <f t="shared" si="17"/>
        <v>SG20.0504</v>
      </c>
      <c r="D186" s="100">
        <v>8182416.5999999996</v>
      </c>
      <c r="E186" s="100">
        <v>72180.2</v>
      </c>
      <c r="F186" s="109">
        <v>38.5</v>
      </c>
      <c r="G186" s="100">
        <v>4331.8</v>
      </c>
      <c r="H186" s="100">
        <v>4115.8</v>
      </c>
      <c r="I186" s="100">
        <v>326477.8</v>
      </c>
      <c r="J186" s="104">
        <f t="shared" si="11"/>
        <v>798706.29898257414</v>
      </c>
      <c r="K186" s="104">
        <f t="shared" si="12"/>
        <v>7593.9183564677114</v>
      </c>
      <c r="L186" s="79">
        <f t="shared" si="18"/>
        <v>7.1442319203907645E-2</v>
      </c>
      <c r="M186" s="72">
        <f t="shared" si="13"/>
        <v>0.37097835534175461</v>
      </c>
      <c r="N186" s="72">
        <f t="shared" si="14"/>
        <v>0.40351873740520411</v>
      </c>
      <c r="O186" s="72">
        <f t="shared" si="15"/>
        <v>18.194975688801534</v>
      </c>
      <c r="P186" s="43"/>
      <c r="Q186" s="43"/>
      <c r="R186" s="107"/>
    </row>
    <row r="187" spans="1:21" x14ac:dyDescent="0.25">
      <c r="A187" s="22" t="s">
        <v>184</v>
      </c>
      <c r="B187" s="58" t="str">
        <f t="shared" si="16"/>
        <v>SG20.0503.DATA</v>
      </c>
      <c r="C187" t="str">
        <f t="shared" si="17"/>
        <v>SG20.0503</v>
      </c>
      <c r="D187" s="100">
        <v>8116281</v>
      </c>
      <c r="E187" s="100">
        <v>68501.5</v>
      </c>
      <c r="F187" s="109">
        <v>17.899999999999999</v>
      </c>
      <c r="G187" s="100">
        <v>5418.4</v>
      </c>
      <c r="H187" s="100">
        <v>4400.5</v>
      </c>
      <c r="I187" s="100">
        <v>327771</v>
      </c>
      <c r="J187" s="104">
        <f t="shared" si="11"/>
        <v>792252.13077313779</v>
      </c>
      <c r="K187" s="104">
        <f t="shared" si="12"/>
        <v>7145.0231946037347</v>
      </c>
      <c r="L187" s="79">
        <f t="shared" si="18"/>
        <v>1.7672662500203037E-2</v>
      </c>
      <c r="M187" s="72">
        <f t="shared" si="13"/>
        <v>0.46577876617193714</v>
      </c>
      <c r="N187" s="72">
        <f t="shared" si="14"/>
        <v>0.43152020190806512</v>
      </c>
      <c r="O187" s="72">
        <f t="shared" si="15"/>
        <v>18.269915460641975</v>
      </c>
      <c r="P187" s="43"/>
      <c r="Q187" s="43"/>
      <c r="R187" s="107"/>
    </row>
    <row r="188" spans="1:21" x14ac:dyDescent="0.25">
      <c r="A188" s="22" t="s">
        <v>185</v>
      </c>
      <c r="B188" s="58" t="str">
        <f t="shared" si="16"/>
        <v>SG20.0502.DATA</v>
      </c>
      <c r="C188" t="str">
        <f t="shared" si="17"/>
        <v>SG20.0502</v>
      </c>
      <c r="D188" s="100">
        <v>8964871</v>
      </c>
      <c r="E188" s="100">
        <v>144366.6</v>
      </c>
      <c r="F188" s="109">
        <v>193</v>
      </c>
      <c r="G188" s="100">
        <v>3713.9</v>
      </c>
      <c r="H188" s="100">
        <v>2505</v>
      </c>
      <c r="I188" s="100">
        <v>164289.1</v>
      </c>
      <c r="J188" s="104">
        <f t="shared" si="11"/>
        <v>875065.96478758287</v>
      </c>
      <c r="K188" s="104">
        <f t="shared" si="12"/>
        <v>16402.499026915899</v>
      </c>
      <c r="L188" s="79">
        <f t="shared" si="18"/>
        <v>0.47471474448169215</v>
      </c>
      <c r="M188" s="72">
        <f t="shared" si="13"/>
        <v>0.3170696733502491</v>
      </c>
      <c r="N188" s="72">
        <f t="shared" si="14"/>
        <v>0.24508965759765769</v>
      </c>
      <c r="O188" s="72">
        <f t="shared" si="15"/>
        <v>8.796287030358922</v>
      </c>
      <c r="P188" s="43"/>
      <c r="Q188" s="43"/>
      <c r="R188" s="107"/>
    </row>
    <row r="189" spans="1:21" x14ac:dyDescent="0.25">
      <c r="A189" s="22" t="s">
        <v>186</v>
      </c>
      <c r="B189" s="58" t="str">
        <f t="shared" si="16"/>
        <v>SG20.0501.DATA</v>
      </c>
      <c r="C189" t="str">
        <f t="shared" si="17"/>
        <v>SG20.0501</v>
      </c>
      <c r="D189" s="100">
        <v>8937445.3000000007</v>
      </c>
      <c r="E189" s="100">
        <v>130667.6</v>
      </c>
      <c r="F189" s="109">
        <v>18.600000000000001</v>
      </c>
      <c r="G189" s="100">
        <v>5886</v>
      </c>
      <c r="H189" s="100">
        <v>2091.4</v>
      </c>
      <c r="I189" s="100">
        <v>167569.1</v>
      </c>
      <c r="J189" s="104">
        <f t="shared" si="11"/>
        <v>872389.49279577308</v>
      </c>
      <c r="K189" s="104">
        <f t="shared" si="12"/>
        <v>14730.871869937995</v>
      </c>
      <c r="L189" s="79">
        <f t="shared" si="18"/>
        <v>1.9499786757125048E-2</v>
      </c>
      <c r="M189" s="72">
        <f t="shared" si="13"/>
        <v>0.50657452551686022</v>
      </c>
      <c r="N189" s="72">
        <f t="shared" si="14"/>
        <v>0.20441032595598824</v>
      </c>
      <c r="O189" s="72">
        <f t="shared" si="15"/>
        <v>8.9863600675044939</v>
      </c>
      <c r="P189" s="43"/>
      <c r="Q189" s="43"/>
      <c r="R189" s="107"/>
    </row>
    <row r="190" spans="1:21" x14ac:dyDescent="0.25">
      <c r="A190" s="22" t="s">
        <v>187</v>
      </c>
      <c r="B190" s="58" t="str">
        <f t="shared" si="16"/>
        <v>SG20.0500.DATA</v>
      </c>
      <c r="C190" t="str">
        <f t="shared" si="17"/>
        <v>SG20.0500</v>
      </c>
      <c r="D190" s="100">
        <v>8938444.0999999996</v>
      </c>
      <c r="E190" s="100">
        <v>133781.6</v>
      </c>
      <c r="F190" s="109">
        <v>22.8</v>
      </c>
      <c r="G190" s="100">
        <v>5200.8999999999996</v>
      </c>
      <c r="H190" s="100">
        <v>2066.1</v>
      </c>
      <c r="I190" s="100">
        <v>166602</v>
      </c>
      <c r="J190" s="104">
        <f t="shared" si="11"/>
        <v>872486.96561234351</v>
      </c>
      <c r="K190" s="104">
        <f t="shared" si="12"/>
        <v>15110.859238857565</v>
      </c>
      <c r="L190" s="79">
        <f t="shared" si="18"/>
        <v>3.0462532298657051E-2</v>
      </c>
      <c r="M190" s="72">
        <f t="shared" si="13"/>
        <v>0.44680297990692269</v>
      </c>
      <c r="N190" s="72">
        <f t="shared" si="14"/>
        <v>0.20192196258429035</v>
      </c>
      <c r="O190" s="72">
        <f t="shared" si="15"/>
        <v>8.9303174960948954</v>
      </c>
      <c r="P190" s="43"/>
      <c r="Q190" s="43"/>
      <c r="R190" s="107"/>
    </row>
    <row r="191" spans="1:21" x14ac:dyDescent="0.25">
      <c r="A191" s="22" t="s">
        <v>188</v>
      </c>
      <c r="B191" s="58" t="str">
        <f t="shared" si="16"/>
        <v>SG20.0499.DATA</v>
      </c>
      <c r="C191" t="str">
        <f t="shared" si="17"/>
        <v>SG20.0499</v>
      </c>
      <c r="D191" s="100">
        <v>8323574.7999999998</v>
      </c>
      <c r="E191" s="100">
        <v>78433</v>
      </c>
      <c r="F191" s="109">
        <v>44</v>
      </c>
      <c r="G191" s="100">
        <v>5003.7</v>
      </c>
      <c r="H191" s="100">
        <v>3663.9</v>
      </c>
      <c r="I191" s="100">
        <v>287823.3</v>
      </c>
      <c r="J191" s="104">
        <f t="shared" si="11"/>
        <v>812481.91706030071</v>
      </c>
      <c r="K191" s="104">
        <f t="shared" si="12"/>
        <v>8356.9193264035785</v>
      </c>
      <c r="L191" s="79">
        <f t="shared" si="18"/>
        <v>8.5798295508294792E-2</v>
      </c>
      <c r="M191" s="72">
        <f t="shared" si="13"/>
        <v>0.42959826702664289</v>
      </c>
      <c r="N191" s="72">
        <f t="shared" si="14"/>
        <v>0.35907243670677463</v>
      </c>
      <c r="O191" s="72">
        <f t="shared" si="15"/>
        <v>15.954982330769994</v>
      </c>
      <c r="P191" s="43"/>
      <c r="Q191" s="43"/>
      <c r="R191" s="107"/>
    </row>
    <row r="192" spans="1:21" x14ac:dyDescent="0.25">
      <c r="A192" s="22" t="s">
        <v>189</v>
      </c>
      <c r="B192" s="58" t="str">
        <f t="shared" si="16"/>
        <v>SG20.0498.DATA</v>
      </c>
      <c r="C192" t="str">
        <f t="shared" si="17"/>
        <v>SG20.0498</v>
      </c>
      <c r="D192" s="100">
        <v>8321551.2999999998</v>
      </c>
      <c r="E192" s="100">
        <v>82115.899999999994</v>
      </c>
      <c r="F192" s="109">
        <v>131.19999999999999</v>
      </c>
      <c r="G192" s="100">
        <v>4452.5</v>
      </c>
      <c r="H192" s="100">
        <v>3847.2</v>
      </c>
      <c r="I192" s="100">
        <v>288016.40000000002</v>
      </c>
      <c r="J192" s="104">
        <f t="shared" si="11"/>
        <v>812284.44384811539</v>
      </c>
      <c r="K192" s="104">
        <f t="shared" si="12"/>
        <v>8806.3269953161926</v>
      </c>
      <c r="L192" s="79">
        <f t="shared" si="18"/>
        <v>0.31340577437057832</v>
      </c>
      <c r="M192" s="72">
        <f t="shared" si="13"/>
        <v>0.38150882615640858</v>
      </c>
      <c r="N192" s="72">
        <f t="shared" si="14"/>
        <v>0.37710077686615084</v>
      </c>
      <c r="O192" s="72">
        <f t="shared" si="15"/>
        <v>15.966172301340976</v>
      </c>
      <c r="P192" s="43"/>
      <c r="Q192" s="43"/>
      <c r="R192" s="107"/>
    </row>
    <row r="193" spans="1:21" x14ac:dyDescent="0.25">
      <c r="A193" s="22" t="s">
        <v>190</v>
      </c>
      <c r="B193" s="58" t="str">
        <f t="shared" si="16"/>
        <v>SG20.0497.DATA</v>
      </c>
      <c r="C193" t="str">
        <f t="shared" si="17"/>
        <v>SG20.0497</v>
      </c>
      <c r="D193" s="100">
        <v>8313562.2000000002</v>
      </c>
      <c r="E193" s="100">
        <v>81798.600000000006</v>
      </c>
      <c r="F193" s="109">
        <v>194</v>
      </c>
      <c r="G193" s="100">
        <v>4010.9</v>
      </c>
      <c r="H193" s="100">
        <v>3950.5</v>
      </c>
      <c r="I193" s="100">
        <v>288003.3</v>
      </c>
      <c r="J193" s="104">
        <f t="shared" si="11"/>
        <v>811504.78818245279</v>
      </c>
      <c r="K193" s="104">
        <f t="shared" si="12"/>
        <v>8767.6083080463868</v>
      </c>
      <c r="L193" s="79">
        <f t="shared" si="18"/>
        <v>0.47732492199158072</v>
      </c>
      <c r="M193" s="72">
        <f t="shared" si="13"/>
        <v>0.34298143666385505</v>
      </c>
      <c r="N193" s="72">
        <f t="shared" si="14"/>
        <v>0.38726077434822159</v>
      </c>
      <c r="O193" s="72">
        <f t="shared" si="15"/>
        <v>15.965413168174322</v>
      </c>
      <c r="P193" s="43"/>
      <c r="Q193" s="43"/>
      <c r="R193" s="107"/>
    </row>
    <row r="194" spans="1:21" x14ac:dyDescent="0.25">
      <c r="A194" s="22" t="s">
        <v>191</v>
      </c>
      <c r="B194" s="58" t="str">
        <f t="shared" si="16"/>
        <v>SG20.0496.DATA</v>
      </c>
      <c r="C194" t="str">
        <f t="shared" si="17"/>
        <v>SG20.0496</v>
      </c>
      <c r="D194" s="100">
        <v>8107867.7999999998</v>
      </c>
      <c r="E194" s="100">
        <v>79721.5</v>
      </c>
      <c r="F194" s="109">
        <v>19.2</v>
      </c>
      <c r="G194" s="100">
        <v>4197.3</v>
      </c>
      <c r="H194" s="100">
        <v>4238.3999999999996</v>
      </c>
      <c r="I194" s="100">
        <v>324811.90000000002</v>
      </c>
      <c r="J194" s="104">
        <f t="shared" ref="J194:J257" si="19">IF($D194&lt;=$B$36,($D194*$C$28)+$C$30,($D194*$E$28)+$E$30)</f>
        <v>791431.08722050302</v>
      </c>
      <c r="K194" s="104">
        <f t="shared" ref="K194:K257" si="20">IF($E194&lt;=$C$36,($E194*$G$28)+$G$30,($E194*$I$28)+$I$30)</f>
        <v>8514.1491673967903</v>
      </c>
      <c r="L194" s="79">
        <f t="shared" si="18"/>
        <v>2.1065893263058182E-2</v>
      </c>
      <c r="M194" s="72">
        <f t="shared" ref="M194:M257" si="21">$G194*$O$28+$O$30</f>
        <v>0.35924390360545827</v>
      </c>
      <c r="N194" s="72">
        <f t="shared" ref="N194:N257" si="22">$H194*$Q$28+$Q$30</f>
        <v>0.41557697255817477</v>
      </c>
      <c r="O194" s="72">
        <f t="shared" ref="O194:O257" si="23">$I194*$S$28+$S$30</f>
        <v>18.098438288624461</v>
      </c>
      <c r="P194" s="43"/>
      <c r="Q194" s="43"/>
      <c r="R194" s="107"/>
    </row>
    <row r="195" spans="1:21" x14ac:dyDescent="0.25">
      <c r="A195" s="22" t="s">
        <v>192</v>
      </c>
      <c r="B195" s="58" t="str">
        <f t="shared" ref="B195:B258" si="24">RIGHT(A195, LEN(A195) - 16)</f>
        <v>SG20.0495.DATA</v>
      </c>
      <c r="C195" t="str">
        <f t="shared" ref="C195:C258" si="25">LEFT(B195, LEN(B195) -5)</f>
        <v>SG20.0495</v>
      </c>
      <c r="D195" s="100">
        <v>8094155.4000000004</v>
      </c>
      <c r="E195" s="100">
        <v>74698</v>
      </c>
      <c r="F195" s="109">
        <v>27.1</v>
      </c>
      <c r="G195" s="100">
        <v>5277.3</v>
      </c>
      <c r="H195" s="100">
        <v>4251.5</v>
      </c>
      <c r="I195" s="100">
        <v>326066.59999999998</v>
      </c>
      <c r="J195" s="105">
        <f t="shared" si="19"/>
        <v>790092.89514006395</v>
      </c>
      <c r="K195" s="105">
        <f t="shared" si="20"/>
        <v>7901.1541295780826</v>
      </c>
      <c r="L195" s="79">
        <f t="shared" ref="L195:L258" si="26">IF($F195&lt;=(($D$36*0.1)+$D$36),($F195*$K$28)+$K$30,($F195*$M$28)+$M$30)</f>
        <v>4.168629559117791E-2</v>
      </c>
      <c r="M195" s="72">
        <f t="shared" si="21"/>
        <v>0.45346849747311629</v>
      </c>
      <c r="N195" s="72">
        <f t="shared" si="22"/>
        <v>0.41686541367158358</v>
      </c>
      <c r="O195" s="72">
        <f t="shared" si="23"/>
        <v>18.171147020242309</v>
      </c>
      <c r="P195" s="59"/>
      <c r="Q195" s="59"/>
      <c r="R195" s="103"/>
      <c r="S195" s="59"/>
      <c r="T195" s="74"/>
      <c r="U195" s="74"/>
    </row>
    <row r="196" spans="1:21" x14ac:dyDescent="0.25">
      <c r="A196" s="22" t="s">
        <v>193</v>
      </c>
      <c r="B196" s="58" t="str">
        <f t="shared" si="24"/>
        <v>LOW1 STD CHK10.DATA</v>
      </c>
      <c r="C196" t="str">
        <f t="shared" si="25"/>
        <v>LOW1 STD CHK10</v>
      </c>
      <c r="D196" s="100">
        <v>233555.8</v>
      </c>
      <c r="E196" s="100">
        <v>21767.1</v>
      </c>
      <c r="F196" s="109">
        <v>406.7</v>
      </c>
      <c r="G196" s="100">
        <v>22.2</v>
      </c>
      <c r="H196" s="100">
        <v>6.8</v>
      </c>
      <c r="I196" s="100">
        <v>11544.8</v>
      </c>
      <c r="J196" s="104">
        <f t="shared" si="19"/>
        <v>22461.279915143292</v>
      </c>
      <c r="K196" s="104">
        <f t="shared" si="20"/>
        <v>2413.0764472371429</v>
      </c>
      <c r="L196" s="79">
        <f t="shared" si="26"/>
        <v>1.0325096783448802</v>
      </c>
      <c r="M196" s="72">
        <f t="shared" si="21"/>
        <v>-5.0126721879297197E-3</v>
      </c>
      <c r="N196" s="72">
        <f t="shared" si="22"/>
        <v>-6.1901335790007803E-4</v>
      </c>
      <c r="O196" s="72">
        <f t="shared" si="23"/>
        <v>-5.5107179297827602E-2</v>
      </c>
      <c r="P196" s="59">
        <f>((J196-$B$26)/$B$26)*100</f>
        <v>-0.17208926602981389</v>
      </c>
      <c r="Q196" s="59">
        <f>((K196-$F$26)/$F$26)*100</f>
        <v>-3.4769421105142828</v>
      </c>
      <c r="R196" s="103">
        <f>((L196-$J$26)/$J$26)*100</f>
        <v>3.5616527928666168</v>
      </c>
      <c r="S196" s="73"/>
      <c r="T196" s="73"/>
      <c r="U196" s="73"/>
    </row>
    <row r="197" spans="1:21" x14ac:dyDescent="0.25">
      <c r="A197" s="22" t="s">
        <v>194</v>
      </c>
      <c r="B197" s="58" t="str">
        <f t="shared" si="24"/>
        <v>AIR STD CHK10.DATA</v>
      </c>
      <c r="C197" t="str">
        <f t="shared" si="25"/>
        <v>AIR STD CHK10</v>
      </c>
      <c r="D197" s="100">
        <v>162.4</v>
      </c>
      <c r="E197" s="100">
        <v>4089.7</v>
      </c>
      <c r="F197" s="109">
        <v>141</v>
      </c>
      <c r="G197" s="100">
        <v>241440.7</v>
      </c>
      <c r="H197" s="100">
        <v>9805.4</v>
      </c>
      <c r="I197" s="100">
        <v>1366138.3</v>
      </c>
      <c r="J197" s="104">
        <f t="shared" si="19"/>
        <v>95.705175463191395</v>
      </c>
      <c r="K197" s="104">
        <f t="shared" si="20"/>
        <v>429.20295311173521</v>
      </c>
      <c r="L197" s="79">
        <f t="shared" si="26"/>
        <v>0.33898551396748633</v>
      </c>
      <c r="M197" s="72">
        <f t="shared" si="21"/>
        <v>21.057542989515035</v>
      </c>
      <c r="N197" s="72">
        <f t="shared" si="22"/>
        <v>0.96311526861517183</v>
      </c>
      <c r="O197" s="72">
        <f t="shared" si="23"/>
        <v>78.442362528826607</v>
      </c>
      <c r="P197" s="43"/>
      <c r="Q197" s="43"/>
      <c r="S197" s="73">
        <f>((G197-AVERAGE($E$49:$E$51))/AVERAGE($E$49:$E$51))*100</f>
        <v>0.51331972473818688</v>
      </c>
      <c r="T197" s="73">
        <f>((H197-AVERAGE($F$49:$F$51))/AVERAGE($F$49:$F$51))*100</f>
        <v>3.5562909244525835</v>
      </c>
      <c r="U197" s="73">
        <f>((I197-AVERAGE($G$49:$G$51))/AVERAGE($G$49:$G$51))*100</f>
        <v>0.45474332220060726</v>
      </c>
    </row>
    <row r="198" spans="1:21" x14ac:dyDescent="0.25">
      <c r="A198" s="22" t="s">
        <v>195</v>
      </c>
      <c r="B198" s="58" t="str">
        <f t="shared" si="24"/>
        <v>SG20.0494.DATA</v>
      </c>
      <c r="C198" t="str">
        <f t="shared" si="25"/>
        <v>SG20.0494</v>
      </c>
      <c r="D198" s="100">
        <v>8153586.0999999996</v>
      </c>
      <c r="E198" s="100">
        <v>76592.2</v>
      </c>
      <c r="F198" s="100">
        <v>51.3</v>
      </c>
      <c r="G198" s="100">
        <v>5090.5</v>
      </c>
      <c r="H198" s="100">
        <v>4259.8999999999996</v>
      </c>
      <c r="I198" s="100">
        <v>325362.59999999998</v>
      </c>
      <c r="J198" s="104">
        <f t="shared" si="19"/>
        <v>795892.73266485496</v>
      </c>
      <c r="K198" s="104">
        <f t="shared" si="20"/>
        <v>8132.2948085143216</v>
      </c>
      <c r="L198" s="79">
        <f t="shared" si="26"/>
        <v>0.10485259133048136</v>
      </c>
      <c r="M198" s="72">
        <f t="shared" si="21"/>
        <v>0.43717113253378431</v>
      </c>
      <c r="N198" s="72">
        <f t="shared" si="22"/>
        <v>0.41769158965270065</v>
      </c>
      <c r="O198" s="72">
        <f t="shared" si="23"/>
        <v>18.13035085617204</v>
      </c>
      <c r="P198" s="43"/>
      <c r="Q198" s="43"/>
    </row>
    <row r="199" spans="1:21" x14ac:dyDescent="0.25">
      <c r="A199" s="22" t="s">
        <v>196</v>
      </c>
      <c r="B199" s="58" t="str">
        <f t="shared" si="24"/>
        <v>SG20.0493.DATA</v>
      </c>
      <c r="C199" t="str">
        <f t="shared" si="25"/>
        <v>SG20.0493</v>
      </c>
      <c r="D199" s="100">
        <v>8331810.0999999996</v>
      </c>
      <c r="E199" s="100">
        <v>43903.8</v>
      </c>
      <c r="F199" s="100">
        <v>71.7</v>
      </c>
      <c r="G199" s="100">
        <v>11030.4</v>
      </c>
      <c r="H199" s="100">
        <v>3895.3</v>
      </c>
      <c r="I199" s="100">
        <v>279972.7</v>
      </c>
      <c r="J199" s="104">
        <f t="shared" si="19"/>
        <v>813285.59936537035</v>
      </c>
      <c r="K199" s="104">
        <f t="shared" si="20"/>
        <v>4143.4768540536688</v>
      </c>
      <c r="L199" s="79">
        <f t="shared" si="26"/>
        <v>0.15810021253220827</v>
      </c>
      <c r="M199" s="72">
        <f t="shared" si="21"/>
        <v>0.95539767430647127</v>
      </c>
      <c r="N199" s="72">
        <f t="shared" si="22"/>
        <v>0.38183161790088083</v>
      </c>
      <c r="O199" s="72">
        <f t="shared" si="23"/>
        <v>15.50004715228981</v>
      </c>
      <c r="P199" s="43"/>
      <c r="Q199" s="43"/>
    </row>
    <row r="200" spans="1:21" x14ac:dyDescent="0.25">
      <c r="A200" s="22" t="s">
        <v>197</v>
      </c>
      <c r="B200" s="58" t="str">
        <f t="shared" si="24"/>
        <v>SG20.0492.DATA</v>
      </c>
      <c r="C200" t="str">
        <f t="shared" si="25"/>
        <v>SG20.0492</v>
      </c>
      <c r="D200" s="100">
        <v>7597958</v>
      </c>
      <c r="E200" s="100">
        <v>49745</v>
      </c>
      <c r="F200" s="100">
        <v>72.900000000000006</v>
      </c>
      <c r="G200" s="100">
        <v>29670.1</v>
      </c>
      <c r="H200" s="100">
        <v>4133.7</v>
      </c>
      <c r="I200" s="100">
        <v>382766.7</v>
      </c>
      <c r="J200" s="104">
        <f t="shared" si="19"/>
        <v>741669.02834691387</v>
      </c>
      <c r="K200" s="104">
        <f t="shared" si="20"/>
        <v>4856.2521332229016</v>
      </c>
      <c r="L200" s="79">
        <f t="shared" si="26"/>
        <v>0.16123242554407455</v>
      </c>
      <c r="M200" s="72">
        <f t="shared" si="21"/>
        <v>2.5816181949684944</v>
      </c>
      <c r="N200" s="72">
        <f t="shared" si="22"/>
        <v>0.40527927907925121</v>
      </c>
      <c r="O200" s="72">
        <f t="shared" si="23"/>
        <v>21.456866597515955</v>
      </c>
      <c r="P200" s="43"/>
      <c r="Q200" s="43"/>
    </row>
    <row r="201" spans="1:21" x14ac:dyDescent="0.25">
      <c r="A201" s="22" t="s">
        <v>74</v>
      </c>
      <c r="B201" s="58" t="str">
        <f t="shared" si="24"/>
        <v>RUN_std chk 201.DATA</v>
      </c>
      <c r="C201" t="str">
        <f t="shared" si="25"/>
        <v>RUN_std chk 201</v>
      </c>
      <c r="D201" s="100">
        <v>232634.7</v>
      </c>
      <c r="E201" s="100">
        <v>22305.599999999999</v>
      </c>
      <c r="F201" s="100">
        <v>443.1</v>
      </c>
      <c r="G201" s="100">
        <v>56.5</v>
      </c>
      <c r="H201" s="100">
        <v>9.9</v>
      </c>
      <c r="I201" s="100">
        <v>8506.6</v>
      </c>
      <c r="J201" s="104">
        <f t="shared" si="19"/>
        <v>22373.012933760278</v>
      </c>
      <c r="K201" s="104">
        <f t="shared" si="20"/>
        <v>2473.5104407308995</v>
      </c>
      <c r="L201" s="79">
        <f>(F201*$K$28)+$K$30</f>
        <v>1.1275201397048242</v>
      </c>
      <c r="M201" s="72">
        <f t="shared" si="21"/>
        <v>-2.0201688826883583E-3</v>
      </c>
      <c r="N201" s="72">
        <f t="shared" si="22"/>
        <v>-3.1411507915448951E-4</v>
      </c>
      <c r="O201" s="72">
        <f t="shared" si="23"/>
        <v>-0.23116812486358113</v>
      </c>
      <c r="P201" s="59">
        <f>((J201-$B$26)/$B$26)*100</f>
        <v>-0.56438696106543329</v>
      </c>
      <c r="Q201" s="59">
        <f>((K201-$F$26)/$F$26)*100</f>
        <v>-1.0595823707640193</v>
      </c>
      <c r="R201" s="103">
        <f>((L201-$J$26)/$J$26)*100</f>
        <v>13.091287833984378</v>
      </c>
    </row>
    <row r="202" spans="1:21" x14ac:dyDescent="0.25">
      <c r="A202" s="22" t="s">
        <v>198</v>
      </c>
      <c r="B202" s="58" t="str">
        <f t="shared" si="24"/>
        <v>RUN_air chk201.DATA</v>
      </c>
      <c r="C202" t="str">
        <f t="shared" si="25"/>
        <v>RUN_air chk201</v>
      </c>
      <c r="D202" s="100">
        <v>0.9</v>
      </c>
      <c r="E202" s="100">
        <v>4217</v>
      </c>
      <c r="F202" s="100">
        <v>152.4</v>
      </c>
      <c r="G202" s="100">
        <v>242482.2</v>
      </c>
      <c r="H202" s="100">
        <v>9572.6</v>
      </c>
      <c r="I202" s="100">
        <v>1362872.6</v>
      </c>
      <c r="J202" s="104">
        <f t="shared" si="19"/>
        <v>80.228986674398158</v>
      </c>
      <c r="K202" s="104">
        <f t="shared" si="20"/>
        <v>443.48939205649884</v>
      </c>
      <c r="L202" s="79">
        <f t="shared" si="26"/>
        <v>0.36874153758021611</v>
      </c>
      <c r="M202" s="72">
        <f t="shared" si="21"/>
        <v>21.148408651101299</v>
      </c>
      <c r="N202" s="72">
        <f t="shared" si="22"/>
        <v>0.94021839142421282</v>
      </c>
      <c r="O202" s="72">
        <f t="shared" si="23"/>
        <v>78.25311816376373</v>
      </c>
      <c r="P202" s="43"/>
      <c r="Q202" s="43"/>
      <c r="S202" s="73">
        <f>((G202-AVERAGE($E$49:$E$51))/AVERAGE($E$49:$E$51))*100</f>
        <v>0.94690288819536206</v>
      </c>
      <c r="T202" s="73">
        <f>((H202-AVERAGE($F$49:$F$51))/AVERAGE($F$49:$F$51))*100</f>
        <v>1.0976554249102404</v>
      </c>
      <c r="U202" s="73">
        <f>((I202-AVERAGE($G$49:$G$51))/AVERAGE($G$49:$G$51))*100</f>
        <v>0.21461020005089093</v>
      </c>
    </row>
    <row r="203" spans="1:21" x14ac:dyDescent="0.25">
      <c r="A203" s="22" t="s">
        <v>199</v>
      </c>
      <c r="B203" s="58" t="str">
        <f t="shared" si="24"/>
        <v>sg20.0491.DATA</v>
      </c>
      <c r="C203" t="str">
        <f t="shared" si="25"/>
        <v>sg20.0491</v>
      </c>
      <c r="D203" s="100">
        <v>8766785.1999999993</v>
      </c>
      <c r="E203" s="100">
        <v>73022.8</v>
      </c>
      <c r="F203" s="100">
        <v>103.8</v>
      </c>
      <c r="G203" s="100">
        <v>3226.9</v>
      </c>
      <c r="H203" s="100">
        <v>3886.1</v>
      </c>
      <c r="I203" s="100">
        <v>278765.8</v>
      </c>
      <c r="J203" s="104">
        <f t="shared" si="19"/>
        <v>855734.78652503132</v>
      </c>
      <c r="K203" s="104">
        <f t="shared" si="20"/>
        <v>7696.7370324637395</v>
      </c>
      <c r="L203" s="79">
        <f t="shared" si="26"/>
        <v>0.24188691059963141</v>
      </c>
      <c r="M203" s="72">
        <f t="shared" si="21"/>
        <v>0.27458136111548109</v>
      </c>
      <c r="N203" s="72">
        <f t="shared" si="22"/>
        <v>0.38092675849299068</v>
      </c>
      <c r="O203" s="72">
        <f t="shared" si="23"/>
        <v>15.430108387493775</v>
      </c>
      <c r="P203" s="43"/>
      <c r="Q203" s="43"/>
    </row>
    <row r="204" spans="1:21" x14ac:dyDescent="0.25">
      <c r="A204" s="22" t="s">
        <v>200</v>
      </c>
      <c r="B204" s="58" t="str">
        <f t="shared" si="24"/>
        <v>sg20.0490.DATA</v>
      </c>
      <c r="C204" t="str">
        <f t="shared" si="25"/>
        <v>sg20.0490</v>
      </c>
      <c r="D204" s="100">
        <v>8510013.1999999993</v>
      </c>
      <c r="E204" s="100">
        <v>58841.7</v>
      </c>
      <c r="F204" s="100">
        <v>67</v>
      </c>
      <c r="G204" s="100">
        <v>9094.5</v>
      </c>
      <c r="H204" s="100">
        <v>3761.1</v>
      </c>
      <c r="I204" s="100">
        <v>282925.09999999998</v>
      </c>
      <c r="J204" s="104">
        <f t="shared" si="19"/>
        <v>830676.4264364643</v>
      </c>
      <c r="K204" s="104">
        <f t="shared" si="20"/>
        <v>5966.2813878313318</v>
      </c>
      <c r="L204" s="79">
        <f t="shared" si="26"/>
        <v>0.14583237823573197</v>
      </c>
      <c r="M204" s="72">
        <f t="shared" si="21"/>
        <v>0.78650008979869424</v>
      </c>
      <c r="N204" s="72">
        <f t="shared" si="22"/>
        <v>0.36863247305970082</v>
      </c>
      <c r="O204" s="72">
        <f t="shared" si="23"/>
        <v>15.671136065359494</v>
      </c>
    </row>
    <row r="205" spans="1:21" ht="14.4" x14ac:dyDescent="0.3">
      <c r="A205" s="22" t="s">
        <v>201</v>
      </c>
      <c r="B205" s="58" t="str">
        <f t="shared" si="24"/>
        <v>sg20.0489.DATA</v>
      </c>
      <c r="C205" t="str">
        <f t="shared" si="25"/>
        <v>sg20.0489</v>
      </c>
      <c r="D205" s="100">
        <v>8461177.9000000004</v>
      </c>
      <c r="E205" s="100">
        <v>89860.1</v>
      </c>
      <c r="F205" s="111"/>
      <c r="G205" s="100">
        <v>1123.9000000000001</v>
      </c>
      <c r="H205" s="100">
        <v>3895.5</v>
      </c>
      <c r="I205" s="100">
        <v>286408.7</v>
      </c>
      <c r="J205" s="104">
        <f t="shared" si="19"/>
        <v>825910.59319750848</v>
      </c>
      <c r="K205" s="104">
        <f t="shared" si="20"/>
        <v>9751.3167777140534</v>
      </c>
      <c r="L205" s="79">
        <f t="shared" si="26"/>
        <v>-2.9049514926802411E-2</v>
      </c>
      <c r="M205" s="72">
        <f t="shared" si="21"/>
        <v>9.1105138056513671E-2</v>
      </c>
      <c r="N205" s="72">
        <f t="shared" si="22"/>
        <v>0.38185128875757407</v>
      </c>
      <c r="O205" s="72">
        <f t="shared" si="23"/>
        <v>15.873007538591299</v>
      </c>
    </row>
    <row r="206" spans="1:21" x14ac:dyDescent="0.25">
      <c r="A206" s="22" t="s">
        <v>202</v>
      </c>
      <c r="B206" s="58" t="str">
        <f t="shared" si="24"/>
        <v>sg20.0488.DATA</v>
      </c>
      <c r="C206" t="str">
        <f t="shared" si="25"/>
        <v>sg20.0488</v>
      </c>
      <c r="D206" s="100">
        <v>8438920.6999999993</v>
      </c>
      <c r="E206" s="100">
        <v>74667.7</v>
      </c>
      <c r="F206" s="100">
        <v>133.69999999999999</v>
      </c>
      <c r="G206" s="100">
        <v>5532.5</v>
      </c>
      <c r="H206" s="100">
        <v>3760.8</v>
      </c>
      <c r="I206" s="100">
        <v>280750.7</v>
      </c>
      <c r="J206" s="104">
        <f t="shared" si="19"/>
        <v>823738.51473037316</v>
      </c>
      <c r="K206" s="104">
        <f t="shared" si="20"/>
        <v>7897.4567572986143</v>
      </c>
      <c r="L206" s="79">
        <f t="shared" si="26"/>
        <v>0.31993121814529973</v>
      </c>
      <c r="M206" s="72">
        <f t="shared" si="21"/>
        <v>0.4757334200240666</v>
      </c>
      <c r="N206" s="72">
        <f t="shared" si="22"/>
        <v>0.36860296677466092</v>
      </c>
      <c r="O206" s="72">
        <f t="shared" si="23"/>
        <v>15.54513154951519</v>
      </c>
    </row>
    <row r="207" spans="1:21" x14ac:dyDescent="0.25">
      <c r="A207" s="22" t="s">
        <v>203</v>
      </c>
      <c r="B207" s="58" t="str">
        <f t="shared" si="24"/>
        <v>sg20.0487.DATA</v>
      </c>
      <c r="C207" t="str">
        <f t="shared" si="25"/>
        <v>sg20.0487</v>
      </c>
      <c r="D207" s="100">
        <v>7549117.7999999998</v>
      </c>
      <c r="E207" s="100">
        <v>40459</v>
      </c>
      <c r="F207" s="100">
        <v>81.5</v>
      </c>
      <c r="G207" s="100">
        <v>25033.3</v>
      </c>
      <c r="H207" s="100">
        <v>4913.8</v>
      </c>
      <c r="I207" s="100">
        <v>409657.8</v>
      </c>
      <c r="J207" s="104">
        <f t="shared" si="19"/>
        <v>736902.71691732784</v>
      </c>
      <c r="K207" s="104">
        <f t="shared" si="20"/>
        <v>3723.1234537793798</v>
      </c>
      <c r="L207" s="79">
        <f t="shared" si="26"/>
        <v>0.18367995212911628</v>
      </c>
      <c r="M207" s="72">
        <f t="shared" si="21"/>
        <v>2.1770806052966827</v>
      </c>
      <c r="N207" s="72">
        <f t="shared" si="22"/>
        <v>0.48200545561132657</v>
      </c>
      <c r="O207" s="72">
        <f t="shared" si="23"/>
        <v>23.015181551535843</v>
      </c>
      <c r="P207" s="59"/>
      <c r="Q207" s="59"/>
      <c r="R207" s="59"/>
      <c r="S207" s="74"/>
      <c r="T207" s="74"/>
      <c r="U207" s="74"/>
    </row>
    <row r="208" spans="1:21" ht="14.4" x14ac:dyDescent="0.3">
      <c r="A208" s="22" t="s">
        <v>204</v>
      </c>
      <c r="B208" s="58" t="str">
        <f t="shared" si="24"/>
        <v>sg20.0486.DATA</v>
      </c>
      <c r="C208" t="str">
        <f t="shared" si="25"/>
        <v>sg20.0486</v>
      </c>
      <c r="D208" s="100">
        <v>7574755.5</v>
      </c>
      <c r="E208" s="100">
        <v>130900.9</v>
      </c>
      <c r="F208" s="111"/>
      <c r="G208" s="100">
        <v>1058.7</v>
      </c>
      <c r="H208" s="100">
        <v>5394.5</v>
      </c>
      <c r="I208" s="100">
        <v>419176.5</v>
      </c>
      <c r="J208" s="104">
        <f t="shared" si="19"/>
        <v>739404.69812416774</v>
      </c>
      <c r="K208" s="104">
        <f t="shared" si="20"/>
        <v>14759.34041623502</v>
      </c>
      <c r="L208" s="79">
        <f t="shared" si="26"/>
        <v>-2.9049514926802411E-2</v>
      </c>
      <c r="M208" s="72">
        <f t="shared" si="21"/>
        <v>8.5416764426725425E-2</v>
      </c>
      <c r="N208" s="72">
        <f t="shared" si="22"/>
        <v>0.52928435967358611</v>
      </c>
      <c r="O208" s="72">
        <f t="shared" si="23"/>
        <v>23.566781618205827</v>
      </c>
    </row>
    <row r="209" spans="1:21" x14ac:dyDescent="0.25">
      <c r="A209" s="22" t="s">
        <v>205</v>
      </c>
      <c r="B209" s="58" t="str">
        <f t="shared" si="24"/>
        <v>sg20.0485.DATA</v>
      </c>
      <c r="C209" t="str">
        <f t="shared" si="25"/>
        <v>sg20.0485</v>
      </c>
      <c r="D209" s="100">
        <v>7513987.2000000002</v>
      </c>
      <c r="E209" s="100">
        <v>38383.300000000003</v>
      </c>
      <c r="F209" s="100">
        <v>79.099999999999994</v>
      </c>
      <c r="G209" s="100">
        <v>25161.7</v>
      </c>
      <c r="H209" s="100">
        <v>4930.7</v>
      </c>
      <c r="I209" s="100">
        <v>407730.6</v>
      </c>
      <c r="J209" s="104">
        <f t="shared" si="19"/>
        <v>733474.32431639242</v>
      </c>
      <c r="K209" s="104">
        <f t="shared" si="20"/>
        <v>3469.8351488126646</v>
      </c>
      <c r="L209" s="79">
        <f t="shared" si="26"/>
        <v>0.17741552610538369</v>
      </c>
      <c r="M209" s="72">
        <f t="shared" si="21"/>
        <v>2.1882828625676156</v>
      </c>
      <c r="N209" s="72">
        <f t="shared" si="22"/>
        <v>0.48366764300190734</v>
      </c>
      <c r="O209" s="72">
        <f t="shared" si="23"/>
        <v>22.903502052393485</v>
      </c>
      <c r="S209" s="73"/>
      <c r="T209" s="73"/>
      <c r="U209" s="73"/>
    </row>
    <row r="210" spans="1:21" x14ac:dyDescent="0.25">
      <c r="A210" s="22" t="s">
        <v>206</v>
      </c>
      <c r="B210" s="58" t="str">
        <f t="shared" si="24"/>
        <v>low1 std chk11.DATA</v>
      </c>
      <c r="C210" t="str">
        <f t="shared" si="25"/>
        <v>low1 std chk11</v>
      </c>
      <c r="D210" s="100">
        <v>233198.4</v>
      </c>
      <c r="E210" s="100">
        <v>21731.4</v>
      </c>
      <c r="F210" s="100">
        <v>418.7</v>
      </c>
      <c r="G210" s="100">
        <v>21.2</v>
      </c>
      <c r="H210" s="100">
        <v>12.1</v>
      </c>
      <c r="I210" s="100">
        <v>11361.9</v>
      </c>
      <c r="J210" s="104">
        <f t="shared" si="19"/>
        <v>22427.031061439797</v>
      </c>
      <c r="K210" s="104">
        <f t="shared" si="20"/>
        <v>2409.0699596461923</v>
      </c>
      <c r="L210" s="79">
        <f t="shared" si="26"/>
        <v>1.063831808463543</v>
      </c>
      <c r="M210" s="72">
        <f t="shared" si="21"/>
        <v>-5.0999171822516251E-3</v>
      </c>
      <c r="N210" s="72">
        <f t="shared" si="22"/>
        <v>-9.7735655528588062E-5</v>
      </c>
      <c r="O210" s="72">
        <f t="shared" si="23"/>
        <v>-6.5706069082560714E-2</v>
      </c>
      <c r="P210" s="59">
        <f>((J210-$B$26)/$B$26)*100</f>
        <v>-0.3243063936009033</v>
      </c>
      <c r="Q210" s="59">
        <f>((K210-$F$26)/$F$26)*100</f>
        <v>-3.6372016141523091</v>
      </c>
      <c r="R210" s="103">
        <f>((L210-$J$26)/$J$26)*100</f>
        <v>6.7032907185098276</v>
      </c>
    </row>
    <row r="211" spans="1:21" x14ac:dyDescent="0.25">
      <c r="A211" s="22" t="s">
        <v>207</v>
      </c>
      <c r="B211" s="58" t="str">
        <f t="shared" si="24"/>
        <v>air std chk11.DATA</v>
      </c>
      <c r="C211" t="str">
        <f t="shared" si="25"/>
        <v>air std chk11</v>
      </c>
      <c r="D211" s="100">
        <v>127.7</v>
      </c>
      <c r="E211" s="100">
        <v>4012.8</v>
      </c>
      <c r="F211" s="100">
        <v>142.80000000000001</v>
      </c>
      <c r="G211" s="100">
        <v>243254.5</v>
      </c>
      <c r="H211" s="100">
        <v>9640.5</v>
      </c>
      <c r="I211" s="100">
        <v>1366240.8</v>
      </c>
      <c r="J211" s="104">
        <f t="shared" si="19"/>
        <v>92.379950998973897</v>
      </c>
      <c r="K211" s="104">
        <f t="shared" si="20"/>
        <v>420.57273194243186</v>
      </c>
      <c r="L211" s="79">
        <f t="shared" si="26"/>
        <v>0.34368383348528581</v>
      </c>
      <c r="M211" s="72">
        <f t="shared" si="21"/>
        <v>21.215787960216105</v>
      </c>
      <c r="N211" s="72">
        <f t="shared" si="22"/>
        <v>0.94689664727157585</v>
      </c>
      <c r="O211" s="72">
        <f t="shared" si="23"/>
        <v>78.448302311237398</v>
      </c>
      <c r="R211" s="107"/>
      <c r="S211" s="73">
        <f>((G211-AVERAGE($E$49:$E$51))/AVERAGE($E$49:$E$51))*100</f>
        <v>1.2684163564027278</v>
      </c>
      <c r="T211" s="73">
        <f>((H211-AVERAGE($F$49:$F$51))/AVERAGE($F$49:$F$51))*100</f>
        <v>1.814757445610089</v>
      </c>
      <c r="U211" s="73">
        <f>((I211-AVERAGE($G$49:$G$51))/AVERAGE($G$49:$G$51))*100</f>
        <v>0.46228034183509492</v>
      </c>
    </row>
    <row r="212" spans="1:21" x14ac:dyDescent="0.25">
      <c r="A212" s="22" t="s">
        <v>208</v>
      </c>
      <c r="B212" s="58" t="str">
        <f t="shared" si="24"/>
        <v>sg20.0484.DATA</v>
      </c>
      <c r="C212" t="str">
        <f t="shared" si="25"/>
        <v>sg20.0484</v>
      </c>
      <c r="D212" s="100">
        <v>7461135.5999999996</v>
      </c>
      <c r="E212" s="100">
        <v>121673.9</v>
      </c>
      <c r="F212" s="100">
        <v>183.7</v>
      </c>
      <c r="G212" s="100">
        <v>35934.1</v>
      </c>
      <c r="H212" s="100">
        <v>4017.4</v>
      </c>
      <c r="I212" s="100">
        <v>391534.3</v>
      </c>
      <c r="J212" s="104">
        <f t="shared" si="19"/>
        <v>728316.54066374758</v>
      </c>
      <c r="K212" s="104">
        <f t="shared" si="20"/>
        <v>13633.41124057</v>
      </c>
      <c r="L212" s="79">
        <f t="shared" si="26"/>
        <v>0.45044009363972837</v>
      </c>
      <c r="M212" s="72">
        <f t="shared" si="21"/>
        <v>3.128120839400911</v>
      </c>
      <c r="N212" s="72">
        <f t="shared" si="22"/>
        <v>0.39384067591211835</v>
      </c>
      <c r="O212" s="72">
        <f t="shared" si="23"/>
        <v>21.964941097661534</v>
      </c>
      <c r="R212" s="107"/>
    </row>
    <row r="213" spans="1:21" x14ac:dyDescent="0.25">
      <c r="A213" s="22" t="s">
        <v>209</v>
      </c>
      <c r="B213" s="58" t="str">
        <f t="shared" si="24"/>
        <v>sg20.0483.DATA</v>
      </c>
      <c r="C213" t="str">
        <f t="shared" si="25"/>
        <v>sg20.0483</v>
      </c>
      <c r="D213" s="100">
        <v>8596244.8000000007</v>
      </c>
      <c r="E213" s="100">
        <v>113693.5</v>
      </c>
      <c r="F213" s="100">
        <v>89.6</v>
      </c>
      <c r="G213" s="100">
        <v>7194.1</v>
      </c>
      <c r="H213" s="100">
        <v>3058.9</v>
      </c>
      <c r="I213" s="100">
        <v>226317</v>
      </c>
      <c r="J213" s="104">
        <f t="shared" si="19"/>
        <v>839091.76176825003</v>
      </c>
      <c r="K213" s="104">
        <f t="shared" si="20"/>
        <v>12659.599037960579</v>
      </c>
      <c r="L213" s="79">
        <f t="shared" si="26"/>
        <v>0.2048223899592137</v>
      </c>
      <c r="M213" s="72">
        <f t="shared" si="21"/>
        <v>0.62069970258934493</v>
      </c>
      <c r="N213" s="72">
        <f t="shared" si="22"/>
        <v>0.29956809520965172</v>
      </c>
      <c r="O213" s="72">
        <f t="shared" si="23"/>
        <v>12.390747804981398</v>
      </c>
      <c r="R213" s="107"/>
    </row>
    <row r="214" spans="1:21" x14ac:dyDescent="0.25">
      <c r="A214" s="22" t="s">
        <v>210</v>
      </c>
      <c r="B214" s="58" t="str">
        <f t="shared" si="24"/>
        <v>sg20.0482.DATA</v>
      </c>
      <c r="C214" t="str">
        <f t="shared" si="25"/>
        <v>sg20.0482</v>
      </c>
      <c r="D214" s="100">
        <v>8584906.3000000007</v>
      </c>
      <c r="E214" s="100">
        <v>114409.3</v>
      </c>
      <c r="F214" s="100">
        <v>67.599999999999994</v>
      </c>
      <c r="G214" s="100">
        <v>7672</v>
      </c>
      <c r="H214" s="100">
        <v>3036.9</v>
      </c>
      <c r="I214" s="100">
        <v>226488.2</v>
      </c>
      <c r="J214" s="104">
        <f t="shared" si="19"/>
        <v>837985.2384095341</v>
      </c>
      <c r="K214" s="104">
        <f t="shared" si="20"/>
        <v>12746.944882107216</v>
      </c>
      <c r="L214" s="79">
        <f t="shared" si="26"/>
        <v>0.14739848474166509</v>
      </c>
      <c r="M214" s="72">
        <f t="shared" si="21"/>
        <v>0.66239408537578359</v>
      </c>
      <c r="N214" s="72">
        <f t="shared" si="22"/>
        <v>0.29740430097339271</v>
      </c>
      <c r="O214" s="72">
        <f t="shared" si="23"/>
        <v>12.400668690334852</v>
      </c>
      <c r="R214" s="107"/>
    </row>
    <row r="215" spans="1:21" x14ac:dyDescent="0.25">
      <c r="A215" s="22" t="s">
        <v>211</v>
      </c>
      <c r="B215" s="58" t="str">
        <f t="shared" si="24"/>
        <v>sg20.0432.DATA</v>
      </c>
      <c r="C215" t="str">
        <f t="shared" si="25"/>
        <v>sg20.0432</v>
      </c>
      <c r="D215" s="100">
        <v>6611874.2000000002</v>
      </c>
      <c r="E215" s="100">
        <v>32116.2</v>
      </c>
      <c r="F215" s="100">
        <v>45.4</v>
      </c>
      <c r="G215" s="100">
        <v>6711.9</v>
      </c>
      <c r="H215" s="100">
        <v>7221.6</v>
      </c>
      <c r="I215" s="100">
        <v>590682</v>
      </c>
      <c r="J215" s="104">
        <f t="shared" si="19"/>
        <v>645437.18477400648</v>
      </c>
      <c r="K215" s="104">
        <f t="shared" si="20"/>
        <v>2705.0892144016693</v>
      </c>
      <c r="L215" s="79">
        <f t="shared" si="26"/>
        <v>8.9452544022138786E-2</v>
      </c>
      <c r="M215" s="72">
        <f t="shared" si="21"/>
        <v>0.578630166327322</v>
      </c>
      <c r="N215" s="72">
        <f t="shared" si="22"/>
        <v>0.70898747099489734</v>
      </c>
      <c r="O215" s="72">
        <f t="shared" si="23"/>
        <v>33.505370420696565</v>
      </c>
      <c r="R215" s="107"/>
    </row>
    <row r="216" spans="1:21" x14ac:dyDescent="0.25">
      <c r="A216" s="22" t="s">
        <v>212</v>
      </c>
      <c r="B216" s="58" t="str">
        <f t="shared" si="24"/>
        <v>sg20.0431.DATA</v>
      </c>
      <c r="C216" t="str">
        <f t="shared" si="25"/>
        <v>sg20.0431</v>
      </c>
      <c r="D216" s="100">
        <v>6669839.4000000004</v>
      </c>
      <c r="E216" s="100">
        <v>39138.699999999997</v>
      </c>
      <c r="F216" s="100">
        <v>33</v>
      </c>
      <c r="G216" s="100">
        <v>4639.8999999999996</v>
      </c>
      <c r="H216" s="100">
        <v>7143.6</v>
      </c>
      <c r="I216" s="100">
        <v>581500.6</v>
      </c>
      <c r="J216" s="104">
        <f t="shared" si="19"/>
        <v>651094.00426447205</v>
      </c>
      <c r="K216" s="104">
        <f t="shared" si="20"/>
        <v>3562.0132022750413</v>
      </c>
      <c r="L216" s="79">
        <f t="shared" si="26"/>
        <v>5.7086342899520484E-2</v>
      </c>
      <c r="M216" s="72">
        <f t="shared" si="21"/>
        <v>0.39785853809233362</v>
      </c>
      <c r="N216" s="72">
        <f t="shared" si="22"/>
        <v>0.70131583688452448</v>
      </c>
      <c r="O216" s="72">
        <f t="shared" si="23"/>
        <v>32.97331658434036</v>
      </c>
      <c r="R216" s="107"/>
    </row>
    <row r="217" spans="1:21" x14ac:dyDescent="0.25">
      <c r="A217" s="22" t="s">
        <v>213</v>
      </c>
      <c r="B217" s="58" t="str">
        <f t="shared" si="24"/>
        <v>sg20.0430.DATA</v>
      </c>
      <c r="C217" t="str">
        <f t="shared" si="25"/>
        <v>sg20.0430</v>
      </c>
      <c r="D217" s="100">
        <v>6487081.5</v>
      </c>
      <c r="E217" s="100">
        <v>19315.5</v>
      </c>
      <c r="F217" s="100">
        <v>117.8</v>
      </c>
      <c r="G217" s="100">
        <v>21749.9</v>
      </c>
      <c r="H217" s="100">
        <v>6807.1</v>
      </c>
      <c r="I217" s="100">
        <v>592990.4</v>
      </c>
      <c r="J217" s="104">
        <f t="shared" si="19"/>
        <v>633258.67460535676</v>
      </c>
      <c r="K217" s="104">
        <f t="shared" si="20"/>
        <v>2137.941854016542</v>
      </c>
      <c r="L217" s="79">
        <f t="shared" si="26"/>
        <v>0.27842939573807146</v>
      </c>
      <c r="M217" s="72">
        <f t="shared" si="21"/>
        <v>1.8906203909401382</v>
      </c>
      <c r="N217" s="72">
        <f t="shared" si="22"/>
        <v>0.66821962049810812</v>
      </c>
      <c r="O217" s="72">
        <f t="shared" si="23"/>
        <v>33.639140115497426</v>
      </c>
      <c r="R217" s="107"/>
    </row>
    <row r="218" spans="1:21" x14ac:dyDescent="0.25">
      <c r="A218" s="22" t="s">
        <v>214</v>
      </c>
      <c r="B218" s="58" t="str">
        <f t="shared" si="24"/>
        <v>sg20.0429.DATA</v>
      </c>
      <c r="C218" t="str">
        <f t="shared" si="25"/>
        <v>sg20.0429</v>
      </c>
      <c r="D218" s="100">
        <v>6409330.5</v>
      </c>
      <c r="E218" s="100">
        <v>14554.7</v>
      </c>
      <c r="F218" s="100">
        <v>120</v>
      </c>
      <c r="G218" s="100">
        <v>23500.3</v>
      </c>
      <c r="H218" s="100">
        <v>6848.5</v>
      </c>
      <c r="I218" s="100">
        <v>602715.80000000005</v>
      </c>
      <c r="J218" s="104">
        <f t="shared" si="19"/>
        <v>625670.96038711583</v>
      </c>
      <c r="K218" s="104">
        <f t="shared" si="20"/>
        <v>1603.6537273218787</v>
      </c>
      <c r="L218" s="79">
        <f t="shared" si="26"/>
        <v>0.28417178625982631</v>
      </c>
      <c r="M218" s="72">
        <f t="shared" si="21"/>
        <v>2.0433340290012016</v>
      </c>
      <c r="N218" s="72">
        <f t="shared" si="22"/>
        <v>0.6722914878336137</v>
      </c>
      <c r="O218" s="72">
        <f t="shared" si="23"/>
        <v>34.202718260453388</v>
      </c>
      <c r="R218" s="107"/>
    </row>
    <row r="219" spans="1:21" x14ac:dyDescent="0.25">
      <c r="A219" s="22" t="s">
        <v>215</v>
      </c>
      <c r="B219" s="58" t="str">
        <f t="shared" si="24"/>
        <v>sg20.0428.DATA</v>
      </c>
      <c r="C219" t="str">
        <f t="shared" si="25"/>
        <v>sg20.0428</v>
      </c>
      <c r="D219" s="100">
        <v>7114470.2999999998</v>
      </c>
      <c r="E219" s="100">
        <v>31535.5</v>
      </c>
      <c r="F219" s="100">
        <v>234.9</v>
      </c>
      <c r="G219" s="100">
        <v>8916.7999999999993</v>
      </c>
      <c r="H219" s="100">
        <v>6185.8</v>
      </c>
      <c r="I219" s="100">
        <v>498834.6</v>
      </c>
      <c r="J219" s="104">
        <f t="shared" si="19"/>
        <v>694485.50021692668</v>
      </c>
      <c r="K219" s="104">
        <f t="shared" si="20"/>
        <v>2634.2290136529236</v>
      </c>
      <c r="L219" s="79">
        <f t="shared" si="26"/>
        <v>0.58408118214602334</v>
      </c>
      <c r="M219" s="72">
        <f t="shared" si="21"/>
        <v>0.7709966543076916</v>
      </c>
      <c r="N219" s="72">
        <f t="shared" si="22"/>
        <v>0.60711210418048411</v>
      </c>
      <c r="O219" s="72">
        <f t="shared" si="23"/>
        <v>28.182896557305082</v>
      </c>
      <c r="R219" s="107"/>
    </row>
    <row r="220" spans="1:21" x14ac:dyDescent="0.25">
      <c r="A220" s="22" t="s">
        <v>216</v>
      </c>
      <c r="B220" s="58" t="str">
        <f t="shared" si="24"/>
        <v>sg20.0427.DATA</v>
      </c>
      <c r="C220" t="str">
        <f t="shared" si="25"/>
        <v>sg20.0427</v>
      </c>
      <c r="D220" s="100">
        <v>7068453.7000000002</v>
      </c>
      <c r="E220" s="100">
        <v>28027</v>
      </c>
      <c r="F220" s="100">
        <v>226.2</v>
      </c>
      <c r="G220" s="100">
        <v>9677.4</v>
      </c>
      <c r="H220" s="100">
        <v>6229.5</v>
      </c>
      <c r="I220" s="100">
        <v>504128</v>
      </c>
      <c r="J220" s="104">
        <f t="shared" si="19"/>
        <v>689994.74369810242</v>
      </c>
      <c r="K220" s="104">
        <f t="shared" si="20"/>
        <v>2206.1025898076082</v>
      </c>
      <c r="L220" s="79">
        <f t="shared" si="26"/>
        <v>0.56137263780999269</v>
      </c>
      <c r="M220" s="72">
        <f t="shared" si="21"/>
        <v>0.83735519698893301</v>
      </c>
      <c r="N220" s="72">
        <f t="shared" si="22"/>
        <v>0.61141018636796218</v>
      </c>
      <c r="O220" s="72">
        <f t="shared" si="23"/>
        <v>28.489644305727754</v>
      </c>
      <c r="R220" s="107"/>
    </row>
    <row r="221" spans="1:21" x14ac:dyDescent="0.25">
      <c r="A221" s="22" t="s">
        <v>217</v>
      </c>
      <c r="B221" s="58" t="str">
        <f t="shared" si="24"/>
        <v>sg20.0426.DATA</v>
      </c>
      <c r="C221" t="str">
        <f t="shared" si="25"/>
        <v>sg20.0426</v>
      </c>
      <c r="D221" s="100">
        <v>7034941.7000000002</v>
      </c>
      <c r="E221" s="100">
        <v>33413.699999999997</v>
      </c>
      <c r="F221" s="100">
        <v>184.2</v>
      </c>
      <c r="G221" s="100">
        <v>7875.4</v>
      </c>
      <c r="H221" s="100">
        <v>6389.1</v>
      </c>
      <c r="I221" s="100">
        <v>513398.6</v>
      </c>
      <c r="J221" s="104">
        <f t="shared" si="19"/>
        <v>686724.31014892994</v>
      </c>
      <c r="K221" s="104">
        <f t="shared" si="20"/>
        <v>2863.4172847848231</v>
      </c>
      <c r="L221" s="79">
        <f t="shared" si="26"/>
        <v>0.45174518239467265</v>
      </c>
      <c r="M221" s="72">
        <f t="shared" si="21"/>
        <v>0.6801397172208592</v>
      </c>
      <c r="N221" s="72">
        <f t="shared" si="22"/>
        <v>0.62710753000918684</v>
      </c>
      <c r="O221" s="72">
        <f t="shared" si="23"/>
        <v>29.026867201508765</v>
      </c>
      <c r="R221" s="107"/>
    </row>
    <row r="222" spans="1:21" x14ac:dyDescent="0.25">
      <c r="A222" s="22" t="s">
        <v>218</v>
      </c>
      <c r="B222" s="58" t="str">
        <f t="shared" si="24"/>
        <v>low1 std chk12.DATA</v>
      </c>
      <c r="C222" t="str">
        <f t="shared" si="25"/>
        <v>low1 std chk12</v>
      </c>
      <c r="D222" s="100">
        <v>232489.2</v>
      </c>
      <c r="E222" s="100">
        <v>21668.799999999999</v>
      </c>
      <c r="F222" s="100">
        <v>421.1</v>
      </c>
      <c r="G222" s="100">
        <v>24</v>
      </c>
      <c r="H222" s="100">
        <v>5.6</v>
      </c>
      <c r="I222" s="100">
        <v>18670.3</v>
      </c>
      <c r="J222" s="104">
        <f t="shared" si="19"/>
        <v>22359.069989681208</v>
      </c>
      <c r="K222" s="104">
        <f t="shared" si="20"/>
        <v>2402.0445780441323</v>
      </c>
      <c r="L222" s="79">
        <f t="shared" si="26"/>
        <v>1.0700962344872755</v>
      </c>
      <c r="M222" s="72">
        <f t="shared" si="21"/>
        <v>-4.8556311981502896E-3</v>
      </c>
      <c r="N222" s="72">
        <f t="shared" si="22"/>
        <v>-7.3703849805966065E-4</v>
      </c>
      <c r="O222" s="72">
        <f t="shared" si="23"/>
        <v>0.35780910917191688</v>
      </c>
      <c r="P222" s="59">
        <f>((J222-$B$26)/$B$26)*100</f>
        <v>-0.62635560141685553</v>
      </c>
      <c r="Q222" s="59">
        <f>((K222-$F$26)/$F$26)*100</f>
        <v>-3.9182168782347073</v>
      </c>
      <c r="R222" s="103">
        <f>((L222-$J$26)/$J$26)*100</f>
        <v>7.3316183036384697</v>
      </c>
    </row>
    <row r="223" spans="1:21" x14ac:dyDescent="0.25">
      <c r="A223" s="22" t="s">
        <v>219</v>
      </c>
      <c r="B223" s="58" t="str">
        <f t="shared" si="24"/>
        <v>air std chk12.DATA</v>
      </c>
      <c r="C223" t="str">
        <f t="shared" si="25"/>
        <v>air std chk12</v>
      </c>
      <c r="D223" s="100">
        <v>140.80000000000001</v>
      </c>
      <c r="E223" s="100">
        <v>4022.4</v>
      </c>
      <c r="F223" s="100">
        <v>145.69999999999999</v>
      </c>
      <c r="G223" s="100">
        <v>241345.1</v>
      </c>
      <c r="H223" s="100">
        <v>9518.2000000000007</v>
      </c>
      <c r="I223" s="100">
        <v>1360640.2</v>
      </c>
      <c r="J223" s="104">
        <f t="shared" si="19"/>
        <v>93.635295105061772</v>
      </c>
      <c r="K223" s="104">
        <f t="shared" si="20"/>
        <v>421.6501067568052</v>
      </c>
      <c r="L223" s="79">
        <f t="shared" si="26"/>
        <v>0.35125334826396259</v>
      </c>
      <c r="M223" s="72">
        <f t="shared" si="21"/>
        <v>21.049202368057859</v>
      </c>
      <c r="N223" s="72">
        <f t="shared" si="22"/>
        <v>0.93486791840364525</v>
      </c>
      <c r="O223" s="72">
        <f t="shared" si="23"/>
        <v>78.123752600311349</v>
      </c>
      <c r="R223" s="107"/>
      <c r="S223" s="73">
        <f>((G223-AVERAGE($E$49:$E$51))/AVERAGE($E$49:$E$51))*100</f>
        <v>0.47352082850534144</v>
      </c>
      <c r="T223" s="73">
        <f>((H223-AVERAGE($F$49:$F$51))/AVERAGE($F$49:$F$51))*100</f>
        <v>0.52312891642612136</v>
      </c>
      <c r="U223" s="73">
        <f>((I223-AVERAGE($G$49:$G$51))/AVERAGE($G$49:$G$51))*100</f>
        <v>5.0457589006683574E-2</v>
      </c>
    </row>
    <row r="224" spans="1:21" x14ac:dyDescent="0.25">
      <c r="A224" s="22" t="s">
        <v>220</v>
      </c>
      <c r="B224" s="58" t="str">
        <f t="shared" si="24"/>
        <v>sg20.0425.DATA</v>
      </c>
      <c r="C224" t="str">
        <f t="shared" si="25"/>
        <v>sg20.0425</v>
      </c>
      <c r="D224" s="100">
        <v>6807999.5999999996</v>
      </c>
      <c r="E224" s="100">
        <v>11725.5</v>
      </c>
      <c r="F224" s="100">
        <v>121.7</v>
      </c>
      <c r="G224" s="100">
        <v>22533.5</v>
      </c>
      <c r="H224" s="100">
        <v>6341.8</v>
      </c>
      <c r="I224" s="100">
        <v>542210.6</v>
      </c>
      <c r="J224" s="104">
        <f t="shared" si="19"/>
        <v>664577.04774860758</v>
      </c>
      <c r="K224" s="104">
        <f t="shared" si="20"/>
        <v>1286.1423914025918</v>
      </c>
      <c r="L224" s="79">
        <f t="shared" si="26"/>
        <v>0.28860908802663687</v>
      </c>
      <c r="M224" s="72">
        <f t="shared" si="21"/>
        <v>1.9589855684907833</v>
      </c>
      <c r="N224" s="72">
        <f t="shared" si="22"/>
        <v>0.62245537240122983</v>
      </c>
      <c r="O224" s="72">
        <f t="shared" si="23"/>
        <v>30.696496575361866</v>
      </c>
      <c r="R224" s="107"/>
    </row>
    <row r="225" spans="1:21" x14ac:dyDescent="0.25">
      <c r="A225" s="22" t="s">
        <v>221</v>
      </c>
      <c r="B225" s="58" t="str">
        <f t="shared" si="24"/>
        <v>sg20.0424.DATA</v>
      </c>
      <c r="C225" t="str">
        <f t="shared" si="25"/>
        <v>sg20.0424</v>
      </c>
      <c r="D225" s="100">
        <v>6778980.5999999996</v>
      </c>
      <c r="E225" s="100">
        <v>13363.8</v>
      </c>
      <c r="F225" s="100">
        <v>119.4</v>
      </c>
      <c r="G225" s="100">
        <v>21432.5</v>
      </c>
      <c r="H225" s="100">
        <v>6311.9</v>
      </c>
      <c r="I225" s="100">
        <v>539867.30000000005</v>
      </c>
      <c r="J225" s="104">
        <f t="shared" si="19"/>
        <v>661745.0857301238</v>
      </c>
      <c r="K225" s="104">
        <f t="shared" si="20"/>
        <v>1470.0031370679981</v>
      </c>
      <c r="L225" s="79">
        <f t="shared" si="26"/>
        <v>0.28260567975389317</v>
      </c>
      <c r="M225" s="72">
        <f t="shared" si="21"/>
        <v>1.8629288297423654</v>
      </c>
      <c r="N225" s="72">
        <f t="shared" si="22"/>
        <v>0.61951457932558696</v>
      </c>
      <c r="O225" s="72">
        <f t="shared" si="23"/>
        <v>30.560704457086501</v>
      </c>
      <c r="R225" s="107"/>
    </row>
    <row r="226" spans="1:21" x14ac:dyDescent="0.25">
      <c r="A226" s="22" t="s">
        <v>222</v>
      </c>
      <c r="B226" s="58" t="str">
        <f t="shared" si="24"/>
        <v>sg20.0423.DATA</v>
      </c>
      <c r="C226" t="str">
        <f t="shared" si="25"/>
        <v>sg20.0423</v>
      </c>
      <c r="D226" s="100">
        <v>6737027.7999999998</v>
      </c>
      <c r="E226" s="100">
        <v>10610.7</v>
      </c>
      <c r="F226" s="100">
        <v>122.2</v>
      </c>
      <c r="G226" s="100">
        <v>23087.8</v>
      </c>
      <c r="H226" s="100">
        <v>6416.7</v>
      </c>
      <c r="I226" s="100">
        <v>545231.69999999995</v>
      </c>
      <c r="J226" s="104">
        <f t="shared" si="19"/>
        <v>657650.91514640115</v>
      </c>
      <c r="K226" s="104">
        <f t="shared" si="20"/>
        <v>1161.0322410834838</v>
      </c>
      <c r="L226" s="79">
        <f t="shared" si="26"/>
        <v>0.28991417678158121</v>
      </c>
      <c r="M226" s="72">
        <f t="shared" si="21"/>
        <v>2.0073454688434156</v>
      </c>
      <c r="N226" s="72">
        <f t="shared" si="22"/>
        <v>0.62982210823285723</v>
      </c>
      <c r="O226" s="72">
        <f t="shared" si="23"/>
        <v>30.871566591374208</v>
      </c>
      <c r="R226" s="107"/>
    </row>
    <row r="227" spans="1:21" x14ac:dyDescent="0.25">
      <c r="A227" s="22" t="s">
        <v>223</v>
      </c>
      <c r="B227" s="58" t="str">
        <f t="shared" si="24"/>
        <v>sg20.0422.DATA</v>
      </c>
      <c r="C227" t="str">
        <f t="shared" si="25"/>
        <v>sg20.0422</v>
      </c>
      <c r="D227" s="100">
        <v>6538523.5</v>
      </c>
      <c r="E227" s="100">
        <v>21594.3</v>
      </c>
      <c r="F227" s="100">
        <v>135.4</v>
      </c>
      <c r="G227" s="100">
        <v>32820.9</v>
      </c>
      <c r="H227" s="100">
        <v>6617</v>
      </c>
      <c r="I227" s="100">
        <v>562985.69999999995</v>
      </c>
      <c r="J227" s="104">
        <f t="shared" si="19"/>
        <v>638278.89550045482</v>
      </c>
      <c r="K227" s="104">
        <f t="shared" si="20"/>
        <v>2393.6837005784223</v>
      </c>
      <c r="L227" s="79">
        <f t="shared" si="26"/>
        <v>0.32436851991211035</v>
      </c>
      <c r="M227" s="72">
        <f t="shared" si="21"/>
        <v>2.8565097230779548</v>
      </c>
      <c r="N227" s="72">
        <f t="shared" si="22"/>
        <v>0.64952247121116091</v>
      </c>
      <c r="O227" s="72">
        <f t="shared" si="23"/>
        <v>31.9003948540213</v>
      </c>
      <c r="R227" s="107"/>
    </row>
    <row r="228" spans="1:21" x14ac:dyDescent="0.25">
      <c r="A228" s="22" t="s">
        <v>224</v>
      </c>
      <c r="B228" s="58" t="str">
        <f t="shared" si="24"/>
        <v>sg20.0421.DATA</v>
      </c>
      <c r="C228" t="str">
        <f t="shared" si="25"/>
        <v>sg20.0421</v>
      </c>
      <c r="D228" s="100">
        <v>6424606</v>
      </c>
      <c r="E228" s="100">
        <v>75554.8</v>
      </c>
      <c r="F228" s="100">
        <v>119</v>
      </c>
      <c r="G228" s="100">
        <v>19460.400000000001</v>
      </c>
      <c r="H228" s="100">
        <v>7127.6</v>
      </c>
      <c r="I228" s="100">
        <v>591949.30000000005</v>
      </c>
      <c r="J228" s="104">
        <f t="shared" si="19"/>
        <v>627161.69527850952</v>
      </c>
      <c r="K228" s="104">
        <f t="shared" si="20"/>
        <v>8005.7055675004613</v>
      </c>
      <c r="L228" s="79">
        <f t="shared" si="26"/>
        <v>0.28156160874993774</v>
      </c>
      <c r="M228" s="72">
        <f t="shared" si="21"/>
        <v>1.6908729764401356</v>
      </c>
      <c r="N228" s="72">
        <f t="shared" si="22"/>
        <v>0.69974216834906322</v>
      </c>
      <c r="O228" s="72">
        <f t="shared" si="23"/>
        <v>33.578809310932719</v>
      </c>
      <c r="R228" s="107"/>
    </row>
    <row r="229" spans="1:21" x14ac:dyDescent="0.25">
      <c r="A229" s="22" t="s">
        <v>225</v>
      </c>
      <c r="B229" s="58" t="str">
        <f t="shared" si="24"/>
        <v>sg20.0420.DATA</v>
      </c>
      <c r="C229" t="str">
        <f t="shared" si="25"/>
        <v>sg20.0420</v>
      </c>
      <c r="D229" s="100">
        <v>6513147.5</v>
      </c>
      <c r="E229" s="100">
        <v>28831.599999999999</v>
      </c>
      <c r="F229" s="100">
        <v>188.9</v>
      </c>
      <c r="G229" s="100">
        <v>30572.1</v>
      </c>
      <c r="H229" s="100">
        <v>6688.6</v>
      </c>
      <c r="I229" s="100">
        <v>569438.19999999995</v>
      </c>
      <c r="J229" s="104">
        <f t="shared" si="19"/>
        <v>635802.4535768514</v>
      </c>
      <c r="K229" s="104">
        <f t="shared" si="20"/>
        <v>2304.2842972683293</v>
      </c>
      <c r="L229" s="79">
        <f t="shared" si="26"/>
        <v>0.46401301669114897</v>
      </c>
      <c r="M229" s="72">
        <f t="shared" si="21"/>
        <v>2.6603131798468533</v>
      </c>
      <c r="N229" s="72">
        <f t="shared" si="22"/>
        <v>0.65656463790734931</v>
      </c>
      <c r="O229" s="72">
        <f t="shared" si="23"/>
        <v>32.274311400418185</v>
      </c>
      <c r="R229" s="107"/>
    </row>
    <row r="230" spans="1:21" ht="14.4" x14ac:dyDescent="0.3">
      <c r="A230" s="22" t="s">
        <v>226</v>
      </c>
      <c r="B230" s="58" t="str">
        <f t="shared" si="24"/>
        <v>sg20.0419.DATA</v>
      </c>
      <c r="C230" t="str">
        <f t="shared" si="25"/>
        <v>sg20.0419</v>
      </c>
      <c r="D230" s="100">
        <v>4768132.0999999996</v>
      </c>
      <c r="E230" s="100">
        <v>93520.1</v>
      </c>
      <c r="F230" s="111"/>
      <c r="G230" s="100">
        <v>225.6</v>
      </c>
      <c r="H230" s="100">
        <v>8737.7000000000007</v>
      </c>
      <c r="I230" s="100">
        <v>901812.7</v>
      </c>
      <c r="J230" s="104">
        <f t="shared" si="19"/>
        <v>465506.53247449244</v>
      </c>
      <c r="K230" s="104">
        <f t="shared" si="20"/>
        <v>10197.930062956708</v>
      </c>
      <c r="L230" s="79">
        <f t="shared" si="26"/>
        <v>-2.9049514926802411E-2</v>
      </c>
      <c r="M230" s="72">
        <f t="shared" si="21"/>
        <v>1.2732959657145874E-2</v>
      </c>
      <c r="N230" s="72">
        <f t="shared" si="22"/>
        <v>0.8581024001581834</v>
      </c>
      <c r="O230" s="72">
        <f t="shared" si="23"/>
        <v>51.535113438448789</v>
      </c>
      <c r="R230" s="107"/>
    </row>
    <row r="231" spans="1:21" x14ac:dyDescent="0.25">
      <c r="A231" s="22" t="s">
        <v>227</v>
      </c>
      <c r="B231" s="58" t="str">
        <f t="shared" si="24"/>
        <v>sg20.0418.DATA</v>
      </c>
      <c r="C231" t="str">
        <f t="shared" si="25"/>
        <v>sg20.0418</v>
      </c>
      <c r="D231" s="100">
        <v>5051412.0999999996</v>
      </c>
      <c r="E231" s="100">
        <v>30927.1</v>
      </c>
      <c r="F231" s="100">
        <v>240.3</v>
      </c>
      <c r="G231" s="100">
        <v>35849.699999999997</v>
      </c>
      <c r="H231" s="100">
        <v>8380.4</v>
      </c>
      <c r="I231" s="100">
        <v>813286.5</v>
      </c>
      <c r="J231" s="104">
        <f t="shared" si="19"/>
        <v>493151.80628117418</v>
      </c>
      <c r="K231" s="104">
        <f t="shared" si="20"/>
        <v>2559.9887068929152</v>
      </c>
      <c r="L231" s="79">
        <f t="shared" si="26"/>
        <v>0.5981761406994216</v>
      </c>
      <c r="M231" s="72">
        <f t="shared" si="21"/>
        <v>3.1207573618801421</v>
      </c>
      <c r="N231" s="72">
        <f t="shared" si="22"/>
        <v>0.8229604146756675</v>
      </c>
      <c r="O231" s="72">
        <f t="shared" si="23"/>
        <v>46.405100114986539</v>
      </c>
      <c r="R231" s="107"/>
    </row>
    <row r="232" spans="1:21" x14ac:dyDescent="0.25">
      <c r="A232" s="22" t="s">
        <v>228</v>
      </c>
      <c r="B232" s="58" t="str">
        <f t="shared" si="24"/>
        <v>sg20.0417.DATA</v>
      </c>
      <c r="C232" t="str">
        <f t="shared" si="25"/>
        <v>sg20.0417</v>
      </c>
      <c r="D232" s="100">
        <v>6963945.7999999998</v>
      </c>
      <c r="E232" s="100">
        <v>11526</v>
      </c>
      <c r="F232" s="100">
        <v>233.4</v>
      </c>
      <c r="G232" s="100">
        <v>26251.3</v>
      </c>
      <c r="H232" s="100">
        <v>5914.9</v>
      </c>
      <c r="I232" s="100">
        <v>497217.4</v>
      </c>
      <c r="J232" s="104">
        <f t="shared" si="19"/>
        <v>679795.82562954351</v>
      </c>
      <c r="K232" s="104">
        <f t="shared" si="20"/>
        <v>1263.7531960413949</v>
      </c>
      <c r="L232" s="79">
        <f t="shared" si="26"/>
        <v>0.58016591588119049</v>
      </c>
      <c r="M232" s="72">
        <f t="shared" si="21"/>
        <v>2.2833450083807638</v>
      </c>
      <c r="N232" s="72">
        <f t="shared" si="22"/>
        <v>0.5804679287894583</v>
      </c>
      <c r="O232" s="72">
        <f t="shared" si="23"/>
        <v>28.089181278136845</v>
      </c>
      <c r="R232" s="107"/>
    </row>
    <row r="233" spans="1:21" x14ac:dyDescent="0.25">
      <c r="A233" s="22" t="s">
        <v>229</v>
      </c>
      <c r="B233" s="58" t="str">
        <f t="shared" si="24"/>
        <v>sg20.0416.DATA</v>
      </c>
      <c r="C233" t="str">
        <f t="shared" si="25"/>
        <v>sg20.0416</v>
      </c>
      <c r="D233" s="100">
        <v>6879303.5</v>
      </c>
      <c r="E233" s="100">
        <v>8439</v>
      </c>
      <c r="F233" s="100">
        <v>215.5</v>
      </c>
      <c r="G233" s="100">
        <v>29250.2</v>
      </c>
      <c r="H233" s="100">
        <v>6055.4</v>
      </c>
      <c r="I233" s="100">
        <v>508889.8</v>
      </c>
      <c r="J233" s="104">
        <f t="shared" si="19"/>
        <v>671535.58996473392</v>
      </c>
      <c r="K233" s="104">
        <f t="shared" si="20"/>
        <v>917.30985729445638</v>
      </c>
      <c r="L233" s="79">
        <f t="shared" si="26"/>
        <v>0.53344373845418502</v>
      </c>
      <c r="M233" s="72">
        <f t="shared" si="21"/>
        <v>2.5449840218527267</v>
      </c>
      <c r="N233" s="72">
        <f t="shared" si="22"/>
        <v>0.59428670561647623</v>
      </c>
      <c r="O233" s="72">
        <f t="shared" si="23"/>
        <v>28.765586314349637</v>
      </c>
      <c r="R233" s="107"/>
    </row>
    <row r="234" spans="1:21" x14ac:dyDescent="0.25">
      <c r="A234" s="22" t="s">
        <v>230</v>
      </c>
      <c r="B234" s="58" t="str">
        <f t="shared" si="24"/>
        <v>low1 std chk13.DATA</v>
      </c>
      <c r="C234" t="str">
        <f t="shared" si="25"/>
        <v>low1 std chk13</v>
      </c>
      <c r="D234" s="100">
        <v>233236.6</v>
      </c>
      <c r="E234" s="100">
        <v>21749</v>
      </c>
      <c r="F234" s="100">
        <v>426.7</v>
      </c>
      <c r="G234" s="100">
        <v>33.799999999999997</v>
      </c>
      <c r="H234" s="100">
        <v>5.0999999999999996</v>
      </c>
      <c r="I234" s="100">
        <v>12262.2</v>
      </c>
      <c r="J234" s="104">
        <f t="shared" si="19"/>
        <v>22430.691683184268</v>
      </c>
      <c r="K234" s="104">
        <f t="shared" si="20"/>
        <v>2411.0451468058764</v>
      </c>
      <c r="L234" s="79">
        <f t="shared" si="26"/>
        <v>1.0847132285426515</v>
      </c>
      <c r="M234" s="72">
        <f t="shared" si="21"/>
        <v>-4.0006302537956154E-3</v>
      </c>
      <c r="N234" s="72">
        <f t="shared" si="22"/>
        <v>-7.8621563979282012E-4</v>
      </c>
      <c r="O234" s="72">
        <f t="shared" si="23"/>
        <v>-1.3534497331903039E-2</v>
      </c>
      <c r="P234" s="59">
        <f>((J234-$B$26)/$B$26)*100</f>
        <v>-0.30803696362547472</v>
      </c>
      <c r="Q234" s="59">
        <f>((K234-$F$26)/$F$26)*100</f>
        <v>-3.5581941277649456</v>
      </c>
      <c r="R234" s="103">
        <f>((L234-$J$26)/$J$26)*100</f>
        <v>8.7977160022719669</v>
      </c>
    </row>
    <row r="235" spans="1:21" x14ac:dyDescent="0.25">
      <c r="A235" s="22" t="s">
        <v>231</v>
      </c>
      <c r="B235" s="58" t="str">
        <f t="shared" si="24"/>
        <v>air std chk13.DATA</v>
      </c>
      <c r="C235" t="str">
        <f t="shared" si="25"/>
        <v>air std chk13</v>
      </c>
      <c r="D235" s="100">
        <v>135.19999999999999</v>
      </c>
      <c r="E235" s="100">
        <v>4023.8</v>
      </c>
      <c r="F235" s="100">
        <v>146.69999999999999</v>
      </c>
      <c r="G235" s="100">
        <v>241184.6</v>
      </c>
      <c r="H235" s="100">
        <v>9521.9</v>
      </c>
      <c r="I235" s="100">
        <v>1361018.4</v>
      </c>
      <c r="J235" s="104">
        <f t="shared" si="19"/>
        <v>93.098659456657799</v>
      </c>
      <c r="K235" s="104">
        <f t="shared" si="20"/>
        <v>421.80722391723469</v>
      </c>
      <c r="L235" s="79">
        <f t="shared" si="26"/>
        <v>0.35386352577385116</v>
      </c>
      <c r="M235" s="72">
        <f t="shared" si="21"/>
        <v>21.035199546469194</v>
      </c>
      <c r="N235" s="72">
        <f t="shared" si="22"/>
        <v>0.93523182925247039</v>
      </c>
      <c r="O235" s="72">
        <f t="shared" si="23"/>
        <v>78.14566894867977</v>
      </c>
      <c r="R235" s="107"/>
      <c r="S235" s="73">
        <f>((G235-AVERAGE($E$49:$E$51))/AVERAGE($E$49:$E$51))*100</f>
        <v>0.40670364393032793</v>
      </c>
      <c r="T235" s="73">
        <f>((H235-AVERAGE($F$49:$F$51))/AVERAGE($F$49:$F$51))*100</f>
        <v>0.56220516792227249</v>
      </c>
      <c r="U235" s="73">
        <f>((I235-AVERAGE($G$49:$G$51))/AVERAGE($G$49:$G$51))*100</f>
        <v>7.8267353160467693E-2</v>
      </c>
    </row>
    <row r="236" spans="1:21" x14ac:dyDescent="0.25">
      <c r="A236" s="22" t="s">
        <v>232</v>
      </c>
      <c r="B236" s="58" t="str">
        <f t="shared" si="24"/>
        <v>sg20.0415.DATA</v>
      </c>
      <c r="C236" t="str">
        <f t="shared" si="25"/>
        <v>sg20.0415</v>
      </c>
      <c r="D236" s="100">
        <v>7025813.4000000004</v>
      </c>
      <c r="E236" s="100">
        <v>24279.200000000001</v>
      </c>
      <c r="F236" s="100">
        <v>236.2</v>
      </c>
      <c r="G236" s="100">
        <v>23313.9</v>
      </c>
      <c r="H236" s="100">
        <v>6023.5</v>
      </c>
      <c r="I236" s="100">
        <v>499774.1</v>
      </c>
      <c r="J236" s="104">
        <f t="shared" si="19"/>
        <v>685833.48004129971</v>
      </c>
      <c r="K236" s="104">
        <f t="shared" si="20"/>
        <v>1748.7754667386412</v>
      </c>
      <c r="L236" s="79">
        <f t="shared" si="26"/>
        <v>0.58747441290887847</v>
      </c>
      <c r="M236" s="72">
        <f t="shared" si="21"/>
        <v>2.0270715620595987</v>
      </c>
      <c r="N236" s="72">
        <f t="shared" si="22"/>
        <v>0.59114920397390058</v>
      </c>
      <c r="O236" s="72">
        <f t="shared" si="23"/>
        <v>28.237339733646014</v>
      </c>
      <c r="R236" s="107"/>
    </row>
    <row r="237" spans="1:21" x14ac:dyDescent="0.25">
      <c r="A237" s="22" t="s">
        <v>233</v>
      </c>
      <c r="B237" s="58" t="str">
        <f t="shared" si="24"/>
        <v>sg20.0347.DATA</v>
      </c>
      <c r="C237" t="str">
        <f t="shared" si="25"/>
        <v>sg20.0347</v>
      </c>
      <c r="D237" s="100">
        <v>6549422.5</v>
      </c>
      <c r="E237" s="100">
        <v>54736.800000000003</v>
      </c>
      <c r="F237" s="100">
        <v>25.2</v>
      </c>
      <c r="G237" s="100">
        <v>5690.9</v>
      </c>
      <c r="H237" s="100">
        <v>7306.8</v>
      </c>
      <c r="I237" s="100">
        <v>595244.19999999995</v>
      </c>
      <c r="J237" s="104">
        <f t="shared" si="19"/>
        <v>639342.52808736172</v>
      </c>
      <c r="K237" s="104">
        <f t="shared" si="20"/>
        <v>5465.3789630792635</v>
      </c>
      <c r="L237" s="79">
        <f t="shared" si="26"/>
        <v>3.6726958322389619E-2</v>
      </c>
      <c r="M237" s="72">
        <f t="shared" si="21"/>
        <v>0.48955302712465643</v>
      </c>
      <c r="N237" s="72">
        <f t="shared" si="22"/>
        <v>0.71736725594622763</v>
      </c>
      <c r="O237" s="72">
        <f t="shared" si="23"/>
        <v>33.769745789618973</v>
      </c>
      <c r="R237" s="107"/>
    </row>
    <row r="238" spans="1:21" ht="14.4" x14ac:dyDescent="0.3">
      <c r="A238" s="22" t="s">
        <v>234</v>
      </c>
      <c r="B238" s="58" t="str">
        <f t="shared" si="24"/>
        <v>sg20.0346.DATA</v>
      </c>
      <c r="C238" t="str">
        <f t="shared" si="25"/>
        <v>sg20.0346</v>
      </c>
      <c r="D238" s="100">
        <v>6586112.7000000002</v>
      </c>
      <c r="E238" s="100">
        <v>75013.399999999994</v>
      </c>
      <c r="F238" s="110">
        <v>10</v>
      </c>
      <c r="G238" s="100">
        <v>664.5</v>
      </c>
      <c r="H238" s="100">
        <v>7250.2</v>
      </c>
      <c r="I238" s="100">
        <v>589038.19999999995</v>
      </c>
      <c r="J238" s="104">
        <f t="shared" si="19"/>
        <v>642923.12193451612</v>
      </c>
      <c r="K238" s="104">
        <f t="shared" si="20"/>
        <v>7939.640968421123</v>
      </c>
      <c r="L238" s="79">
        <f t="shared" si="26"/>
        <v>-2.9477398279166844E-3</v>
      </c>
      <c r="M238" s="72">
        <f t="shared" si="21"/>
        <v>5.1024787665030234E-2</v>
      </c>
      <c r="N238" s="72">
        <f t="shared" si="22"/>
        <v>0.711800403502034</v>
      </c>
      <c r="O238" s="72">
        <f t="shared" si="23"/>
        <v>33.410113695556348</v>
      </c>
      <c r="R238" s="107"/>
    </row>
    <row r="239" spans="1:21" x14ac:dyDescent="0.25">
      <c r="A239" s="22" t="s">
        <v>235</v>
      </c>
      <c r="B239" s="58" t="str">
        <f t="shared" si="24"/>
        <v>sg20.0345.DATA</v>
      </c>
      <c r="C239" t="str">
        <f t="shared" si="25"/>
        <v>sg20.0345</v>
      </c>
      <c r="D239" s="100">
        <v>6600006.5</v>
      </c>
      <c r="E239" s="100">
        <v>70083.8</v>
      </c>
      <c r="F239" s="100">
        <v>30.2</v>
      </c>
      <c r="G239" s="100">
        <v>3156.6</v>
      </c>
      <c r="H239" s="100">
        <v>7108.7</v>
      </c>
      <c r="I239" s="100">
        <v>583377.6</v>
      </c>
      <c r="J239" s="104">
        <f t="shared" si="19"/>
        <v>644279.01682725572</v>
      </c>
      <c r="K239" s="104">
        <f t="shared" si="20"/>
        <v>7338.1041239041315</v>
      </c>
      <c r="L239" s="79">
        <f t="shared" si="26"/>
        <v>4.9777845871832482E-2</v>
      </c>
      <c r="M239" s="72">
        <f t="shared" si="21"/>
        <v>0.26844803801465111</v>
      </c>
      <c r="N239" s="72">
        <f t="shared" si="22"/>
        <v>0.69788327239154979</v>
      </c>
      <c r="O239" s="72">
        <f t="shared" si="23"/>
        <v>33.082087038828845</v>
      </c>
      <c r="R239" s="107"/>
    </row>
    <row r="240" spans="1:21" x14ac:dyDescent="0.25">
      <c r="A240" s="22" t="s">
        <v>236</v>
      </c>
      <c r="B240" s="58" t="str">
        <f t="shared" si="24"/>
        <v>sg20.0344.DATA</v>
      </c>
      <c r="C240" t="str">
        <f t="shared" si="25"/>
        <v>sg20.0344</v>
      </c>
      <c r="D240" s="100">
        <v>7441977.2999999998</v>
      </c>
      <c r="E240" s="100">
        <v>66202.100000000006</v>
      </c>
      <c r="F240" s="100">
        <v>58.3</v>
      </c>
      <c r="G240" s="100">
        <v>7043.7</v>
      </c>
      <c r="H240" s="100">
        <v>5561.3</v>
      </c>
      <c r="I240" s="100">
        <v>432595.8</v>
      </c>
      <c r="J240" s="104">
        <f t="shared" si="19"/>
        <v>726446.8836135834</v>
      </c>
      <c r="K240" s="104">
        <f t="shared" si="20"/>
        <v>6864.4377880225993</v>
      </c>
      <c r="L240" s="79">
        <f t="shared" si="26"/>
        <v>0.12312383389970138</v>
      </c>
      <c r="M240" s="72">
        <f t="shared" si="21"/>
        <v>0.60757805544333032</v>
      </c>
      <c r="N240" s="72">
        <f t="shared" si="22"/>
        <v>0.54568985415576798</v>
      </c>
      <c r="O240" s="72">
        <f t="shared" si="23"/>
        <v>24.344417931427643</v>
      </c>
      <c r="R240" s="107"/>
    </row>
    <row r="241" spans="1:21" x14ac:dyDescent="0.25">
      <c r="A241" s="22" t="s">
        <v>237</v>
      </c>
      <c r="B241" s="58" t="str">
        <f t="shared" si="24"/>
        <v>sg20.0343.DATA</v>
      </c>
      <c r="C241" t="str">
        <f t="shared" si="25"/>
        <v>sg20.0343</v>
      </c>
      <c r="D241" s="100">
        <v>7416755.2999999998</v>
      </c>
      <c r="E241" s="100">
        <v>61489.2</v>
      </c>
      <c r="F241" s="100">
        <v>60.1</v>
      </c>
      <c r="G241" s="100">
        <v>7505.3</v>
      </c>
      <c r="H241" s="100">
        <v>5584.4</v>
      </c>
      <c r="I241" s="100">
        <v>435509.6</v>
      </c>
      <c r="J241" s="104">
        <f t="shared" si="19"/>
        <v>723985.47053834982</v>
      </c>
      <c r="K241" s="104">
        <f t="shared" si="20"/>
        <v>6289.3438667056289</v>
      </c>
      <c r="L241" s="79">
        <f t="shared" si="26"/>
        <v>0.12782215341750081</v>
      </c>
      <c r="M241" s="72">
        <f t="shared" si="21"/>
        <v>0.64785034482232196</v>
      </c>
      <c r="N241" s="72">
        <f t="shared" si="22"/>
        <v>0.54796183810384003</v>
      </c>
      <c r="O241" s="72">
        <f t="shared" si="23"/>
        <v>24.513270009365069</v>
      </c>
      <c r="R241" s="107"/>
    </row>
    <row r="242" spans="1:21" x14ac:dyDescent="0.25">
      <c r="A242" s="22" t="s">
        <v>238</v>
      </c>
      <c r="B242" s="58" t="str">
        <f t="shared" si="24"/>
        <v>sg20.0342.DATA</v>
      </c>
      <c r="C242" t="str">
        <f t="shared" si="25"/>
        <v>sg20.0342</v>
      </c>
      <c r="D242" s="100">
        <v>7421252.7999999998</v>
      </c>
      <c r="E242" s="100">
        <v>63123.199999999997</v>
      </c>
      <c r="F242" s="100">
        <v>59.2</v>
      </c>
      <c r="G242" s="100">
        <v>7267.6</v>
      </c>
      <c r="H242" s="100">
        <v>5554.3</v>
      </c>
      <c r="I242" s="100">
        <v>434423.2</v>
      </c>
      <c r="J242" s="104">
        <f t="shared" si="19"/>
        <v>724424.38122369838</v>
      </c>
      <c r="K242" s="104">
        <f t="shared" si="20"/>
        <v>6488.7335137237978</v>
      </c>
      <c r="L242" s="79">
        <f t="shared" si="26"/>
        <v>0.1254729936586011</v>
      </c>
      <c r="M242" s="72">
        <f t="shared" si="21"/>
        <v>0.62711220967200498</v>
      </c>
      <c r="N242" s="72">
        <f t="shared" si="22"/>
        <v>0.54500137417150385</v>
      </c>
      <c r="O242" s="72">
        <f t="shared" si="23"/>
        <v>24.450314110720267</v>
      </c>
      <c r="R242" s="107"/>
    </row>
    <row r="243" spans="1:21" x14ac:dyDescent="0.25">
      <c r="A243" s="22" t="s">
        <v>239</v>
      </c>
      <c r="B243" s="58" t="str">
        <f t="shared" si="24"/>
        <v>sg20.0341.DATA</v>
      </c>
      <c r="C243" t="str">
        <f t="shared" si="25"/>
        <v>sg20.0341</v>
      </c>
      <c r="D243" s="100">
        <v>6109089.7000000002</v>
      </c>
      <c r="E243" s="100">
        <v>71392.399999999994</v>
      </c>
      <c r="F243" s="100">
        <v>102.2</v>
      </c>
      <c r="G243" s="100">
        <v>3608.1</v>
      </c>
      <c r="H243" s="100">
        <v>7664.6</v>
      </c>
      <c r="I243" s="100">
        <v>671960.1</v>
      </c>
      <c r="J243" s="104">
        <f t="shared" si="19"/>
        <v>596370.4833893145</v>
      </c>
      <c r="K243" s="104">
        <f t="shared" si="20"/>
        <v>7497.7866772015459</v>
      </c>
      <c r="L243" s="79">
        <f t="shared" si="26"/>
        <v>0.23771062658380976</v>
      </c>
      <c r="M243" s="72">
        <f t="shared" si="21"/>
        <v>0.30783915295099151</v>
      </c>
      <c r="N243" s="72">
        <f t="shared" si="22"/>
        <v>0.75255841857047656</v>
      </c>
      <c r="O243" s="72">
        <f t="shared" si="23"/>
        <v>38.21536289643479</v>
      </c>
      <c r="R243" s="107"/>
    </row>
    <row r="244" spans="1:21" x14ac:dyDescent="0.25">
      <c r="A244" s="22" t="s">
        <v>240</v>
      </c>
      <c r="B244" s="58" t="str">
        <f t="shared" si="24"/>
        <v>sg20.0340.DATA</v>
      </c>
      <c r="C244" t="str">
        <f t="shared" si="25"/>
        <v>sg20.0340</v>
      </c>
      <c r="D244" s="100">
        <v>6074639.5999999996</v>
      </c>
      <c r="E244" s="100">
        <v>71238.600000000006</v>
      </c>
      <c r="F244" s="100">
        <v>173</v>
      </c>
      <c r="G244" s="100">
        <v>2232.3000000000002</v>
      </c>
      <c r="H244" s="100">
        <v>7751</v>
      </c>
      <c r="I244" s="100">
        <v>679430.9</v>
      </c>
      <c r="J244" s="104">
        <f t="shared" si="19"/>
        <v>593008.50073198765</v>
      </c>
      <c r="K244" s="104">
        <f t="shared" si="20"/>
        <v>7479.0191571823343</v>
      </c>
      <c r="L244" s="79">
        <f t="shared" si="26"/>
        <v>0.4225111942839207</v>
      </c>
      <c r="M244" s="72">
        <f t="shared" si="21"/>
        <v>0.18780748976291381</v>
      </c>
      <c r="N244" s="72">
        <f t="shared" si="22"/>
        <v>0.76105622866196643</v>
      </c>
      <c r="O244" s="72">
        <f t="shared" si="23"/>
        <v>38.648289007991842</v>
      </c>
      <c r="R244" s="107"/>
    </row>
    <row r="245" spans="1:21" x14ac:dyDescent="0.25">
      <c r="A245" s="22" t="s">
        <v>241</v>
      </c>
      <c r="B245" s="58" t="str">
        <f t="shared" si="24"/>
        <v>sg20.0339.DATA</v>
      </c>
      <c r="C245" t="str">
        <f t="shared" si="25"/>
        <v>sg20.0339</v>
      </c>
      <c r="D245" s="100">
        <v>4854379.0999999996</v>
      </c>
      <c r="E245" s="100">
        <v>69925.2</v>
      </c>
      <c r="F245" s="100">
        <v>121.7</v>
      </c>
      <c r="G245" s="100">
        <v>4434.1000000000004</v>
      </c>
      <c r="H245" s="100">
        <v>9219.7000000000007</v>
      </c>
      <c r="I245" s="100">
        <v>887333.1</v>
      </c>
      <c r="J245" s="104">
        <f t="shared" si="19"/>
        <v>473923.37069111515</v>
      </c>
      <c r="K245" s="104">
        <f t="shared" si="20"/>
        <v>7318.7508815436158</v>
      </c>
      <c r="L245" s="79">
        <f t="shared" si="26"/>
        <v>0.28860908802663687</v>
      </c>
      <c r="M245" s="72">
        <f t="shared" si="21"/>
        <v>0.37990351826088553</v>
      </c>
      <c r="N245" s="72">
        <f t="shared" si="22"/>
        <v>0.90550916478894905</v>
      </c>
      <c r="O245" s="72">
        <f t="shared" si="23"/>
        <v>50.696033698005799</v>
      </c>
      <c r="R245" s="107"/>
    </row>
    <row r="246" spans="1:21" x14ac:dyDescent="0.25">
      <c r="A246" s="22" t="s">
        <v>242</v>
      </c>
      <c r="B246" s="58" t="str">
        <f t="shared" si="24"/>
        <v>low1 std chk14.DATA</v>
      </c>
      <c r="C246" t="str">
        <f t="shared" si="25"/>
        <v>low1 std chk14</v>
      </c>
      <c r="D246" s="100">
        <v>233140.3</v>
      </c>
      <c r="E246" s="100">
        <v>21837</v>
      </c>
      <c r="F246" s="100">
        <v>429.3</v>
      </c>
      <c r="G246" s="100">
        <v>32.200000000000003</v>
      </c>
      <c r="H246" s="100">
        <v>3</v>
      </c>
      <c r="I246" s="100">
        <v>11338.7</v>
      </c>
      <c r="J246" s="104">
        <f t="shared" si="19"/>
        <v>22421.4634665876</v>
      </c>
      <c r="K246" s="104">
        <f t="shared" si="20"/>
        <v>2420.921082604299</v>
      </c>
      <c r="L246" s="79">
        <f t="shared" si="26"/>
        <v>1.091499690068362</v>
      </c>
      <c r="M246" s="72">
        <f t="shared" si="21"/>
        <v>-4.1402222447106639E-3</v>
      </c>
      <c r="N246" s="72">
        <f t="shared" si="22"/>
        <v>-9.9275963507208971E-4</v>
      </c>
      <c r="O246" s="72">
        <f t="shared" si="23"/>
        <v>-6.7050488125785401E-2</v>
      </c>
      <c r="P246" s="59">
        <f>((J246-$B$26)/$B$26)*100</f>
        <v>-0.34905125961066613</v>
      </c>
      <c r="Q246" s="59">
        <f>((K246-$F$26)/$F$26)*100</f>
        <v>-3.1631566958280386</v>
      </c>
      <c r="R246" s="103">
        <f>((L246-$J$26)/$J$26)*100</f>
        <v>9.4784042194946849</v>
      </c>
    </row>
    <row r="247" spans="1:21" x14ac:dyDescent="0.25">
      <c r="A247" s="22" t="s">
        <v>243</v>
      </c>
      <c r="B247" s="58" t="str">
        <f t="shared" si="24"/>
        <v>air std chk14.DATA</v>
      </c>
      <c r="C247" t="str">
        <f t="shared" si="25"/>
        <v>air std chk14</v>
      </c>
      <c r="D247" s="100">
        <v>122.5</v>
      </c>
      <c r="E247" s="100">
        <v>4014.4</v>
      </c>
      <c r="F247" s="100">
        <v>146.5</v>
      </c>
      <c r="G247" s="100">
        <v>241810.8</v>
      </c>
      <c r="H247" s="100">
        <v>9594.4</v>
      </c>
      <c r="I247" s="100">
        <v>1364132.4</v>
      </c>
      <c r="J247" s="104">
        <f t="shared" si="19"/>
        <v>91.881646468313065</v>
      </c>
      <c r="K247" s="104">
        <f t="shared" si="20"/>
        <v>420.75229441149406</v>
      </c>
      <c r="L247" s="79">
        <f t="shared" si="26"/>
        <v>0.3533414902718735</v>
      </c>
      <c r="M247" s="72">
        <f t="shared" si="21"/>
        <v>21.089832361913569</v>
      </c>
      <c r="N247" s="72">
        <f t="shared" si="22"/>
        <v>0.94236251480377864</v>
      </c>
      <c r="O247" s="72">
        <f t="shared" si="23"/>
        <v>78.326122435774693</v>
      </c>
      <c r="R247" s="107"/>
      <c r="S247" s="73">
        <f>((G247-AVERAGE($E$49:$E$51))/AVERAGE($E$49:$E$51))*100</f>
        <v>0.66739474038436108</v>
      </c>
      <c r="T247" s="73">
        <f>((H247-AVERAGE($F$49:$F$51))/AVERAGE($F$49:$F$51))*100</f>
        <v>1.3278884742660029</v>
      </c>
      <c r="U247" s="73">
        <f>((I247-AVERAGE($G$49:$G$51))/AVERAGE($G$49:$G$51))*100</f>
        <v>0.30724568625114573</v>
      </c>
    </row>
    <row r="248" spans="1:21" x14ac:dyDescent="0.25">
      <c r="A248" s="22" t="s">
        <v>244</v>
      </c>
      <c r="B248" s="58" t="str">
        <f t="shared" si="24"/>
        <v>sg20.0338.DATA</v>
      </c>
      <c r="C248" t="str">
        <f t="shared" si="25"/>
        <v>sg20.0338</v>
      </c>
      <c r="D248" s="100">
        <v>4934818.2</v>
      </c>
      <c r="E248" s="100">
        <v>64860.3</v>
      </c>
      <c r="F248" s="100">
        <v>29</v>
      </c>
      <c r="G248" s="100">
        <v>6877</v>
      </c>
      <c r="H248" s="100">
        <v>9025.5</v>
      </c>
      <c r="I248" s="100">
        <v>874580.9</v>
      </c>
      <c r="J248" s="104">
        <f t="shared" si="19"/>
        <v>481773.41638535075</v>
      </c>
      <c r="K248" s="104">
        <f t="shared" si="20"/>
        <v>6700.7039885311797</v>
      </c>
      <c r="L248" s="79">
        <f t="shared" si="26"/>
        <v>4.6645632859966202E-2</v>
      </c>
      <c r="M248" s="72">
        <f t="shared" si="21"/>
        <v>0.59303431488986869</v>
      </c>
      <c r="N248" s="72">
        <f t="shared" si="22"/>
        <v>0.88640876293978987</v>
      </c>
      <c r="O248" s="72">
        <f t="shared" si="23"/>
        <v>49.957055227186366</v>
      </c>
      <c r="R248" s="107"/>
    </row>
    <row r="249" spans="1:21" ht="14.4" x14ac:dyDescent="0.3">
      <c r="A249" s="22" t="s">
        <v>245</v>
      </c>
      <c r="B249" s="58" t="str">
        <f t="shared" si="24"/>
        <v>sg20.0337.DATA</v>
      </c>
      <c r="C249" t="str">
        <f t="shared" si="25"/>
        <v>sg20.0337</v>
      </c>
      <c r="D249" s="100">
        <v>6575651.7999999998</v>
      </c>
      <c r="E249" s="100">
        <v>92589.9</v>
      </c>
      <c r="F249" s="110">
        <v>11.5</v>
      </c>
      <c r="G249" s="100">
        <v>3587.3</v>
      </c>
      <c r="H249" s="100">
        <v>6981.9</v>
      </c>
      <c r="I249" s="100">
        <v>581894</v>
      </c>
      <c r="J249" s="104">
        <f t="shared" si="19"/>
        <v>641902.24349352391</v>
      </c>
      <c r="K249" s="104">
        <f t="shared" si="20"/>
        <v>10084.421954231921</v>
      </c>
      <c r="L249" s="79">
        <f t="shared" si="26"/>
        <v>9.6752643691617665E-4</v>
      </c>
      <c r="M249" s="72">
        <f t="shared" si="21"/>
        <v>0.30602445706909587</v>
      </c>
      <c r="N249" s="72">
        <f t="shared" si="22"/>
        <v>0.68541194924802062</v>
      </c>
      <c r="O249" s="72">
        <f t="shared" si="23"/>
        <v>32.996113758978495</v>
      </c>
      <c r="R249" s="107"/>
    </row>
    <row r="250" spans="1:21" x14ac:dyDescent="0.25">
      <c r="A250" s="22" t="s">
        <v>246</v>
      </c>
      <c r="B250" s="58" t="str">
        <f t="shared" si="24"/>
        <v>sg20.0336.DATA</v>
      </c>
      <c r="C250" t="str">
        <f t="shared" si="25"/>
        <v>sg20.0336</v>
      </c>
      <c r="D250" s="100">
        <v>6532045.0999999996</v>
      </c>
      <c r="E250" s="100">
        <v>80184.3</v>
      </c>
      <c r="F250" s="100">
        <v>20.8</v>
      </c>
      <c r="G250" s="100">
        <v>4880.8</v>
      </c>
      <c r="H250" s="100">
        <v>7036.6</v>
      </c>
      <c r="I250" s="100">
        <v>587208.80000000005</v>
      </c>
      <c r="J250" s="104">
        <f t="shared" si="19"/>
        <v>637646.6689337038</v>
      </c>
      <c r="K250" s="104">
        <f t="shared" si="20"/>
        <v>8570.6225631373109</v>
      </c>
      <c r="L250" s="79">
        <f t="shared" si="26"/>
        <v>2.5242177278879903E-2</v>
      </c>
      <c r="M250" s="72">
        <f t="shared" si="21"/>
        <v>0.41887585722448073</v>
      </c>
      <c r="N250" s="72">
        <f t="shared" si="22"/>
        <v>0.69079192855362836</v>
      </c>
      <c r="O250" s="72">
        <f t="shared" si="23"/>
        <v>33.304101618070348</v>
      </c>
      <c r="R250" s="107"/>
    </row>
    <row r="251" spans="1:21" x14ac:dyDescent="0.25">
      <c r="A251" s="22" t="s">
        <v>247</v>
      </c>
      <c r="B251" s="58" t="str">
        <f t="shared" si="24"/>
        <v>sg20.0335.DATA</v>
      </c>
      <c r="C251" t="str">
        <f t="shared" si="25"/>
        <v>sg20.0335</v>
      </c>
      <c r="D251" s="100">
        <v>7475835.0999999996</v>
      </c>
      <c r="E251" s="100">
        <v>91770.4</v>
      </c>
      <c r="F251" s="100">
        <v>71.5</v>
      </c>
      <c r="G251" s="100">
        <v>5391.3</v>
      </c>
      <c r="H251" s="100">
        <v>5329.6</v>
      </c>
      <c r="I251" s="100">
        <v>420889.2</v>
      </c>
      <c r="J251" s="104">
        <f t="shared" si="19"/>
        <v>729751.06375864078</v>
      </c>
      <c r="K251" s="104">
        <f t="shared" si="20"/>
        <v>9984.4220670034083</v>
      </c>
      <c r="L251" s="79">
        <f t="shared" si="26"/>
        <v>0.15757817703023055</v>
      </c>
      <c r="M251" s="72">
        <f t="shared" si="21"/>
        <v>0.46341442682581357</v>
      </c>
      <c r="N251" s="72">
        <f t="shared" si="22"/>
        <v>0.5229011666766219</v>
      </c>
      <c r="O251" s="72">
        <f t="shared" si="23"/>
        <v>23.666031036108027</v>
      </c>
      <c r="R251" s="107"/>
    </row>
    <row r="252" spans="1:21" ht="14.4" x14ac:dyDescent="0.3">
      <c r="A252" s="22" t="s">
        <v>248</v>
      </c>
      <c r="B252" s="58" t="str">
        <f t="shared" si="24"/>
        <v>sg20.0774.DATA</v>
      </c>
      <c r="C252" t="str">
        <f t="shared" si="25"/>
        <v>sg20.0774</v>
      </c>
      <c r="D252" s="100">
        <v>4412296</v>
      </c>
      <c r="E252" s="100">
        <v>53305.5</v>
      </c>
      <c r="F252" s="110">
        <v>0.9</v>
      </c>
      <c r="G252" s="35">
        <v>881.1</v>
      </c>
      <c r="H252" s="100">
        <v>9913.6</v>
      </c>
      <c r="I252" s="100">
        <v>969350</v>
      </c>
      <c r="J252" s="104">
        <f t="shared" si="19"/>
        <v>430780.51434825064</v>
      </c>
      <c r="K252" s="104">
        <f t="shared" si="20"/>
        <v>5290.7238824323204</v>
      </c>
      <c r="L252" s="79">
        <f t="shared" si="26"/>
        <v>-2.6700355167902694E-2</v>
      </c>
      <c r="M252" s="72">
        <f t="shared" si="21"/>
        <v>6.9922053435154979E-2</v>
      </c>
      <c r="N252" s="72">
        <f t="shared" si="22"/>
        <v>0.97375720208622774</v>
      </c>
      <c r="O252" s="72">
        <f t="shared" si="23"/>
        <v>55.448838966379135</v>
      </c>
      <c r="R252" s="107"/>
    </row>
    <row r="253" spans="1:21" ht="14.4" x14ac:dyDescent="0.3">
      <c r="A253" s="22" t="s">
        <v>249</v>
      </c>
      <c r="B253" s="58" t="str">
        <f t="shared" si="24"/>
        <v>sg20.0773.DATA</v>
      </c>
      <c r="C253" t="str">
        <f t="shared" si="25"/>
        <v>sg20.0773</v>
      </c>
      <c r="D253" s="100">
        <v>6835031</v>
      </c>
      <c r="E253" s="100">
        <v>53930.6</v>
      </c>
      <c r="F253" s="111"/>
      <c r="G253" s="100">
        <v>1037.5</v>
      </c>
      <c r="H253" s="100">
        <v>6869.7</v>
      </c>
      <c r="I253" s="100">
        <v>546563.69999999995</v>
      </c>
      <c r="J253" s="104">
        <f t="shared" si="19"/>
        <v>667215.04003319493</v>
      </c>
      <c r="K253" s="104">
        <f t="shared" si="20"/>
        <v>5367.0020148381072</v>
      </c>
      <c r="L253" s="79">
        <f t="shared" si="26"/>
        <v>-2.9049514926802411E-2</v>
      </c>
      <c r="M253" s="72">
        <f t="shared" si="21"/>
        <v>8.3567170547101013E-2</v>
      </c>
      <c r="N253" s="72">
        <f t="shared" si="22"/>
        <v>0.67437659864309962</v>
      </c>
      <c r="O253" s="72">
        <f t="shared" si="23"/>
        <v>30.948754788166251</v>
      </c>
      <c r="R253" s="107"/>
    </row>
    <row r="254" spans="1:21" x14ac:dyDescent="0.25">
      <c r="A254" s="22" t="s">
        <v>250</v>
      </c>
      <c r="B254" s="58" t="str">
        <f t="shared" si="24"/>
        <v>sg20.0772.DATA</v>
      </c>
      <c r="C254" t="str">
        <f t="shared" si="25"/>
        <v>sg20.0772</v>
      </c>
      <c r="D254" s="100">
        <v>6918628</v>
      </c>
      <c r="E254" s="100">
        <v>25842.1</v>
      </c>
      <c r="F254" s="100">
        <v>122.4</v>
      </c>
      <c r="G254" s="100">
        <v>7269.7</v>
      </c>
      <c r="H254" s="100">
        <v>6585.3</v>
      </c>
      <c r="I254" s="100">
        <v>528655.19999999995</v>
      </c>
      <c r="J254" s="104">
        <f t="shared" si="19"/>
        <v>675373.26494994597</v>
      </c>
      <c r="K254" s="104">
        <f t="shared" si="20"/>
        <v>1939.489101576276</v>
      </c>
      <c r="L254" s="79">
        <f t="shared" si="26"/>
        <v>0.29043621228355893</v>
      </c>
      <c r="M254" s="72">
        <f t="shared" si="21"/>
        <v>0.62729542416008099</v>
      </c>
      <c r="N254" s="72">
        <f t="shared" si="22"/>
        <v>0.64640464042527856</v>
      </c>
      <c r="O254" s="72">
        <f t="shared" si="23"/>
        <v>29.910973390080443</v>
      </c>
      <c r="R254" s="107"/>
    </row>
    <row r="255" spans="1:21" x14ac:dyDescent="0.25">
      <c r="A255" s="22" t="s">
        <v>251</v>
      </c>
      <c r="B255" s="58" t="str">
        <f t="shared" si="24"/>
        <v>sg20.0771.DATA</v>
      </c>
      <c r="C255" t="str">
        <f t="shared" si="25"/>
        <v>sg20.0771</v>
      </c>
      <c r="D255" s="100">
        <v>6838968.0999999996</v>
      </c>
      <c r="E255" s="100">
        <v>22184.3</v>
      </c>
      <c r="F255" s="100">
        <v>358.5</v>
      </c>
      <c r="G255" s="100">
        <v>13853.3</v>
      </c>
      <c r="H255" s="100">
        <v>6391.4</v>
      </c>
      <c r="I255" s="100">
        <v>533011.4</v>
      </c>
      <c r="J255" s="104">
        <f t="shared" si="19"/>
        <v>667599.26132486505</v>
      </c>
      <c r="K255" s="104">
        <f t="shared" si="20"/>
        <v>2459.8973610451194</v>
      </c>
      <c r="L255" s="79">
        <f t="shared" si="26"/>
        <v>0.9066991223682509</v>
      </c>
      <c r="M255" s="72">
        <f t="shared" si="21"/>
        <v>1.2016815687777784</v>
      </c>
      <c r="N255" s="72">
        <f t="shared" si="22"/>
        <v>0.62733374486115934</v>
      </c>
      <c r="O255" s="72">
        <f t="shared" si="23"/>
        <v>30.163411245084575</v>
      </c>
      <c r="R255" s="107"/>
    </row>
    <row r="256" spans="1:21" x14ac:dyDescent="0.25">
      <c r="A256" s="22" t="s">
        <v>252</v>
      </c>
      <c r="B256" s="58" t="str">
        <f t="shared" si="24"/>
        <v>sg20.0770.DATA</v>
      </c>
      <c r="C256" t="str">
        <f t="shared" si="25"/>
        <v>sg20.0770</v>
      </c>
      <c r="D256" s="100">
        <v>6945053.5999999996</v>
      </c>
      <c r="E256" s="100">
        <v>24932.5</v>
      </c>
      <c r="F256" s="100">
        <v>384.5</v>
      </c>
      <c r="G256" s="100">
        <v>10331.4</v>
      </c>
      <c r="H256" s="100">
        <v>6410.2</v>
      </c>
      <c r="I256" s="100">
        <v>518781.2</v>
      </c>
      <c r="J256" s="104">
        <f t="shared" si="19"/>
        <v>677952.13725828333</v>
      </c>
      <c r="K256" s="104">
        <f t="shared" si="20"/>
        <v>1828.4947178995772</v>
      </c>
      <c r="L256" s="79">
        <f t="shared" si="26"/>
        <v>0.97456373762535375</v>
      </c>
      <c r="M256" s="72">
        <f t="shared" si="21"/>
        <v>0.89441342327545925</v>
      </c>
      <c r="N256" s="72">
        <f t="shared" si="22"/>
        <v>0.62918280539032612</v>
      </c>
      <c r="O256" s="72">
        <f t="shared" si="23"/>
        <v>29.338784009356253</v>
      </c>
      <c r="R256" s="107"/>
    </row>
    <row r="257" spans="1:24" x14ac:dyDescent="0.25">
      <c r="A257" s="22" t="s">
        <v>253</v>
      </c>
      <c r="B257" s="58" t="str">
        <f t="shared" si="24"/>
        <v>sg20.0769.DATA</v>
      </c>
      <c r="C257" t="str">
        <f t="shared" si="25"/>
        <v>sg20.0769</v>
      </c>
      <c r="D257" s="100">
        <v>5443421.7999999998</v>
      </c>
      <c r="E257" s="100">
        <v>17287.900000000001</v>
      </c>
      <c r="F257" s="100">
        <v>195.7</v>
      </c>
      <c r="G257" s="100">
        <v>47718.3</v>
      </c>
      <c r="H257" s="100">
        <v>7614.3</v>
      </c>
      <c r="I257" s="100">
        <v>729189.7</v>
      </c>
      <c r="J257" s="104">
        <f t="shared" si="19"/>
        <v>531408.00329958415</v>
      </c>
      <c r="K257" s="104">
        <f t="shared" si="20"/>
        <v>1910.3913150974322</v>
      </c>
      <c r="L257" s="79">
        <f t="shared" si="26"/>
        <v>0.48176222375839128</v>
      </c>
      <c r="M257" s="72">
        <f t="shared" si="21"/>
        <v>4.1562333014891113</v>
      </c>
      <c r="N257" s="72">
        <f t="shared" si="22"/>
        <v>0.74761119811212073</v>
      </c>
      <c r="O257" s="72">
        <f t="shared" si="23"/>
        <v>41.531766520406165</v>
      </c>
      <c r="R257" s="107"/>
    </row>
    <row r="258" spans="1:24" x14ac:dyDescent="0.25">
      <c r="A258" s="22" t="s">
        <v>254</v>
      </c>
      <c r="B258" s="58" t="str">
        <f t="shared" si="24"/>
        <v>low1 std chk15.DATA</v>
      </c>
      <c r="C258" t="str">
        <f t="shared" si="25"/>
        <v>low1 std chk15</v>
      </c>
      <c r="D258" s="100">
        <v>234017.8</v>
      </c>
      <c r="E258" s="100">
        <v>22713.200000000001</v>
      </c>
      <c r="F258" s="100">
        <v>423.6</v>
      </c>
      <c r="G258" s="100">
        <v>35</v>
      </c>
      <c r="H258" s="100">
        <v>2.4</v>
      </c>
      <c r="I258" s="100">
        <v>18805.099999999999</v>
      </c>
      <c r="J258" s="104">
        <f t="shared" ref="J258:J317" si="27">IF($D258&lt;=$B$36,($D258*$C$28)+$C$30,($D258*$E$28)+$E$30)</f>
        <v>22505.552356136621</v>
      </c>
      <c r="K258" s="104">
        <f t="shared" ref="K258:K317" si="28">IF($E258&lt;=$C$36,($E258*$G$28)+$G$30,($E258*$I$28)+$I$30)</f>
        <v>2519.2539797245026</v>
      </c>
      <c r="L258" s="79">
        <f t="shared" si="26"/>
        <v>1.0766216782619971</v>
      </c>
      <c r="M258" s="72">
        <f t="shared" ref="M258:M317" si="29">$G258*$O$28+$O$30</f>
        <v>-3.8959362606093284E-3</v>
      </c>
      <c r="N258" s="72">
        <f t="shared" ref="N258:N316" si="30">$H258*$Q$28+$Q$30</f>
        <v>-1.051772205151881E-3</v>
      </c>
      <c r="O258" s="72">
        <f t="shared" ref="O258:O317" si="31">$I258*$S$28+$S$30</f>
        <v>0.36562064740582612</v>
      </c>
      <c r="P258" s="59">
        <f>((J258-$B$26)/$B$26)*100</f>
        <v>2.467713838498134E-2</v>
      </c>
      <c r="Q258" s="59">
        <f>((K258-$F$26)/$F$26)*100</f>
        <v>0.7701591889801056</v>
      </c>
      <c r="R258" s="103">
        <f>((L258-$J$26)/$J$26)*100</f>
        <v>7.9861262048141493</v>
      </c>
    </row>
    <row r="259" spans="1:24" x14ac:dyDescent="0.25">
      <c r="A259" s="22" t="s">
        <v>255</v>
      </c>
      <c r="B259" s="58" t="str">
        <f t="shared" ref="B259:B308" si="32">RIGHT(A259, LEN(A259) - 16)</f>
        <v>air std chk15.DATA</v>
      </c>
      <c r="C259" t="str">
        <f t="shared" ref="C259:C307" si="33">LEFT(B259, LEN(B259) -5)</f>
        <v>air std chk15</v>
      </c>
      <c r="D259" s="100">
        <v>123.1</v>
      </c>
      <c r="E259" s="100">
        <v>3973.5</v>
      </c>
      <c r="F259" s="100">
        <v>145.80000000000001</v>
      </c>
      <c r="G259" s="100">
        <v>241820.5</v>
      </c>
      <c r="H259" s="100">
        <v>9512.5</v>
      </c>
      <c r="I259" s="100">
        <v>1362990.8</v>
      </c>
      <c r="J259" s="104">
        <f t="shared" si="27"/>
        <v>91.939143144927783</v>
      </c>
      <c r="K259" s="104">
        <f t="shared" si="28"/>
        <v>416.16222879609086</v>
      </c>
      <c r="L259" s="79">
        <f t="shared" ref="L259:L307" si="34">IF($F259&lt;=(($D$36*0.1)+$D$36),($F259*$K$28)+$K$30,($F259*$M$28)+$M$30)</f>
        <v>0.35151436601495151</v>
      </c>
      <c r="M259" s="72">
        <f t="shared" si="29"/>
        <v>21.090678638358494</v>
      </c>
      <c r="N259" s="72">
        <f t="shared" si="30"/>
        <v>0.93430729898788711</v>
      </c>
      <c r="O259" s="72">
        <f t="shared" si="31"/>
        <v>78.259967746992572</v>
      </c>
      <c r="S259" s="73">
        <f>((G259-AVERAGE($E$49:$E$51))/AVERAGE($E$49:$E$51))*100</f>
        <v>0.67143291291008322</v>
      </c>
      <c r="T259" s="73">
        <f>((H259-AVERAGE($F$49:$F$51))/AVERAGE($F$49:$F$51))*100</f>
        <v>0.46293036682391686</v>
      </c>
      <c r="U259" s="73">
        <f>((I259-AVERAGE($G$49:$G$51))/AVERAGE($G$49:$G$51))*100</f>
        <v>0.22330167049768204</v>
      </c>
    </row>
    <row r="260" spans="1:24" x14ac:dyDescent="0.25">
      <c r="A260" s="22" t="s">
        <v>256</v>
      </c>
      <c r="B260" s="58" t="str">
        <f t="shared" si="32"/>
        <v>sg20.0753.DATA</v>
      </c>
      <c r="C260" t="str">
        <f t="shared" si="33"/>
        <v>sg20.0753</v>
      </c>
      <c r="D260" s="100">
        <v>4493898.3</v>
      </c>
      <c r="E260" s="100">
        <v>30783.4</v>
      </c>
      <c r="F260" s="100">
        <v>268.60000000000002</v>
      </c>
      <c r="G260" s="100">
        <v>51348.5</v>
      </c>
      <c r="H260" s="100">
        <v>8333.4</v>
      </c>
      <c r="I260" s="100">
        <v>890594.6</v>
      </c>
      <c r="J260" s="104">
        <f t="shared" si="27"/>
        <v>438744.07664264127</v>
      </c>
      <c r="K260" s="104">
        <f t="shared" si="28"/>
        <v>2542.4536443001916</v>
      </c>
      <c r="L260" s="79">
        <f t="shared" si="34"/>
        <v>0.67204416422926827</v>
      </c>
      <c r="M260" s="72">
        <f t="shared" si="29"/>
        <v>4.472950079876493</v>
      </c>
      <c r="N260" s="72">
        <f t="shared" si="30"/>
        <v>0.81833776335275044</v>
      </c>
      <c r="O260" s="72">
        <f t="shared" si="31"/>
        <v>50.885034676862595</v>
      </c>
    </row>
    <row r="261" spans="1:24" x14ac:dyDescent="0.25">
      <c r="A261" s="22" t="s">
        <v>257</v>
      </c>
      <c r="B261" s="58" t="str">
        <f t="shared" si="32"/>
        <v>sg20.0777.DATA</v>
      </c>
      <c r="C261" t="str">
        <f t="shared" si="33"/>
        <v>sg20.0777</v>
      </c>
      <c r="D261" s="100">
        <v>5895760.7000000002</v>
      </c>
      <c r="E261" s="100">
        <v>69096.2</v>
      </c>
      <c r="F261" s="100">
        <v>83.3</v>
      </c>
      <c r="G261" s="100">
        <v>13486.5</v>
      </c>
      <c r="H261" s="100">
        <v>7885.7</v>
      </c>
      <c r="I261" s="100">
        <v>691598.1</v>
      </c>
      <c r="J261" s="104">
        <f t="shared" si="27"/>
        <v>575551.72238993016</v>
      </c>
      <c r="K261" s="104">
        <f t="shared" si="28"/>
        <v>7217.5917521812771</v>
      </c>
      <c r="L261" s="79">
        <f t="shared" si="34"/>
        <v>0.1883782716469157</v>
      </c>
      <c r="M261" s="72">
        <f t="shared" si="29"/>
        <v>1.1696801048605037</v>
      </c>
      <c r="N261" s="72">
        <f t="shared" si="30"/>
        <v>0.77430455064487957</v>
      </c>
      <c r="O261" s="72">
        <f t="shared" si="31"/>
        <v>39.3533672572472</v>
      </c>
    </row>
    <row r="262" spans="1:24" x14ac:dyDescent="0.25">
      <c r="A262" s="22" t="s">
        <v>258</v>
      </c>
      <c r="B262" s="58" t="str">
        <f t="shared" si="32"/>
        <v>sg20.0776.DATA</v>
      </c>
      <c r="C262" t="str">
        <f t="shared" si="33"/>
        <v>sg20.0776</v>
      </c>
      <c r="D262" s="100">
        <v>5771581.9000000004</v>
      </c>
      <c r="E262" s="100">
        <v>62643.4</v>
      </c>
      <c r="F262" s="100">
        <v>84.5</v>
      </c>
      <c r="G262" s="100">
        <v>16880.900000000001</v>
      </c>
      <c r="H262" s="100">
        <v>7891.2</v>
      </c>
      <c r="I262" s="100">
        <v>707167.5</v>
      </c>
      <c r="J262" s="104">
        <f t="shared" si="27"/>
        <v>563433.12267591874</v>
      </c>
      <c r="K262" s="104">
        <f t="shared" si="28"/>
        <v>6430.1856846911687</v>
      </c>
      <c r="L262" s="79">
        <f t="shared" si="34"/>
        <v>0.19151048465878198</v>
      </c>
      <c r="M262" s="72">
        <f t="shared" si="29"/>
        <v>1.46582451358678</v>
      </c>
      <c r="N262" s="72">
        <f t="shared" si="30"/>
        <v>0.77484549920394441</v>
      </c>
      <c r="O262" s="72">
        <f t="shared" si="31"/>
        <v>40.255599923263738</v>
      </c>
    </row>
    <row r="263" spans="1:24" x14ac:dyDescent="0.25">
      <c r="A263" s="22" t="s">
        <v>259</v>
      </c>
      <c r="B263" s="58" t="str">
        <f t="shared" si="32"/>
        <v>sg20.0775.DATA</v>
      </c>
      <c r="C263" t="str">
        <f t="shared" si="33"/>
        <v>sg20.0775</v>
      </c>
      <c r="D263" s="100">
        <v>4464823.5999999996</v>
      </c>
      <c r="E263" s="100">
        <v>31263.7</v>
      </c>
      <c r="F263" s="100">
        <v>109.4</v>
      </c>
      <c r="G263" s="100">
        <v>5886</v>
      </c>
      <c r="H263" s="100">
        <v>9815.7999999999993</v>
      </c>
      <c r="I263" s="100">
        <v>957036.6</v>
      </c>
      <c r="J263" s="104">
        <f t="shared" si="27"/>
        <v>435906.67886536394</v>
      </c>
      <c r="K263" s="104">
        <f t="shared" si="28"/>
        <v>2601.062486076707</v>
      </c>
      <c r="L263" s="79">
        <f t="shared" si="34"/>
        <v>0.25650390465500744</v>
      </c>
      <c r="M263" s="72">
        <f t="shared" si="29"/>
        <v>0.50657452551686022</v>
      </c>
      <c r="N263" s="72">
        <f t="shared" si="30"/>
        <v>0.9641381531632216</v>
      </c>
      <c r="O263" s="72">
        <f t="shared" si="31"/>
        <v>54.735288559187588</v>
      </c>
    </row>
    <row r="264" spans="1:24" ht="14.4" x14ac:dyDescent="0.3">
      <c r="A264" s="22" t="s">
        <v>260</v>
      </c>
      <c r="B264" s="58" t="str">
        <f t="shared" si="32"/>
        <v>sg20.0762.DATA</v>
      </c>
      <c r="C264" t="str">
        <f t="shared" si="33"/>
        <v>sg20.0762</v>
      </c>
      <c r="D264" s="100">
        <v>7310694.2000000002</v>
      </c>
      <c r="E264" s="100">
        <v>60416.3</v>
      </c>
      <c r="F264" s="111">
        <v>3</v>
      </c>
      <c r="G264" s="100">
        <v>1032.8</v>
      </c>
      <c r="H264" s="100">
        <v>5869</v>
      </c>
      <c r="I264" s="100">
        <v>458176.1</v>
      </c>
      <c r="J264" s="104">
        <f t="shared" si="27"/>
        <v>713634.97579908883</v>
      </c>
      <c r="K264" s="104">
        <f t="shared" si="28"/>
        <v>6158.4227208758912</v>
      </c>
      <c r="L264" s="79">
        <f t="shared" si="34"/>
        <v>-2.1218982397136692E-2</v>
      </c>
      <c r="M264" s="72">
        <f t="shared" si="29"/>
        <v>8.3157119073788061E-2</v>
      </c>
      <c r="N264" s="72">
        <f t="shared" si="30"/>
        <v>0.57595346717835438</v>
      </c>
      <c r="O264" s="72">
        <f t="shared" si="31"/>
        <v>25.826773209505333</v>
      </c>
    </row>
    <row r="265" spans="1:24" x14ac:dyDescent="0.25">
      <c r="A265" s="22" t="s">
        <v>261</v>
      </c>
      <c r="B265" s="58" t="str">
        <f t="shared" si="32"/>
        <v>sg20.0761.DATA</v>
      </c>
      <c r="C265" t="str">
        <f t="shared" si="33"/>
        <v>sg20.0761</v>
      </c>
      <c r="D265" s="100">
        <v>7355726.2000000002</v>
      </c>
      <c r="E265" s="100">
        <v>22642</v>
      </c>
      <c r="F265" s="100">
        <v>189.1</v>
      </c>
      <c r="G265" s="100">
        <v>9739.7999999999993</v>
      </c>
      <c r="H265" s="100">
        <v>5566.7</v>
      </c>
      <c r="I265" s="100">
        <v>443968.9</v>
      </c>
      <c r="J265" s="104">
        <f t="shared" si="27"/>
        <v>718029.64527827036</v>
      </c>
      <c r="K265" s="104">
        <f t="shared" si="28"/>
        <v>2511.2634498512334</v>
      </c>
      <c r="L265" s="79">
        <f t="shared" si="34"/>
        <v>0.46453505219312669</v>
      </c>
      <c r="M265" s="72">
        <f t="shared" si="29"/>
        <v>0.84279928463461984</v>
      </c>
      <c r="N265" s="72">
        <f t="shared" si="30"/>
        <v>0.54622096728648617</v>
      </c>
      <c r="O265" s="72">
        <f t="shared" si="31"/>
        <v>25.003478803000903</v>
      </c>
    </row>
    <row r="266" spans="1:24" x14ac:dyDescent="0.25">
      <c r="A266" s="22" t="s">
        <v>262</v>
      </c>
      <c r="B266" s="58" t="str">
        <f t="shared" si="32"/>
        <v>sg20.0760.DATA</v>
      </c>
      <c r="C266" t="str">
        <f t="shared" si="33"/>
        <v>sg20.0760</v>
      </c>
      <c r="D266" s="100">
        <v>7396416.2000000002</v>
      </c>
      <c r="E266" s="100">
        <v>25323.7</v>
      </c>
      <c r="F266" s="100">
        <v>188.5</v>
      </c>
      <c r="G266" s="100">
        <v>8911.7999999999993</v>
      </c>
      <c r="H266" s="100">
        <v>5466.3</v>
      </c>
      <c r="I266" s="100">
        <v>438854.3</v>
      </c>
      <c r="J266" s="104">
        <f t="shared" si="27"/>
        <v>722000.57930535963</v>
      </c>
      <c r="K266" s="104">
        <f t="shared" si="28"/>
        <v>1876.2310887156773</v>
      </c>
      <c r="L266" s="79">
        <f t="shared" si="34"/>
        <v>0.46296894568719354</v>
      </c>
      <c r="M266" s="72">
        <f t="shared" si="29"/>
        <v>0.77056042933608204</v>
      </c>
      <c r="N266" s="72">
        <f t="shared" si="30"/>
        <v>0.53634619722646781</v>
      </c>
      <c r="O266" s="72">
        <f t="shared" si="31"/>
        <v>24.707092353066528</v>
      </c>
    </row>
    <row r="267" spans="1:24" x14ac:dyDescent="0.25">
      <c r="A267" s="22" t="s">
        <v>263</v>
      </c>
      <c r="B267" s="58" t="str">
        <f t="shared" si="32"/>
        <v>sg20.0759.DATA</v>
      </c>
      <c r="C267" t="str">
        <f t="shared" si="33"/>
        <v>sg20.0759</v>
      </c>
      <c r="D267" s="100">
        <v>7187685.4000000004</v>
      </c>
      <c r="E267" s="100">
        <v>34026.699999999997</v>
      </c>
      <c r="F267" s="100">
        <v>455.3</v>
      </c>
      <c r="G267" s="100">
        <v>7294.8</v>
      </c>
      <c r="H267" s="100">
        <v>5835.3</v>
      </c>
      <c r="I267" s="100">
        <v>476215.8</v>
      </c>
      <c r="J267" s="104">
        <f t="shared" si="27"/>
        <v>701630.55629671901</v>
      </c>
      <c r="K267" s="104">
        <f t="shared" si="28"/>
        <v>2938.218908788579</v>
      </c>
      <c r="L267" s="79">
        <f t="shared" si="34"/>
        <v>0.84758237132179426</v>
      </c>
      <c r="M267" s="72">
        <f t="shared" si="29"/>
        <v>0.62948527351756078</v>
      </c>
      <c r="N267" s="72">
        <f t="shared" si="30"/>
        <v>0.57263892782553949</v>
      </c>
      <c r="O267" s="72">
        <f t="shared" si="31"/>
        <v>26.872157529076965</v>
      </c>
    </row>
    <row r="268" spans="1:24" x14ac:dyDescent="0.25">
      <c r="A268" s="22" t="s">
        <v>264</v>
      </c>
      <c r="B268" s="58" t="str">
        <f t="shared" si="32"/>
        <v>sg20.0758.DATA</v>
      </c>
      <c r="C268" t="str">
        <f t="shared" si="33"/>
        <v>sg20.0758</v>
      </c>
      <c r="D268" s="100">
        <v>7045063.7999999998</v>
      </c>
      <c r="E268" s="100">
        <v>33909.1</v>
      </c>
      <c r="F268" s="100">
        <v>518.20000000000005</v>
      </c>
      <c r="G268" s="100">
        <v>8115.8</v>
      </c>
      <c r="H268" s="100">
        <v>6104.4</v>
      </c>
      <c r="I268" s="100">
        <v>498313.5</v>
      </c>
      <c r="J268" s="104">
        <f t="shared" si="27"/>
        <v>687712.12512350851</v>
      </c>
      <c r="K268" s="104">
        <f t="shared" si="28"/>
        <v>2923.8687114266841</v>
      </c>
      <c r="L268" s="79">
        <f t="shared" si="34"/>
        <v>1.0358595875699017</v>
      </c>
      <c r="M268" s="72">
        <f t="shared" si="29"/>
        <v>0.70111341385584536</v>
      </c>
      <c r="N268" s="72">
        <f t="shared" si="30"/>
        <v>0.59910606550632584</v>
      </c>
      <c r="O268" s="72">
        <f t="shared" si="31"/>
        <v>28.152699283019547</v>
      </c>
    </row>
    <row r="269" spans="1:24" x14ac:dyDescent="0.25">
      <c r="A269" s="22" t="s">
        <v>265</v>
      </c>
      <c r="B269" s="58" t="str">
        <f t="shared" si="32"/>
        <v>sg20.0757.DATA</v>
      </c>
      <c r="C269" t="str">
        <f t="shared" si="33"/>
        <v>sg20.0757</v>
      </c>
      <c r="D269" s="100">
        <v>7150877.9000000004</v>
      </c>
      <c r="E269" s="100">
        <v>22845.8</v>
      </c>
      <c r="F269" s="100">
        <v>506.9</v>
      </c>
      <c r="G269" s="100">
        <v>9534.2000000000007</v>
      </c>
      <c r="H269" s="100">
        <v>5927.6</v>
      </c>
      <c r="I269" s="100">
        <v>482557.2</v>
      </c>
      <c r="J269" s="104">
        <f t="shared" si="27"/>
        <v>698038.51515142317</v>
      </c>
      <c r="K269" s="104">
        <f t="shared" si="28"/>
        <v>2534.1352193480348</v>
      </c>
      <c r="L269" s="79">
        <f t="shared" si="34"/>
        <v>1.0020355407717518</v>
      </c>
      <c r="M269" s="72">
        <f t="shared" si="29"/>
        <v>0.82486171380203621</v>
      </c>
      <c r="N269" s="72">
        <f t="shared" si="30"/>
        <v>0.58171702818948057</v>
      </c>
      <c r="O269" s="72">
        <f t="shared" si="31"/>
        <v>27.239635930831515</v>
      </c>
    </row>
    <row r="270" spans="1:24" x14ac:dyDescent="0.25">
      <c r="A270" s="22" t="s">
        <v>266</v>
      </c>
      <c r="B270" s="58" t="str">
        <f t="shared" si="32"/>
        <v>low1 std chk16.DATA</v>
      </c>
      <c r="C270" t="str">
        <f t="shared" si="33"/>
        <v>low1 std chk16</v>
      </c>
      <c r="D270" s="100">
        <v>232120.4</v>
      </c>
      <c r="E270" s="100">
        <v>22061.7</v>
      </c>
      <c r="F270" s="100">
        <v>627.6</v>
      </c>
      <c r="G270" s="100">
        <v>118.3</v>
      </c>
      <c r="H270" s="100">
        <v>2.2999999999999998</v>
      </c>
      <c r="I270" s="100">
        <v>18369</v>
      </c>
      <c r="J270" s="104">
        <f t="shared" si="27"/>
        <v>22323.728699122032</v>
      </c>
      <c r="K270" s="104">
        <f t="shared" si="28"/>
        <v>2446.1383868532262</v>
      </c>
      <c r="L270" s="79">
        <f t="shared" si="34"/>
        <v>1.3633242530316336</v>
      </c>
      <c r="M270" s="72">
        <f t="shared" si="29"/>
        <v>3.3715717664054064E-3</v>
      </c>
      <c r="N270" s="72">
        <f t="shared" si="30"/>
        <v>-1.061607633498513E-3</v>
      </c>
      <c r="O270" s="72">
        <f t="shared" si="31"/>
        <v>0.34034904633900198</v>
      </c>
      <c r="P270" s="59">
        <f>((J270-$B$26)/$B$26)*100</f>
        <v>-0.78342800390208134</v>
      </c>
      <c r="Q270" s="59">
        <f>((K270-$F$26)/$F$26)*100</f>
        <v>-2.1544645258709534</v>
      </c>
      <c r="R270" s="102">
        <f>((L270-$J$26)/$J$26)*100</f>
        <v>36.742653262952217</v>
      </c>
    </row>
    <row r="271" spans="1:24" x14ac:dyDescent="0.25">
      <c r="A271" s="22" t="s">
        <v>267</v>
      </c>
      <c r="B271" s="58" t="str">
        <f t="shared" si="32"/>
        <v>air std chk16.DATA</v>
      </c>
      <c r="C271" t="str">
        <f t="shared" si="33"/>
        <v>air std chk16</v>
      </c>
      <c r="D271" s="100">
        <v>136</v>
      </c>
      <c r="E271" s="100">
        <v>4030.2</v>
      </c>
      <c r="F271" s="100">
        <v>144.80000000000001</v>
      </c>
      <c r="G271" s="100">
        <v>241906.2</v>
      </c>
      <c r="H271" s="100">
        <v>9591</v>
      </c>
      <c r="I271" s="100">
        <v>1365291</v>
      </c>
      <c r="J271" s="104">
        <f t="shared" si="27"/>
        <v>93.175321692144081</v>
      </c>
      <c r="K271" s="104">
        <f t="shared" si="28"/>
        <v>422.52547379348357</v>
      </c>
      <c r="L271" s="79">
        <f t="shared" si="34"/>
        <v>0.34890418850506294</v>
      </c>
      <c r="M271" s="72">
        <f t="shared" si="29"/>
        <v>21.09815553437188</v>
      </c>
      <c r="N271" s="72">
        <f t="shared" si="30"/>
        <v>0.94202811023999322</v>
      </c>
      <c r="O271" s="72">
        <f t="shared" si="31"/>
        <v>78.393262259200554</v>
      </c>
      <c r="S271" s="73">
        <f>((G271-AVERAGE($E$49:$E$51))/AVERAGE($E$49:$E$51))*100</f>
        <v>0.70711037532802368</v>
      </c>
      <c r="T271" s="73">
        <f>((H271-AVERAGE($F$49:$F$51))/AVERAGE($F$49:$F$51))*100</f>
        <v>1.291980567485749</v>
      </c>
      <c r="U271" s="73">
        <f>((I271-AVERAGE($G$49:$G$51))/AVERAGE($G$49:$G$51))*100</f>
        <v>0.39243974428546846</v>
      </c>
    </row>
    <row r="272" spans="1:24" x14ac:dyDescent="0.25">
      <c r="A272" s="22" t="s">
        <v>268</v>
      </c>
      <c r="B272" s="58" t="str">
        <f t="shared" si="32"/>
        <v>sg20.0756.DATA</v>
      </c>
      <c r="C272" t="str">
        <f t="shared" si="33"/>
        <v>sg20.0756</v>
      </c>
      <c r="D272" s="100">
        <v>7736531.0999999996</v>
      </c>
      <c r="E272" s="100">
        <v>29018.3</v>
      </c>
      <c r="F272" s="100">
        <v>108.8</v>
      </c>
      <c r="G272" s="100">
        <v>6929.8</v>
      </c>
      <c r="H272" s="100">
        <v>5037.7</v>
      </c>
      <c r="I272" s="100">
        <v>390119.6</v>
      </c>
      <c r="J272" s="104">
        <f t="shared" si="27"/>
        <v>755192.36671086703</v>
      </c>
      <c r="K272" s="104">
        <f t="shared" si="28"/>
        <v>2327.0664558352159</v>
      </c>
      <c r="L272" s="79">
        <f t="shared" si="34"/>
        <v>0.2549377981490743</v>
      </c>
      <c r="M272" s="72">
        <f t="shared" si="29"/>
        <v>0.59764085059006533</v>
      </c>
      <c r="N272" s="72">
        <f t="shared" si="30"/>
        <v>0.49419155133280346</v>
      </c>
      <c r="O272" s="72">
        <f t="shared" si="31"/>
        <v>21.882960510573167</v>
      </c>
      <c r="X272">
        <v>1</v>
      </c>
    </row>
    <row r="273" spans="1:24" x14ac:dyDescent="0.25">
      <c r="A273" s="22" t="s">
        <v>269</v>
      </c>
      <c r="B273" s="58" t="str">
        <f t="shared" si="32"/>
        <v>sg20.0755.DATA</v>
      </c>
      <c r="C273" t="str">
        <f t="shared" si="33"/>
        <v>sg20.0755</v>
      </c>
      <c r="D273" s="100">
        <v>7649221.9000000004</v>
      </c>
      <c r="E273" s="100">
        <v>33013</v>
      </c>
      <c r="F273" s="100">
        <v>127.7</v>
      </c>
      <c r="G273" s="100">
        <v>6152.3</v>
      </c>
      <c r="H273" s="100">
        <v>5112.2</v>
      </c>
      <c r="I273" s="100">
        <v>395600.4</v>
      </c>
      <c r="J273" s="104">
        <f t="shared" si="27"/>
        <v>746671.86847646185</v>
      </c>
      <c r="K273" s="104">
        <f t="shared" si="28"/>
        <v>2814.521671834897</v>
      </c>
      <c r="L273" s="79">
        <f t="shared" si="34"/>
        <v>0.30427015308596833</v>
      </c>
      <c r="M273" s="72">
        <f t="shared" si="29"/>
        <v>0.5298078675047837</v>
      </c>
      <c r="N273" s="72">
        <f t="shared" si="30"/>
        <v>0.50151894545104425</v>
      </c>
      <c r="O273" s="72">
        <f t="shared" si="31"/>
        <v>22.200567919715681</v>
      </c>
      <c r="X273">
        <v>1</v>
      </c>
    </row>
    <row r="274" spans="1:24" x14ac:dyDescent="0.25">
      <c r="A274" s="22" t="s">
        <v>270</v>
      </c>
      <c r="B274" s="58" t="str">
        <f t="shared" si="32"/>
        <v>sg20.0754.DATA</v>
      </c>
      <c r="C274" t="str">
        <f t="shared" si="33"/>
        <v>sg20.0754</v>
      </c>
      <c r="D274" s="100">
        <v>7689056.7999999998</v>
      </c>
      <c r="E274" s="100">
        <v>31828.7</v>
      </c>
      <c r="F274" s="100">
        <v>104</v>
      </c>
      <c r="G274" s="100">
        <v>6219.4</v>
      </c>
      <c r="H274" s="100">
        <v>5039.8999999999996</v>
      </c>
      <c r="I274" s="100">
        <v>387788.1</v>
      </c>
      <c r="J274" s="104">
        <f t="shared" si="27"/>
        <v>750559.35335912835</v>
      </c>
      <c r="K274" s="104">
        <f t="shared" si="28"/>
        <v>2670.0068866674446</v>
      </c>
      <c r="L274" s="79">
        <f t="shared" si="34"/>
        <v>0.24240894610160918</v>
      </c>
      <c r="M274" s="72">
        <f t="shared" si="29"/>
        <v>0.53566200662378349</v>
      </c>
      <c r="N274" s="72">
        <f t="shared" si="30"/>
        <v>0.49440793075642936</v>
      </c>
      <c r="O274" s="72">
        <f t="shared" si="31"/>
        <v>21.747852191638746</v>
      </c>
      <c r="X274">
        <v>1</v>
      </c>
    </row>
    <row r="275" spans="1:24" x14ac:dyDescent="0.25">
      <c r="A275" s="22" t="s">
        <v>271</v>
      </c>
      <c r="B275" s="58" t="str">
        <f t="shared" si="32"/>
        <v>sg20.0765.DATA</v>
      </c>
      <c r="C275" t="str">
        <f t="shared" si="33"/>
        <v>sg20.0765</v>
      </c>
      <c r="D275" s="100">
        <v>6110034.5999999996</v>
      </c>
      <c r="E275" s="100">
        <v>46968.2</v>
      </c>
      <c r="F275" s="100">
        <v>201.2</v>
      </c>
      <c r="G275" s="100">
        <v>24815.3</v>
      </c>
      <c r="H275" s="100">
        <v>7115.1</v>
      </c>
      <c r="I275" s="100">
        <v>640328.9</v>
      </c>
      <c r="J275" s="104">
        <f t="shared" si="27"/>
        <v>596462.69610895566</v>
      </c>
      <c r="K275" s="104">
        <f t="shared" si="28"/>
        <v>4517.4117587797855</v>
      </c>
      <c r="L275" s="79">
        <f t="shared" si="34"/>
        <v>0.4961182000627784</v>
      </c>
      <c r="M275" s="72">
        <f t="shared" si="29"/>
        <v>2.1580611965345073</v>
      </c>
      <c r="N275" s="72">
        <f t="shared" si="30"/>
        <v>0.69851273980573425</v>
      </c>
      <c r="O275" s="72">
        <f t="shared" si="31"/>
        <v>36.382363429191201</v>
      </c>
      <c r="X275">
        <v>1</v>
      </c>
    </row>
    <row r="276" spans="1:24" x14ac:dyDescent="0.25">
      <c r="A276" s="22" t="s">
        <v>272</v>
      </c>
      <c r="B276" s="58" t="str">
        <f t="shared" si="32"/>
        <v>sg20.0764.DATA</v>
      </c>
      <c r="C276" t="str">
        <f t="shared" si="33"/>
        <v>sg20.0764</v>
      </c>
      <c r="D276" s="100">
        <v>6339969.7999999998</v>
      </c>
      <c r="E276" s="100">
        <v>23313.8</v>
      </c>
      <c r="F276" s="100">
        <v>208.8</v>
      </c>
      <c r="G276" s="100">
        <v>25597.1</v>
      </c>
      <c r="H276" s="100">
        <v>6776.2</v>
      </c>
      <c r="I276" s="100">
        <v>603490.1</v>
      </c>
      <c r="J276" s="104">
        <f t="shared" si="27"/>
        <v>618902.05491223908</v>
      </c>
      <c r="K276" s="104">
        <f t="shared" si="28"/>
        <v>1630.9720608443076</v>
      </c>
      <c r="L276" s="79">
        <f t="shared" si="34"/>
        <v>0.51595554913793162</v>
      </c>
      <c r="M276" s="72">
        <f t="shared" si="29"/>
        <v>2.2262693330953733</v>
      </c>
      <c r="N276" s="72">
        <f t="shared" si="30"/>
        <v>0.66518047313899875</v>
      </c>
      <c r="O276" s="72">
        <f t="shared" si="31"/>
        <v>34.24758824602101</v>
      </c>
      <c r="X276">
        <v>1</v>
      </c>
    </row>
    <row r="277" spans="1:24" ht="14.4" x14ac:dyDescent="0.3">
      <c r="A277" s="22" t="s">
        <v>273</v>
      </c>
      <c r="B277" s="58" t="str">
        <f t="shared" si="32"/>
        <v>sg20.0763.DATA</v>
      </c>
      <c r="C277" t="str">
        <f t="shared" si="33"/>
        <v>sg20.0763</v>
      </c>
      <c r="D277" s="100">
        <v>6563534.7999999998</v>
      </c>
      <c r="E277" s="100">
        <v>41364.199999999997</v>
      </c>
      <c r="F277" s="111"/>
      <c r="G277" s="100">
        <v>1328.2</v>
      </c>
      <c r="H277" s="100">
        <v>7037.8</v>
      </c>
      <c r="I277" s="100">
        <v>594216.80000000005</v>
      </c>
      <c r="J277" s="104">
        <f t="shared" si="27"/>
        <v>640719.74637860013</v>
      </c>
      <c r="K277" s="104">
        <f t="shared" si="28"/>
        <v>3833.5809253098851</v>
      </c>
      <c r="L277" s="79">
        <f t="shared" si="34"/>
        <v>-2.9049514926802411E-2</v>
      </c>
      <c r="M277" s="72">
        <f t="shared" si="29"/>
        <v>0.10892929039647897</v>
      </c>
      <c r="N277" s="72">
        <f t="shared" si="30"/>
        <v>0.69090995369378794</v>
      </c>
      <c r="O277" s="72">
        <f t="shared" si="31"/>
        <v>33.710208887678931</v>
      </c>
      <c r="X277">
        <v>1</v>
      </c>
    </row>
    <row r="278" spans="1:24" x14ac:dyDescent="0.25">
      <c r="A278" s="22" t="s">
        <v>274</v>
      </c>
      <c r="B278" s="58" t="str">
        <f t="shared" si="32"/>
        <v>sg20.0029.DATA</v>
      </c>
      <c r="C278" s="118" t="str">
        <f>LEFT(B278, LEN(B278) -5)&amp;"_R10"</f>
        <v>sg20.0029_R10</v>
      </c>
      <c r="D278" s="100">
        <v>905021.1</v>
      </c>
      <c r="E278" s="100">
        <v>31918.2</v>
      </c>
      <c r="F278" s="100">
        <v>196.7</v>
      </c>
      <c r="G278" s="100">
        <v>55574.5</v>
      </c>
      <c r="H278" s="100">
        <v>10381.4</v>
      </c>
      <c r="I278" s="100">
        <v>1473825.4</v>
      </c>
      <c r="J278" s="104">
        <f t="shared" si="27"/>
        <v>88505.821726808063</v>
      </c>
      <c r="K278" s="104">
        <f t="shared" si="28"/>
        <v>2680.9281678229686</v>
      </c>
      <c r="L278" s="79">
        <f t="shared" si="34"/>
        <v>0.48437240126827985</v>
      </c>
      <c r="M278" s="72">
        <f t="shared" si="29"/>
        <v>4.8416474258808657</v>
      </c>
      <c r="N278" s="72">
        <f t="shared" si="30"/>
        <v>1.0197673358917714</v>
      </c>
      <c r="O278" s="72">
        <f t="shared" si="31"/>
        <v>84.682732699070129</v>
      </c>
      <c r="X278">
        <v>1</v>
      </c>
    </row>
    <row r="279" spans="1:24" x14ac:dyDescent="0.25">
      <c r="A279" s="22" t="s">
        <v>275</v>
      </c>
      <c r="B279" s="58" t="str">
        <f t="shared" si="32"/>
        <v>sg20.0027.DATA</v>
      </c>
      <c r="C279" s="118" t="str">
        <f t="shared" ref="C279:C281" si="35">LEFT(B279, LEN(B279) -5)&amp;"_R10"</f>
        <v>sg20.0027_R10</v>
      </c>
      <c r="D279" s="100">
        <v>3057568.9</v>
      </c>
      <c r="E279" s="100">
        <v>37770.1</v>
      </c>
      <c r="F279" s="100">
        <v>117.3</v>
      </c>
      <c r="G279" s="100">
        <v>45777.1</v>
      </c>
      <c r="H279" s="100">
        <v>8956.2000000000007</v>
      </c>
      <c r="I279" s="100">
        <v>1134319</v>
      </c>
      <c r="J279" s="104">
        <f t="shared" si="27"/>
        <v>298572.79896830185</v>
      </c>
      <c r="K279" s="104">
        <f t="shared" si="28"/>
        <v>3395.0091197113534</v>
      </c>
      <c r="L279" s="79">
        <f t="shared" si="34"/>
        <v>0.27712430698312718</v>
      </c>
      <c r="M279" s="72">
        <f t="shared" si="29"/>
        <v>3.986873318511428</v>
      </c>
      <c r="N279" s="72">
        <f t="shared" si="30"/>
        <v>0.87959281109557397</v>
      </c>
      <c r="O279" s="72">
        <f t="shared" si="31"/>
        <v>65.008643498350949</v>
      </c>
      <c r="X279">
        <v>1</v>
      </c>
    </row>
    <row r="280" spans="1:24" x14ac:dyDescent="0.25">
      <c r="A280" s="22" t="s">
        <v>276</v>
      </c>
      <c r="B280" s="58" t="str">
        <f t="shared" si="32"/>
        <v>sg20.0028.DATA</v>
      </c>
      <c r="C280" s="118" t="str">
        <f t="shared" si="35"/>
        <v>sg20.0028_R10</v>
      </c>
      <c r="D280" s="100">
        <v>3157554.4</v>
      </c>
      <c r="E280" s="100">
        <v>40320.9</v>
      </c>
      <c r="F280" s="100">
        <v>118.3</v>
      </c>
      <c r="G280" s="100">
        <v>44860.3</v>
      </c>
      <c r="H280" s="100">
        <v>8888</v>
      </c>
      <c r="I280" s="100">
        <v>1118375.7</v>
      </c>
      <c r="J280" s="104">
        <f t="shared" si="27"/>
        <v>308330.37636239245</v>
      </c>
      <c r="K280" s="104">
        <f t="shared" si="28"/>
        <v>3706.2717339181745</v>
      </c>
      <c r="L280" s="79">
        <f t="shared" si="34"/>
        <v>0.27973448449301574</v>
      </c>
      <c r="M280" s="72">
        <f t="shared" si="29"/>
        <v>3.9068871077171052</v>
      </c>
      <c r="N280" s="72">
        <f t="shared" si="30"/>
        <v>0.87288504896317098</v>
      </c>
      <c r="O280" s="72">
        <f t="shared" si="31"/>
        <v>64.08474366508176</v>
      </c>
      <c r="X280">
        <v>1</v>
      </c>
    </row>
    <row r="281" spans="1:24" x14ac:dyDescent="0.25">
      <c r="A281" s="22" t="s">
        <v>277</v>
      </c>
      <c r="B281" s="58" t="str">
        <f t="shared" si="32"/>
        <v>sg20.0031.DATA</v>
      </c>
      <c r="C281" s="118" t="str">
        <f t="shared" si="35"/>
        <v>sg20.0031_R10</v>
      </c>
      <c r="D281" s="100">
        <v>4220856</v>
      </c>
      <c r="E281" s="100">
        <v>140210.20000000001</v>
      </c>
      <c r="F281" s="100">
        <v>146.30000000000001</v>
      </c>
      <c r="G281" s="100">
        <v>33534.400000000001</v>
      </c>
      <c r="H281" s="100">
        <v>7967.9</v>
      </c>
      <c r="I281" s="100">
        <v>937341.2</v>
      </c>
      <c r="J281" s="104">
        <f t="shared" si="27"/>
        <v>412097.899205808</v>
      </c>
      <c r="K281" s="104">
        <f t="shared" si="28"/>
        <v>15895.312289543614</v>
      </c>
      <c r="L281" s="79">
        <f t="shared" si="34"/>
        <v>0.35281945476989579</v>
      </c>
      <c r="M281" s="72">
        <f t="shared" si="29"/>
        <v>2.9187590265266348</v>
      </c>
      <c r="N281" s="72">
        <f t="shared" si="30"/>
        <v>0.78238927274581105</v>
      </c>
      <c r="O281" s="72">
        <f t="shared" si="31"/>
        <v>53.593957920225129</v>
      </c>
      <c r="X281">
        <v>1</v>
      </c>
    </row>
    <row r="282" spans="1:24" x14ac:dyDescent="0.25">
      <c r="A282" s="22" t="s">
        <v>278</v>
      </c>
      <c r="B282" s="58" t="str">
        <f t="shared" si="32"/>
        <v>low1 std chk17.DATA</v>
      </c>
      <c r="C282" t="str">
        <f t="shared" si="33"/>
        <v>low1 std chk17</v>
      </c>
      <c r="D282" s="100">
        <v>231299.4</v>
      </c>
      <c r="E282" s="100">
        <v>21584.400000000001</v>
      </c>
      <c r="F282" s="100">
        <v>426</v>
      </c>
      <c r="G282" s="100">
        <v>120</v>
      </c>
      <c r="H282" s="100">
        <v>2.8</v>
      </c>
      <c r="I282" s="100">
        <v>19830.400000000001</v>
      </c>
      <c r="J282" s="104">
        <f t="shared" si="27"/>
        <v>22245.054079954229</v>
      </c>
      <c r="K282" s="104">
        <f t="shared" si="28"/>
        <v>2392.5726578010999</v>
      </c>
      <c r="L282" s="79">
        <f t="shared" si="34"/>
        <v>1.0828861042857296</v>
      </c>
      <c r="M282" s="72">
        <f t="shared" si="29"/>
        <v>3.5198882567526457E-3</v>
      </c>
      <c r="N282" s="72">
        <f t="shared" si="30"/>
        <v>-1.0124304917653534E-3</v>
      </c>
      <c r="O282" s="72">
        <f t="shared" si="31"/>
        <v>0.42503585624282425</v>
      </c>
      <c r="P282" s="59">
        <f>((J282-$B$26)/$B$26)*100</f>
        <v>-1.133092977981206</v>
      </c>
      <c r="Q282" s="59">
        <f>((K282-$F$26)/$F$26)*100</f>
        <v>-4.2970936879560027</v>
      </c>
      <c r="R282" s="103">
        <f>((L282-$J$26)/$J$26)*100</f>
        <v>8.6144537899427913</v>
      </c>
    </row>
    <row r="283" spans="1:24" x14ac:dyDescent="0.25">
      <c r="A283" s="22" t="s">
        <v>279</v>
      </c>
      <c r="B283" s="58" t="str">
        <f t="shared" si="32"/>
        <v>air std chk17.DATA</v>
      </c>
      <c r="C283" t="str">
        <f t="shared" si="33"/>
        <v>air std chk17</v>
      </c>
      <c r="D283" s="100">
        <v>120.3</v>
      </c>
      <c r="E283" s="100">
        <v>3957.4</v>
      </c>
      <c r="F283" s="100">
        <v>145.9</v>
      </c>
      <c r="G283" s="100">
        <v>241157.5</v>
      </c>
      <c r="H283" s="100">
        <v>9494</v>
      </c>
      <c r="I283" s="100">
        <v>1361497.8</v>
      </c>
      <c r="J283" s="104">
        <f t="shared" si="27"/>
        <v>91.670825320725783</v>
      </c>
      <c r="K283" s="104">
        <f t="shared" si="28"/>
        <v>414.35538145115214</v>
      </c>
      <c r="L283" s="79">
        <f t="shared" si="34"/>
        <v>0.35177538376594036</v>
      </c>
      <c r="M283" s="72">
        <f t="shared" si="29"/>
        <v>21.032835207123068</v>
      </c>
      <c r="N283" s="72">
        <f t="shared" si="30"/>
        <v>0.93248774474376028</v>
      </c>
      <c r="O283" s="72">
        <f t="shared" si="31"/>
        <v>78.17344974563332</v>
      </c>
      <c r="R283" s="107"/>
      <c r="S283" s="73">
        <f>((G283-AVERAGE($E$49:$E$51))/AVERAGE($E$49:$E$51))*100</f>
        <v>0.39542173924507396</v>
      </c>
      <c r="T283" s="73">
        <f>((H283-AVERAGE($F$49:$F$51))/AVERAGE($F$49:$F$51))*100</f>
        <v>0.26754910934310294</v>
      </c>
      <c r="U283" s="73">
        <f>((I283-AVERAGE($G$49:$G$51))/AVERAGE($G$49:$G$51))*100</f>
        <v>0.1135185454802182</v>
      </c>
    </row>
    <row r="284" spans="1:24" x14ac:dyDescent="0.25">
      <c r="A284" s="22" t="s">
        <v>280</v>
      </c>
      <c r="B284" s="58" t="str">
        <f t="shared" si="32"/>
        <v>sg20.0032.DATA</v>
      </c>
      <c r="C284" s="118" t="str">
        <f t="shared" ref="C284:C293" si="36">LEFT(B284, LEN(B284) -5)&amp;"_R10"</f>
        <v>sg20.0032_R10</v>
      </c>
      <c r="D284" s="100">
        <v>3802760.5</v>
      </c>
      <c r="E284" s="100">
        <v>43000.800000000003</v>
      </c>
      <c r="F284" s="100">
        <v>156.80000000000001</v>
      </c>
      <c r="G284" s="100">
        <v>43389.2</v>
      </c>
      <c r="H284" s="100">
        <v>8496.2000000000007</v>
      </c>
      <c r="I284" s="100">
        <v>1014812.1</v>
      </c>
      <c r="J284" s="104">
        <f t="shared" si="27"/>
        <v>371295.99093539891</v>
      </c>
      <c r="K284" s="104">
        <f t="shared" si="28"/>
        <v>4033.2878385962595</v>
      </c>
      <c r="L284" s="79">
        <f t="shared" si="34"/>
        <v>0.3802263186237258</v>
      </c>
      <c r="M284" s="72">
        <f t="shared" si="29"/>
        <v>3.7785409965701495</v>
      </c>
      <c r="N284" s="72">
        <f t="shared" si="30"/>
        <v>0.83434984070106721</v>
      </c>
      <c r="O284" s="72">
        <f t="shared" si="31"/>
        <v>58.083326595042436</v>
      </c>
      <c r="R284" s="107"/>
    </row>
    <row r="285" spans="1:24" x14ac:dyDescent="0.25">
      <c r="A285" s="22" t="s">
        <v>281</v>
      </c>
      <c r="B285" s="58" t="str">
        <f t="shared" si="32"/>
        <v>sg20.0019.DATA</v>
      </c>
      <c r="C285" s="118" t="str">
        <f t="shared" si="36"/>
        <v>sg20.0019_R10</v>
      </c>
      <c r="D285" s="100">
        <v>3436253.5</v>
      </c>
      <c r="E285" s="100">
        <v>51507.1</v>
      </c>
      <c r="F285" s="100">
        <v>144.4</v>
      </c>
      <c r="G285" s="100">
        <v>50149.9</v>
      </c>
      <c r="H285" s="100">
        <v>8823.2000000000007</v>
      </c>
      <c r="I285" s="100">
        <v>1060661.5</v>
      </c>
      <c r="J285" s="104">
        <f t="shared" si="27"/>
        <v>335528.60048402392</v>
      </c>
      <c r="K285" s="104">
        <f t="shared" si="28"/>
        <v>5071.2732452245627</v>
      </c>
      <c r="L285" s="79">
        <f t="shared" si="34"/>
        <v>0.34786011750110751</v>
      </c>
      <c r="M285" s="72">
        <f t="shared" si="29"/>
        <v>4.3683782296822571</v>
      </c>
      <c r="N285" s="72">
        <f t="shared" si="30"/>
        <v>0.86651169139455364</v>
      </c>
      <c r="O285" s="72">
        <f t="shared" si="31"/>
        <v>60.740257908854055</v>
      </c>
      <c r="R285" s="107"/>
    </row>
    <row r="286" spans="1:24" x14ac:dyDescent="0.25">
      <c r="A286" s="22" t="s">
        <v>282</v>
      </c>
      <c r="B286" s="58" t="str">
        <f t="shared" si="32"/>
        <v>sg20.0020.DATA</v>
      </c>
      <c r="C286" s="118" t="str">
        <f t="shared" si="36"/>
        <v>sg20.0020_R10</v>
      </c>
      <c r="D286" s="100">
        <v>41225</v>
      </c>
      <c r="E286" s="100">
        <v>55549.599999999999</v>
      </c>
      <c r="F286" s="100">
        <v>135.19999999999999</v>
      </c>
      <c r="G286" s="100">
        <v>131726.29999999999</v>
      </c>
      <c r="H286" s="100">
        <v>10500</v>
      </c>
      <c r="I286" s="100">
        <v>1502746.4</v>
      </c>
      <c r="J286" s="104">
        <f t="shared" si="27"/>
        <v>4030.6435640619611</v>
      </c>
      <c r="K286" s="104">
        <f t="shared" si="28"/>
        <v>5564.5612795397083</v>
      </c>
      <c r="L286" s="79">
        <f t="shared" si="34"/>
        <v>0.32384648441013258</v>
      </c>
      <c r="M286" s="72">
        <f t="shared" si="29"/>
        <v>11.485510784483754</v>
      </c>
      <c r="N286" s="72">
        <f t="shared" si="30"/>
        <v>1.0314321539108768</v>
      </c>
      <c r="O286" s="72">
        <f t="shared" si="31"/>
        <v>86.358678524462505</v>
      </c>
      <c r="R286" s="107"/>
    </row>
    <row r="287" spans="1:24" x14ac:dyDescent="0.25">
      <c r="A287" s="22" t="s">
        <v>283</v>
      </c>
      <c r="B287" s="58" t="str">
        <f t="shared" si="32"/>
        <v>sg20.0016.DATA</v>
      </c>
      <c r="C287" s="118" t="str">
        <f t="shared" si="36"/>
        <v>sg20.0016_R10</v>
      </c>
      <c r="D287" s="100">
        <v>3240537.2</v>
      </c>
      <c r="E287" s="100">
        <v>31101.9</v>
      </c>
      <c r="F287" s="100">
        <v>143.5</v>
      </c>
      <c r="G287" s="100">
        <v>142037.5</v>
      </c>
      <c r="H287" s="100">
        <v>8312.5</v>
      </c>
      <c r="I287" s="100">
        <v>963846.5</v>
      </c>
      <c r="J287" s="104">
        <f t="shared" si="27"/>
        <v>316428.66154752771</v>
      </c>
      <c r="K287" s="104">
        <f t="shared" si="28"/>
        <v>2581.3187621553238</v>
      </c>
      <c r="L287" s="79">
        <f t="shared" si="34"/>
        <v>0.3455109577422078</v>
      </c>
      <c r="M287" s="72">
        <f t="shared" si="29"/>
        <v>12.385111369935787</v>
      </c>
      <c r="N287" s="72">
        <f t="shared" si="30"/>
        <v>0.81628215882830446</v>
      </c>
      <c r="O287" s="72">
        <f t="shared" si="31"/>
        <v>55.129916112741739</v>
      </c>
      <c r="R287" s="107"/>
    </row>
    <row r="288" spans="1:24" x14ac:dyDescent="0.25">
      <c r="A288" s="22" t="s">
        <v>284</v>
      </c>
      <c r="B288" s="58" t="str">
        <f t="shared" si="32"/>
        <v>sg20.0017.DATA</v>
      </c>
      <c r="C288" s="118" t="str">
        <f t="shared" si="36"/>
        <v>sg20.0017_R10</v>
      </c>
      <c r="D288" s="100">
        <v>3323160.8</v>
      </c>
      <c r="E288" s="100">
        <v>30210.7</v>
      </c>
      <c r="F288" s="100">
        <v>144.1</v>
      </c>
      <c r="G288" s="100">
        <v>139526</v>
      </c>
      <c r="H288" s="100">
        <v>8298.6</v>
      </c>
      <c r="I288" s="100">
        <v>950846.3</v>
      </c>
      <c r="J288" s="104">
        <f t="shared" si="27"/>
        <v>324491.89243178966</v>
      </c>
      <c r="K288" s="104">
        <f t="shared" si="28"/>
        <v>2472.5696474536153</v>
      </c>
      <c r="L288" s="79">
        <f t="shared" si="34"/>
        <v>0.34707706424814089</v>
      </c>
      <c r="M288" s="72">
        <f t="shared" si="29"/>
        <v>12.165995566696322</v>
      </c>
      <c r="N288" s="72">
        <f t="shared" si="30"/>
        <v>0.81491503428812262</v>
      </c>
      <c r="O288" s="72">
        <f t="shared" si="31"/>
        <v>54.376566265943012</v>
      </c>
      <c r="R288" s="107"/>
    </row>
    <row r="289" spans="1:21" x14ac:dyDescent="0.25">
      <c r="A289" s="22" t="s">
        <v>285</v>
      </c>
      <c r="B289" s="58" t="str">
        <f t="shared" si="32"/>
        <v>sg20.0018.DATA</v>
      </c>
      <c r="C289" s="118" t="str">
        <f t="shared" si="36"/>
        <v>sg20.0018_R10</v>
      </c>
      <c r="D289" s="100">
        <v>22560.2</v>
      </c>
      <c r="E289" s="100">
        <v>56543.5</v>
      </c>
      <c r="F289" s="100">
        <v>127.8</v>
      </c>
      <c r="G289" s="100">
        <v>145376.70000000001</v>
      </c>
      <c r="H289" s="100">
        <v>10399.200000000001</v>
      </c>
      <c r="I289" s="100">
        <v>1484821.7</v>
      </c>
      <c r="J289" s="104">
        <f t="shared" si="27"/>
        <v>2242.0369479315086</v>
      </c>
      <c r="K289" s="104">
        <f t="shared" si="28"/>
        <v>5685.8424118355206</v>
      </c>
      <c r="L289" s="79">
        <f t="shared" si="34"/>
        <v>0.30453117083695719</v>
      </c>
      <c r="M289" s="72">
        <f t="shared" si="29"/>
        <v>12.676439854975497</v>
      </c>
      <c r="N289" s="72">
        <f t="shared" si="30"/>
        <v>1.0215180421374721</v>
      </c>
      <c r="O289" s="72">
        <f t="shared" si="31"/>
        <v>85.319958351010314</v>
      </c>
      <c r="R289" s="107"/>
    </row>
    <row r="290" spans="1:21" x14ac:dyDescent="0.25">
      <c r="A290" s="22" t="s">
        <v>286</v>
      </c>
      <c r="B290" s="58" t="str">
        <f t="shared" si="32"/>
        <v>sg20.0011.DATA</v>
      </c>
      <c r="C290" s="118" t="str">
        <f t="shared" si="36"/>
        <v>sg20.0011_R10</v>
      </c>
      <c r="D290" s="100">
        <v>3292672.2</v>
      </c>
      <c r="E290" s="100">
        <v>24947.599999999999</v>
      </c>
      <c r="F290" s="100">
        <v>135.5</v>
      </c>
      <c r="G290" s="100">
        <v>147523.29999999999</v>
      </c>
      <c r="H290" s="100">
        <v>8238.9</v>
      </c>
      <c r="I290" s="100">
        <v>947511.3</v>
      </c>
      <c r="J290" s="104">
        <f t="shared" si="27"/>
        <v>321516.51226029015</v>
      </c>
      <c r="K290" s="104">
        <f t="shared" si="28"/>
        <v>1830.3373027649222</v>
      </c>
      <c r="L290" s="79">
        <f t="shared" si="34"/>
        <v>0.32462953766309921</v>
      </c>
      <c r="M290" s="72">
        <f t="shared" si="29"/>
        <v>12.863719959786897</v>
      </c>
      <c r="N290" s="72">
        <f t="shared" si="30"/>
        <v>0.80904328356518329</v>
      </c>
      <c r="O290" s="72">
        <f t="shared" si="31"/>
        <v>54.18330602847945</v>
      </c>
      <c r="R290" s="107"/>
    </row>
    <row r="291" spans="1:21" x14ac:dyDescent="0.25">
      <c r="A291" s="22" t="s">
        <v>287</v>
      </c>
      <c r="B291" s="58" t="str">
        <f t="shared" si="32"/>
        <v>sg20.0012.DATA</v>
      </c>
      <c r="C291" s="118" t="str">
        <f t="shared" si="36"/>
        <v>sg20.0012_R10</v>
      </c>
      <c r="D291" s="100">
        <v>2845852.2</v>
      </c>
      <c r="E291" s="100">
        <v>19906.900000000001</v>
      </c>
      <c r="F291" s="100">
        <v>134.19999999999999</v>
      </c>
      <c r="G291" s="100">
        <v>159852.4</v>
      </c>
      <c r="H291" s="100">
        <v>8444.4</v>
      </c>
      <c r="I291" s="100">
        <v>1001914.3</v>
      </c>
      <c r="J291" s="104">
        <f t="shared" si="27"/>
        <v>277911.38220415654</v>
      </c>
      <c r="K291" s="104">
        <f t="shared" si="28"/>
        <v>2204.3126316436687</v>
      </c>
      <c r="L291" s="79">
        <f t="shared" si="34"/>
        <v>0.32123630690024402</v>
      </c>
      <c r="M291" s="72">
        <f t="shared" si="29"/>
        <v>13.939372219281102</v>
      </c>
      <c r="N291" s="72">
        <f t="shared" si="30"/>
        <v>0.82925508881751187</v>
      </c>
      <c r="O291" s="72">
        <f t="shared" si="31"/>
        <v>57.335910735744839</v>
      </c>
      <c r="R291" s="107"/>
    </row>
    <row r="292" spans="1:21" x14ac:dyDescent="0.25">
      <c r="A292" s="22" t="s">
        <v>288</v>
      </c>
      <c r="B292" s="58" t="str">
        <f t="shared" si="32"/>
        <v>sg20.0010.DATA</v>
      </c>
      <c r="C292" s="118" t="str">
        <f t="shared" si="36"/>
        <v>sg20.0010_R10</v>
      </c>
      <c r="D292" s="100">
        <v>3479118.9</v>
      </c>
      <c r="E292" s="100">
        <v>21548.799999999999</v>
      </c>
      <c r="F292" s="100">
        <v>132.5</v>
      </c>
      <c r="G292" s="100">
        <v>137428.79999999999</v>
      </c>
      <c r="H292" s="100">
        <v>7850.3</v>
      </c>
      <c r="I292" s="100">
        <v>929233.1</v>
      </c>
      <c r="J292" s="104">
        <f t="shared" si="27"/>
        <v>339711.831632827</v>
      </c>
      <c r="K292" s="104">
        <f t="shared" si="28"/>
        <v>2388.5773928644649</v>
      </c>
      <c r="L292" s="79">
        <f t="shared" si="34"/>
        <v>0.31679900513343345</v>
      </c>
      <c r="M292" s="72">
        <f t="shared" si="29"/>
        <v>11.983025364604421</v>
      </c>
      <c r="N292" s="72">
        <f t="shared" si="30"/>
        <v>0.77082280901017186</v>
      </c>
      <c r="O292" s="72">
        <f t="shared" si="31"/>
        <v>53.12410084934708</v>
      </c>
      <c r="R292" s="107"/>
    </row>
    <row r="293" spans="1:21" x14ac:dyDescent="0.25">
      <c r="A293" s="58" t="s">
        <v>289</v>
      </c>
      <c r="B293" s="58" t="str">
        <f t="shared" si="32"/>
        <v>sg20.0007.DATA</v>
      </c>
      <c r="C293" s="118" t="str">
        <f t="shared" si="36"/>
        <v>sg20.0007_R10</v>
      </c>
      <c r="D293" s="100">
        <v>6173533.5</v>
      </c>
      <c r="E293" s="100">
        <v>123061</v>
      </c>
      <c r="F293" s="100">
        <v>330.8</v>
      </c>
      <c r="G293" s="100">
        <v>23919.4</v>
      </c>
      <c r="H293" s="100">
        <v>6471.5</v>
      </c>
      <c r="I293" s="100">
        <v>615824.30000000005</v>
      </c>
      <c r="J293" s="104">
        <f t="shared" si="27"/>
        <v>602659.54896451579</v>
      </c>
      <c r="K293" s="104">
        <f t="shared" si="28"/>
        <v>13802.672794657456</v>
      </c>
      <c r="L293" s="79">
        <f t="shared" si="34"/>
        <v>0.83439720534433748</v>
      </c>
      <c r="M293" s="72">
        <f t="shared" si="29"/>
        <v>2.0798984061215124</v>
      </c>
      <c r="N293" s="72">
        <f t="shared" si="30"/>
        <v>0.63521192296681139</v>
      </c>
      <c r="O293" s="72">
        <f t="shared" si="31"/>
        <v>34.962343994423719</v>
      </c>
      <c r="R293" s="107"/>
    </row>
    <row r="294" spans="1:21" x14ac:dyDescent="0.25">
      <c r="A294" s="22" t="s">
        <v>290</v>
      </c>
      <c r="B294" s="58" t="str">
        <f t="shared" si="32"/>
        <v>low1 std chk18.DATA</v>
      </c>
      <c r="C294" t="str">
        <f t="shared" si="33"/>
        <v>low1 std chk18</v>
      </c>
      <c r="D294" s="100">
        <v>231918.7</v>
      </c>
      <c r="E294" s="100">
        <v>21693.200000000001</v>
      </c>
      <c r="F294" s="100">
        <v>425.2</v>
      </c>
      <c r="G294" s="100">
        <v>157.1</v>
      </c>
      <c r="H294" s="100">
        <v>11.6</v>
      </c>
      <c r="I294" s="100">
        <v>19882</v>
      </c>
      <c r="J294" s="104">
        <f t="shared" si="27"/>
        <v>22304.400233000051</v>
      </c>
      <c r="K294" s="104">
        <f t="shared" si="28"/>
        <v>2404.7829056973314</v>
      </c>
      <c r="L294" s="79">
        <f t="shared" si="34"/>
        <v>1.0807979622778188</v>
      </c>
      <c r="M294" s="72">
        <f t="shared" si="29"/>
        <v>6.7566775460953434E-3</v>
      </c>
      <c r="N294" s="72">
        <f t="shared" si="30"/>
        <v>-1.4691279726174763E-4</v>
      </c>
      <c r="O294" s="72">
        <f t="shared" si="31"/>
        <v>0.42802602963206549</v>
      </c>
      <c r="P294" s="59">
        <f>((J294-$B$26)/$B$26)*100</f>
        <v>-0.86933229777755006</v>
      </c>
      <c r="Q294" s="59">
        <f>((K294-$F$26)/$F$26)*100</f>
        <v>-3.8086837721067419</v>
      </c>
      <c r="R294" s="103">
        <f>((L294-$J$26)/$J$26)*100</f>
        <v>8.4050112615665764</v>
      </c>
    </row>
    <row r="295" spans="1:21" x14ac:dyDescent="0.25">
      <c r="A295" s="22" t="s">
        <v>291</v>
      </c>
      <c r="B295" s="58" t="str">
        <f t="shared" si="32"/>
        <v>air std chk18.DATA</v>
      </c>
      <c r="C295" t="str">
        <f t="shared" si="33"/>
        <v>air std chk18</v>
      </c>
      <c r="D295" s="100">
        <v>28.2</v>
      </c>
      <c r="E295" s="100">
        <v>4174.8999999999996</v>
      </c>
      <c r="F295" s="100">
        <v>156.5</v>
      </c>
      <c r="G295" s="100">
        <v>240600.4</v>
      </c>
      <c r="H295" s="100">
        <v>9459.4</v>
      </c>
      <c r="I295" s="100">
        <v>1357814.5</v>
      </c>
      <c r="J295" s="104">
        <f t="shared" si="27"/>
        <v>82.845085460367542</v>
      </c>
      <c r="K295" s="104">
        <f t="shared" si="28"/>
        <v>438.76465458929891</v>
      </c>
      <c r="L295" s="79">
        <f t="shared" si="34"/>
        <v>0.37944326537075923</v>
      </c>
      <c r="M295" s="72">
        <f t="shared" si="29"/>
        <v>20.984231020786336</v>
      </c>
      <c r="N295" s="72">
        <f t="shared" si="30"/>
        <v>0.92908468653582554</v>
      </c>
      <c r="O295" s="72">
        <f t="shared" si="31"/>
        <v>77.96000583779238</v>
      </c>
      <c r="R295" s="107"/>
      <c r="S295" s="73">
        <f>((G295-AVERAGE($E$49:$E$51))/AVERAGE($E$49:$E$51))*100</f>
        <v>0.16349741820619265</v>
      </c>
      <c r="T295" s="73">
        <f>((H295-AVERAGE($F$49:$F$51))/AVERAGE($F$49:$F$51))*100</f>
        <v>-9.7866647891288031E-2</v>
      </c>
      <c r="U295" s="73">
        <f>((I295-AVERAGE($G$49:$G$51))/AVERAGE($G$49:$G$51))*100</f>
        <v>-0.15732149763889072</v>
      </c>
    </row>
    <row r="296" spans="1:21" x14ac:dyDescent="0.25">
      <c r="A296" s="22" t="s">
        <v>292</v>
      </c>
      <c r="B296" s="58" t="str">
        <f t="shared" si="32"/>
        <v>sg20.0008.DATA</v>
      </c>
      <c r="C296" s="118" t="str">
        <f t="shared" ref="C296:C303" si="37">LEFT(B296, LEN(B296) -5)&amp;"_R10"</f>
        <v>sg20.0008_R10</v>
      </c>
      <c r="D296" s="100">
        <v>6723730.7000000002</v>
      </c>
      <c r="E296" s="100">
        <v>136514.4</v>
      </c>
      <c r="F296" s="100">
        <v>319.3</v>
      </c>
      <c r="G296" s="100">
        <v>12121.9</v>
      </c>
      <c r="H296" s="100">
        <v>6321.4</v>
      </c>
      <c r="I296" s="100">
        <v>567922</v>
      </c>
      <c r="J296" s="104">
        <f t="shared" si="27"/>
        <v>656353.25216159876</v>
      </c>
      <c r="K296" s="104">
        <f t="shared" si="28"/>
        <v>15444.330491838748</v>
      </c>
      <c r="L296" s="79">
        <f t="shared" si="34"/>
        <v>0.80438016398061885</v>
      </c>
      <c r="M296" s="72">
        <f t="shared" si="29"/>
        <v>1.0506255856088311</v>
      </c>
      <c r="N296" s="72">
        <f t="shared" si="30"/>
        <v>0.62044894501851688</v>
      </c>
      <c r="O296" s="72">
        <f t="shared" si="31"/>
        <v>32.186448980015719</v>
      </c>
      <c r="R296" s="107"/>
    </row>
    <row r="297" spans="1:21" x14ac:dyDescent="0.25">
      <c r="A297" s="58" t="s">
        <v>293</v>
      </c>
      <c r="B297" s="58" t="str">
        <f t="shared" si="32"/>
        <v>sg20.0009.DATA</v>
      </c>
      <c r="C297" s="118" t="str">
        <f t="shared" si="37"/>
        <v>sg20.0009_R10</v>
      </c>
      <c r="D297" s="100">
        <v>6335824.5</v>
      </c>
      <c r="E297" s="100">
        <v>124722</v>
      </c>
      <c r="F297" s="100">
        <v>319.7</v>
      </c>
      <c r="G297" s="100">
        <v>20142.599999999999</v>
      </c>
      <c r="H297" s="100">
        <v>6356.7</v>
      </c>
      <c r="I297" s="100">
        <v>599675.6</v>
      </c>
      <c r="J297" s="104">
        <f t="shared" si="27"/>
        <v>618497.51539829234</v>
      </c>
      <c r="K297" s="104">
        <f t="shared" si="28"/>
        <v>14005.357129845446</v>
      </c>
      <c r="L297" s="79">
        <f t="shared" si="34"/>
        <v>0.80542423498457427</v>
      </c>
      <c r="M297" s="72">
        <f t="shared" si="29"/>
        <v>1.7503915115665392</v>
      </c>
      <c r="N297" s="72">
        <f t="shared" si="30"/>
        <v>0.62392085122487795</v>
      </c>
      <c r="O297" s="72">
        <f t="shared" si="31"/>
        <v>34.026541416694243</v>
      </c>
      <c r="R297" s="107"/>
    </row>
    <row r="298" spans="1:21" x14ac:dyDescent="0.25">
      <c r="A298" s="22" t="s">
        <v>294</v>
      </c>
      <c r="B298" s="58" t="str">
        <f t="shared" si="32"/>
        <v>sg20.0004.DATA</v>
      </c>
      <c r="C298" s="118" t="str">
        <f t="shared" si="37"/>
        <v>sg20.0004_R10</v>
      </c>
      <c r="D298" s="100">
        <v>7062878.9000000004</v>
      </c>
      <c r="E298" s="100">
        <v>64851.1</v>
      </c>
      <c r="F298" s="100">
        <v>102.9</v>
      </c>
      <c r="G298" s="100">
        <v>28193.1</v>
      </c>
      <c r="H298" s="100">
        <v>5488.6</v>
      </c>
      <c r="I298" s="100">
        <v>463625.8</v>
      </c>
      <c r="J298" s="104">
        <f t="shared" si="27"/>
        <v>689450.69938711147</v>
      </c>
      <c r="K298" s="104">
        <f t="shared" si="28"/>
        <v>6699.5813540436839</v>
      </c>
      <c r="L298" s="79">
        <f t="shared" si="34"/>
        <v>0.23953775084073176</v>
      </c>
      <c r="M298" s="72">
        <f t="shared" si="29"/>
        <v>2.4527573383550401</v>
      </c>
      <c r="N298" s="72">
        <f t="shared" si="30"/>
        <v>0.53853949774776666</v>
      </c>
      <c r="O298" s="72">
        <f t="shared" si="31"/>
        <v>26.142578401740764</v>
      </c>
      <c r="R298" s="107"/>
    </row>
    <row r="299" spans="1:21" x14ac:dyDescent="0.25">
      <c r="A299" s="22" t="s">
        <v>295</v>
      </c>
      <c r="B299" s="58" t="str">
        <f t="shared" si="32"/>
        <v>sg20.0005.DATA</v>
      </c>
      <c r="C299" s="118" t="str">
        <f t="shared" si="37"/>
        <v>sg20.0005_R10</v>
      </c>
      <c r="D299" s="100">
        <v>7081397.0999999996</v>
      </c>
      <c r="E299" s="100">
        <v>95308.9</v>
      </c>
      <c r="F299" s="100">
        <v>99.3</v>
      </c>
      <c r="G299" s="100">
        <v>22080.6</v>
      </c>
      <c r="H299" s="100">
        <v>5502.2</v>
      </c>
      <c r="I299" s="100">
        <v>460340.8</v>
      </c>
      <c r="J299" s="104">
        <f t="shared" si="27"/>
        <v>691257.88912661606</v>
      </c>
      <c r="K299" s="104">
        <f t="shared" si="28"/>
        <v>10416.209255481859</v>
      </c>
      <c r="L299" s="79">
        <f t="shared" si="34"/>
        <v>0.23014111180513286</v>
      </c>
      <c r="M299" s="72">
        <f t="shared" si="29"/>
        <v>1.9194723105623923</v>
      </c>
      <c r="N299" s="72">
        <f t="shared" si="30"/>
        <v>0.53987711600290855</v>
      </c>
      <c r="O299" s="72">
        <f t="shared" si="31"/>
        <v>25.95221561911174</v>
      </c>
      <c r="R299" s="107"/>
    </row>
    <row r="300" spans="1:21" x14ac:dyDescent="0.25">
      <c r="A300" s="22" t="s">
        <v>296</v>
      </c>
      <c r="B300" s="58" t="str">
        <f t="shared" si="32"/>
        <v>sg20.0006.DATA</v>
      </c>
      <c r="C300" s="118" t="str">
        <f t="shared" si="37"/>
        <v>sg20.0006_R10</v>
      </c>
      <c r="D300" s="100">
        <v>7045476.4000000004</v>
      </c>
      <c r="E300" s="100">
        <v>70123.199999999997</v>
      </c>
      <c r="F300" s="100">
        <v>104.5</v>
      </c>
      <c r="G300" s="100">
        <v>27807.9</v>
      </c>
      <c r="H300" s="100">
        <v>5388.8</v>
      </c>
      <c r="I300" s="100">
        <v>462093.1</v>
      </c>
      <c r="J300" s="104">
        <f t="shared" si="27"/>
        <v>687752.39072634908</v>
      </c>
      <c r="K300" s="104">
        <f t="shared" si="28"/>
        <v>7342.9119281223175</v>
      </c>
      <c r="L300" s="79">
        <f t="shared" si="34"/>
        <v>0.24371403485655346</v>
      </c>
      <c r="M300" s="72">
        <f t="shared" si="29"/>
        <v>2.4191505665422421</v>
      </c>
      <c r="N300" s="72">
        <f t="shared" si="30"/>
        <v>0.52872374025782798</v>
      </c>
      <c r="O300" s="72">
        <f t="shared" si="31"/>
        <v>26.053759821242895</v>
      </c>
      <c r="R300" s="107"/>
    </row>
    <row r="301" spans="1:21" x14ac:dyDescent="0.25">
      <c r="A301" s="22" t="s">
        <v>297</v>
      </c>
      <c r="B301" s="58" t="str">
        <f t="shared" si="32"/>
        <v>sg20.0001.DATA</v>
      </c>
      <c r="C301" s="118" t="str">
        <f t="shared" si="37"/>
        <v>sg20.0001_R10</v>
      </c>
      <c r="D301" s="100">
        <v>7141852.5</v>
      </c>
      <c r="E301" s="100">
        <v>36187.9</v>
      </c>
      <c r="F301" s="100">
        <v>115.3</v>
      </c>
      <c r="G301" s="100">
        <v>43938.2</v>
      </c>
      <c r="H301" s="100">
        <v>5364.8</v>
      </c>
      <c r="I301" s="100">
        <v>425851.9</v>
      </c>
      <c r="J301" s="104">
        <f t="shared" si="27"/>
        <v>697157.72704702173</v>
      </c>
      <c r="K301" s="104">
        <f t="shared" si="28"/>
        <v>3201.9403929597347</v>
      </c>
      <c r="L301" s="79">
        <f t="shared" si="34"/>
        <v>0.27190395196335004</v>
      </c>
      <c r="M301" s="72">
        <f t="shared" si="29"/>
        <v>3.8264384984528754</v>
      </c>
      <c r="N301" s="72">
        <f t="shared" si="30"/>
        <v>0.52636323745463631</v>
      </c>
      <c r="O301" s="72">
        <f t="shared" si="31"/>
        <v>23.953615018255078</v>
      </c>
      <c r="R301" s="107"/>
    </row>
    <row r="302" spans="1:21" x14ac:dyDescent="0.25">
      <c r="A302" s="22" t="s">
        <v>298</v>
      </c>
      <c r="B302" s="58" t="str">
        <f t="shared" si="32"/>
        <v>sg20.0002.DATA</v>
      </c>
      <c r="C302" s="118" t="str">
        <f t="shared" si="37"/>
        <v>sg20.0002_R10</v>
      </c>
      <c r="D302" s="100">
        <v>7152240.0999999996</v>
      </c>
      <c r="E302" s="100">
        <v>39609.800000000003</v>
      </c>
      <c r="F302" s="100">
        <v>113.9</v>
      </c>
      <c r="G302" s="100">
        <v>43837.9</v>
      </c>
      <c r="H302" s="100">
        <v>5207.3</v>
      </c>
      <c r="I302" s="100">
        <v>423327</v>
      </c>
      <c r="J302" s="104">
        <f t="shared" si="27"/>
        <v>698171.45214654948</v>
      </c>
      <c r="K302" s="104">
        <f t="shared" si="28"/>
        <v>3619.4994095640623</v>
      </c>
      <c r="L302" s="79">
        <f t="shared" si="34"/>
        <v>0.26824970344950605</v>
      </c>
      <c r="M302" s="72">
        <f t="shared" si="29"/>
        <v>3.8176878255223889</v>
      </c>
      <c r="N302" s="72">
        <f t="shared" si="30"/>
        <v>0.51087243780869107</v>
      </c>
      <c r="O302" s="72">
        <f t="shared" si="31"/>
        <v>23.80729934402067</v>
      </c>
      <c r="R302" s="107"/>
    </row>
    <row r="303" spans="1:21" x14ac:dyDescent="0.25">
      <c r="A303" s="22" t="s">
        <v>299</v>
      </c>
      <c r="B303" s="58" t="str">
        <f t="shared" si="32"/>
        <v>sg20.0003.DATA</v>
      </c>
      <c r="C303" s="118" t="str">
        <f t="shared" si="37"/>
        <v>sg20.0003_R10</v>
      </c>
      <c r="D303" s="100">
        <v>7195473.7999999998</v>
      </c>
      <c r="E303" s="100">
        <v>40635.4</v>
      </c>
      <c r="F303" s="100">
        <v>112</v>
      </c>
      <c r="G303" s="100">
        <v>41591.199999999997</v>
      </c>
      <c r="H303" s="100">
        <v>5091.3</v>
      </c>
      <c r="I303" s="100">
        <v>415765</v>
      </c>
      <c r="J303" s="104">
        <f t="shared" si="27"/>
        <v>702390.6256645387</v>
      </c>
      <c r="K303" s="104">
        <f t="shared" si="28"/>
        <v>3744.6487498222223</v>
      </c>
      <c r="L303" s="79">
        <f t="shared" si="34"/>
        <v>0.26329036618071772</v>
      </c>
      <c r="M303" s="72">
        <f t="shared" si="29"/>
        <v>3.621674496779363</v>
      </c>
      <c r="N303" s="72">
        <f t="shared" si="30"/>
        <v>0.49946334092659822</v>
      </c>
      <c r="O303" s="72">
        <f t="shared" si="31"/>
        <v>23.369088274845428</v>
      </c>
      <c r="R303" s="107"/>
    </row>
    <row r="304" spans="1:21" x14ac:dyDescent="0.25">
      <c r="A304" s="115" t="s">
        <v>309</v>
      </c>
      <c r="B304" s="58" t="str">
        <f t="shared" si="32"/>
        <v>sg20.0207_2_13_2021 7_57_39 PM.DATA</v>
      </c>
      <c r="C304" s="43" t="str">
        <f>LEFT(B304, LEN(B304) -26)&amp;"_R10"</f>
        <v>sg20.0207_R10</v>
      </c>
      <c r="D304" s="100">
        <v>4004520.6</v>
      </c>
      <c r="E304" s="100">
        <v>191066.7</v>
      </c>
      <c r="F304" s="100">
        <v>75.599999999999994</v>
      </c>
      <c r="G304" s="100">
        <v>204856.1</v>
      </c>
      <c r="H304" s="100">
        <v>6082.6</v>
      </c>
      <c r="I304" s="100">
        <v>710390.2</v>
      </c>
      <c r="J304" s="104">
        <f t="shared" si="27"/>
        <v>390985.74385746714</v>
      </c>
      <c r="K304" s="104">
        <f t="shared" si="28"/>
        <v>22101.101508380514</v>
      </c>
      <c r="L304" s="79">
        <f t="shared" si="34"/>
        <v>0.16827990482077368</v>
      </c>
      <c r="M304" s="72">
        <f t="shared" si="29"/>
        <v>17.865719770245846</v>
      </c>
      <c r="N304" s="72">
        <f t="shared" si="30"/>
        <v>0.59696194212676001</v>
      </c>
      <c r="O304" s="72">
        <f t="shared" si="31"/>
        <v>40.442352477168924</v>
      </c>
      <c r="R304" s="107"/>
    </row>
    <row r="305" spans="1:21" x14ac:dyDescent="0.25">
      <c r="A305" s="115" t="s">
        <v>310</v>
      </c>
      <c r="B305" s="58" t="str">
        <f t="shared" si="32"/>
        <v>sg20.0209_2_13_2021 8_21_57 PM.DATA</v>
      </c>
      <c r="C305" s="43" t="str">
        <f>LEFT(B305, LEN(B305) -26)&amp;"_R10"</f>
        <v>sg20.0209_R10</v>
      </c>
      <c r="D305" s="100">
        <v>7410350</v>
      </c>
      <c r="E305" s="100">
        <v>112260.9</v>
      </c>
      <c r="F305" s="100">
        <v>72.3</v>
      </c>
      <c r="G305" s="100">
        <v>33889.599999999999</v>
      </c>
      <c r="H305" s="100">
        <v>4496.8999999999996</v>
      </c>
      <c r="I305" s="100">
        <v>376534.8</v>
      </c>
      <c r="J305" s="104">
        <f t="shared" si="27"/>
        <v>723360.37779507833</v>
      </c>
      <c r="K305" s="104">
        <f t="shared" si="28"/>
        <v>12484.785324179533</v>
      </c>
      <c r="L305" s="79">
        <f t="shared" si="34"/>
        <v>0.15966631903814138</v>
      </c>
      <c r="M305" s="72">
        <f t="shared" si="29"/>
        <v>2.9497484485097751</v>
      </c>
      <c r="N305" s="72">
        <f t="shared" si="30"/>
        <v>0.44100155483421821</v>
      </c>
      <c r="O305" s="72">
        <f t="shared" si="31"/>
        <v>21.095733621849039</v>
      </c>
      <c r="R305" s="107"/>
    </row>
    <row r="306" spans="1:21" x14ac:dyDescent="0.25">
      <c r="A306" s="22" t="s">
        <v>300</v>
      </c>
      <c r="B306" s="58" t="str">
        <f t="shared" si="32"/>
        <v>low1 std chk20.DATA</v>
      </c>
      <c r="C306" t="str">
        <f t="shared" si="33"/>
        <v>low1 std chk20</v>
      </c>
      <c r="D306" s="100">
        <v>231560.2</v>
      </c>
      <c r="E306" s="100">
        <v>21607.200000000001</v>
      </c>
      <c r="F306" s="100">
        <v>431.4</v>
      </c>
      <c r="G306" s="100">
        <v>4.8</v>
      </c>
      <c r="H306" s="100">
        <v>3.9</v>
      </c>
      <c r="I306" s="100">
        <v>13039.7</v>
      </c>
      <c r="J306" s="104">
        <f t="shared" si="27"/>
        <v>22270.045968722763</v>
      </c>
      <c r="K306" s="104">
        <f t="shared" si="28"/>
        <v>2395.1314229852364</v>
      </c>
      <c r="L306" s="79">
        <f t="shared" si="34"/>
        <v>1.0969810628391279</v>
      </c>
      <c r="M306" s="72">
        <f t="shared" si="29"/>
        <v>-6.5307350891308765E-3</v>
      </c>
      <c r="N306" s="72">
        <f t="shared" si="30"/>
        <v>-9.0424077995240274E-4</v>
      </c>
      <c r="O306" s="72">
        <f t="shared" si="31"/>
        <v>3.1520925345133843E-2</v>
      </c>
      <c r="P306" s="59">
        <f>((J306-$B$26)/$B$26)*100</f>
        <v>-1.0220179167877197</v>
      </c>
      <c r="Q306" s="59">
        <f>((K306-$F$26)/$F$26)*100</f>
        <v>-4.194743080590543</v>
      </c>
      <c r="R306" s="103">
        <f>((L306-$J$26)/$J$26)*100</f>
        <v>10.028190856482237</v>
      </c>
    </row>
    <row r="307" spans="1:21" x14ac:dyDescent="0.25">
      <c r="A307" s="22" t="s">
        <v>301</v>
      </c>
      <c r="B307" s="58" t="str">
        <f t="shared" si="32"/>
        <v>air std chk20.DATA</v>
      </c>
      <c r="C307" t="str">
        <f t="shared" si="33"/>
        <v>air std chk20</v>
      </c>
      <c r="D307" s="100">
        <v>0.2</v>
      </c>
      <c r="E307" s="100">
        <v>3959.5</v>
      </c>
      <c r="F307" s="100">
        <v>146.6</v>
      </c>
      <c r="G307" s="100">
        <v>242023.8</v>
      </c>
      <c r="H307" s="100">
        <v>9483</v>
      </c>
      <c r="I307" s="100">
        <v>1362845.6</v>
      </c>
      <c r="J307" s="104">
        <f t="shared" si="27"/>
        <v>80.161907218347665</v>
      </c>
      <c r="K307" s="104">
        <f t="shared" si="28"/>
        <v>414.59105719179632</v>
      </c>
      <c r="L307" s="79">
        <f t="shared" si="34"/>
        <v>0.35360250802286236</v>
      </c>
      <c r="M307" s="72">
        <f t="shared" si="29"/>
        <v>21.108415545704133</v>
      </c>
      <c r="N307" s="72">
        <f t="shared" si="30"/>
        <v>0.93140584762563061</v>
      </c>
      <c r="O307" s="72">
        <f t="shared" si="31"/>
        <v>78.251553538153075</v>
      </c>
      <c r="S307" s="73">
        <f>((G307-AVERAGE($E$49:$E$51))/AVERAGE($E$49:$E$51))*100</f>
        <v>0.75606801337176233</v>
      </c>
      <c r="T307" s="73">
        <f>((H307-AVERAGE($F$49:$F$51))/AVERAGE($F$49:$F$51))*100</f>
        <v>0.15137646975991631</v>
      </c>
      <c r="U307" s="73">
        <f>((I307-AVERAGE($G$49:$G$51))/AVERAGE($G$49:$G$51))*100</f>
        <v>0.21262483878131855</v>
      </c>
    </row>
    <row r="308" spans="1:21" x14ac:dyDescent="0.25">
      <c r="A308" s="22" t="s">
        <v>74</v>
      </c>
      <c r="B308" s="58" t="str">
        <f t="shared" si="32"/>
        <v>RUN_std chk 201.DATA</v>
      </c>
      <c r="C308" t="str">
        <f>LEFT(B308, LEN(B308) -5)</f>
        <v>RUN_std chk 201</v>
      </c>
      <c r="D308" s="35">
        <v>232635</v>
      </c>
      <c r="E308" s="35">
        <v>22306</v>
      </c>
      <c r="F308" s="35">
        <v>443</v>
      </c>
      <c r="G308" s="23">
        <v>18.3</v>
      </c>
      <c r="H308" s="23">
        <v>56.5</v>
      </c>
      <c r="I308" s="23">
        <v>8506.6</v>
      </c>
      <c r="J308" s="104">
        <f t="shared" si="27"/>
        <v>22373.041682098577</v>
      </c>
      <c r="K308" s="104">
        <f t="shared" si="28"/>
        <v>2473.5553313481651</v>
      </c>
      <c r="L308" s="79">
        <f>(F308*$K$28)+$K$30</f>
        <v>1.1272591219538353</v>
      </c>
      <c r="M308" s="72">
        <f t="shared" si="29"/>
        <v>-5.3529276657851513E-3</v>
      </c>
      <c r="N308" s="72">
        <f t="shared" si="30"/>
        <v>4.2691945303759693E-3</v>
      </c>
      <c r="O308" s="72">
        <f t="shared" si="31"/>
        <v>-0.23116812486358113</v>
      </c>
      <c r="P308" s="59">
        <f>((J308-$B$26)/$B$26)*100</f>
        <v>-0.56425919067298913</v>
      </c>
      <c r="Q308" s="59">
        <f>((K308-$F$26)/$F$26)*100</f>
        <v>-1.0577867460733978</v>
      </c>
      <c r="R308" s="59">
        <f>((L308-$J$26)/$J$26)*100</f>
        <v>13.065107517937339</v>
      </c>
      <c r="S308" s="73"/>
      <c r="T308" s="73"/>
      <c r="U308" s="73"/>
    </row>
    <row r="309" spans="1:21" x14ac:dyDescent="0.25">
      <c r="J309" s="104"/>
      <c r="K309" s="104"/>
      <c r="L309" s="79"/>
      <c r="M309" s="72">
        <f t="shared" si="29"/>
        <v>-6.9495110618760236E-3</v>
      </c>
      <c r="N309" s="72">
        <f t="shared" si="30"/>
        <v>-1.2878224854710463E-3</v>
      </c>
      <c r="O309" s="72">
        <f t="shared" si="31"/>
        <v>-0.72411791077288257</v>
      </c>
      <c r="S309" s="73"/>
      <c r="T309" s="73"/>
      <c r="U309" s="73"/>
    </row>
    <row r="310" spans="1:21" x14ac:dyDescent="0.25">
      <c r="A310" s="22" t="s">
        <v>311</v>
      </c>
      <c r="B310" s="22" t="s">
        <v>311</v>
      </c>
      <c r="C310" s="22" t="s">
        <v>311</v>
      </c>
      <c r="D310" s="100">
        <v>236087.8</v>
      </c>
      <c r="E310" s="100">
        <v>22271.8</v>
      </c>
      <c r="F310" s="100">
        <v>465.3</v>
      </c>
      <c r="G310" s="100">
        <v>1314.7</v>
      </c>
      <c r="H310" s="35"/>
      <c r="I310" s="100">
        <v>9607.1</v>
      </c>
      <c r="J310" s="104">
        <f t="shared" si="27"/>
        <v>23224.671497680811</v>
      </c>
      <c r="K310" s="104">
        <f t="shared" si="28"/>
        <v>2469.71718357196</v>
      </c>
      <c r="L310" s="79">
        <f t="shared" ref="L310:L311" si="38">(F310*$K$28)+$K$30</f>
        <v>1.1854660804243504</v>
      </c>
      <c r="M310" s="72">
        <f t="shared" si="29"/>
        <v>0.10775148297313325</v>
      </c>
      <c r="N310" s="72">
        <f t="shared" si="30"/>
        <v>-1.2878224854710463E-3</v>
      </c>
      <c r="O310" s="72">
        <f t="shared" si="31"/>
        <v>-0.16739514395544086</v>
      </c>
      <c r="P310" s="59">
        <f>((J310-$B$26)/$B$26)*100</f>
        <v>3.2207622119147143</v>
      </c>
      <c r="Q310" s="59">
        <f>((K310-$F$26)/$F$26)*100</f>
        <v>-1.2113126571215982</v>
      </c>
      <c r="R310" s="103">
        <f>((L310-$J$26)/$J$26)*100</f>
        <v>18.903317996424317</v>
      </c>
      <c r="S310" s="85"/>
      <c r="T310" s="85"/>
      <c r="U310" s="85"/>
    </row>
    <row r="311" spans="1:21" x14ac:dyDescent="0.25">
      <c r="A311" s="22" t="s">
        <v>312</v>
      </c>
      <c r="B311" s="22" t="s">
        <v>312</v>
      </c>
      <c r="C311" s="22" t="s">
        <v>312</v>
      </c>
      <c r="D311" s="100">
        <v>1.3</v>
      </c>
      <c r="E311" s="100">
        <v>4099.8999999999996</v>
      </c>
      <c r="F311" s="100">
        <v>154.9</v>
      </c>
      <c r="G311" s="100">
        <v>241576.3</v>
      </c>
      <c r="H311" s="100">
        <v>9454</v>
      </c>
      <c r="I311" s="100">
        <v>1354586.8</v>
      </c>
      <c r="J311" s="104">
        <f t="shared" si="27"/>
        <v>80.267317792141299</v>
      </c>
      <c r="K311" s="104">
        <f t="shared" si="28"/>
        <v>430.34766385200692</v>
      </c>
      <c r="L311" s="79">
        <f t="shared" si="38"/>
        <v>0.37526698135493752</v>
      </c>
      <c r="M311" s="72">
        <f t="shared" si="29"/>
        <v>21.069373410745083</v>
      </c>
      <c r="N311" s="72">
        <f t="shared" si="30"/>
        <v>0.92855357340510736</v>
      </c>
      <c r="O311" s="72">
        <f t="shared" si="31"/>
        <v>77.772963538403729</v>
      </c>
      <c r="P311" s="85"/>
      <c r="Q311" s="85"/>
      <c r="R311" s="107"/>
      <c r="S311" s="73">
        <f>((G311-AVERAGE($E$49:$E$51))/AVERAGE($E$49:$E$51))*100</f>
        <v>0.56977087880902966</v>
      </c>
      <c r="T311" s="73">
        <f>((H311-AVERAGE($F$49:$F$51))/AVERAGE($F$49:$F$51))*100</f>
        <v>-0.15489685277757581</v>
      </c>
      <c r="U311" s="73">
        <f>((I311-AVERAGE($G$49:$G$51))/AVERAGE($G$49:$G$51))*100</f>
        <v>-0.39466040763143118</v>
      </c>
    </row>
    <row r="312" spans="1:21" x14ac:dyDescent="0.25">
      <c r="A312" s="22" t="s">
        <v>313</v>
      </c>
      <c r="B312" s="58" t="str">
        <f t="shared" ref="B312:B313" si="39">RIGHT(A312, LEN(A312) - 16)</f>
        <v>SG20.0624.DATA</v>
      </c>
      <c r="C312" s="118" t="str">
        <f>LEFT(B312, LEN(B312) -5)&amp;"_R10"</f>
        <v>SG20.0624_R10</v>
      </c>
      <c r="D312" s="100">
        <v>5928146.0999999996</v>
      </c>
      <c r="E312" s="100">
        <v>78336.600000000006</v>
      </c>
      <c r="F312" s="100">
        <v>212.7</v>
      </c>
      <c r="G312" s="100">
        <v>54476.3</v>
      </c>
      <c r="H312" s="100">
        <v>7201</v>
      </c>
      <c r="I312" s="100">
        <v>661175.1</v>
      </c>
      <c r="J312" s="104">
        <f t="shared" si="27"/>
        <v>578712.21113018319</v>
      </c>
      <c r="K312" s="104">
        <f t="shared" si="28"/>
        <v>8345.156069382434</v>
      </c>
      <c r="L312" s="79">
        <f t="shared" ref="L312" si="40">(F312*$K$28)+$K$30</f>
        <v>0.52613524142649704</v>
      </c>
      <c r="M312" s="72">
        <f t="shared" si="29"/>
        <v>4.7458349731165494</v>
      </c>
      <c r="N312" s="72">
        <f t="shared" si="30"/>
        <v>0.70696137275549109</v>
      </c>
      <c r="O312" s="72">
        <f t="shared" si="31"/>
        <v>37.590381888625345</v>
      </c>
    </row>
    <row r="313" spans="1:21" x14ac:dyDescent="0.25">
      <c r="A313" s="22" t="s">
        <v>314</v>
      </c>
      <c r="B313" s="58" t="str">
        <f t="shared" si="39"/>
        <v>SG20.0625.DATA</v>
      </c>
      <c r="C313" s="118" t="str">
        <f>LEFT(B313, LEN(B313) -5)&amp;"_R10"</f>
        <v>SG20.0625_R10</v>
      </c>
      <c r="D313" s="100">
        <v>345.3</v>
      </c>
      <c r="E313" s="100">
        <v>4563.8</v>
      </c>
      <c r="F313" s="100">
        <v>156</v>
      </c>
      <c r="G313" s="100">
        <v>242018.2</v>
      </c>
      <c r="H313" s="100">
        <v>9527.7999999999993</v>
      </c>
      <c r="I313" s="100">
        <v>1354305.7</v>
      </c>
      <c r="J313" s="104">
        <f t="shared" si="27"/>
        <v>113.23207905124269</v>
      </c>
      <c r="K313" s="104">
        <f t="shared" si="28"/>
        <v>482.4095572257371</v>
      </c>
      <c r="L313" s="79">
        <f t="shared" ref="L313:L315" si="41">(F313*$K$28)+$K$30</f>
        <v>0.37813817661581495</v>
      </c>
      <c r="M313" s="72">
        <f t="shared" si="29"/>
        <v>21.107926973735935</v>
      </c>
      <c r="N313" s="72">
        <f>$H313*$Q$28+$Q$30</f>
        <v>0.9358121195249216</v>
      </c>
      <c r="O313" s="72">
        <f t="shared" si="31"/>
        <v>77.756674047323969</v>
      </c>
    </row>
    <row r="314" spans="1:21" x14ac:dyDescent="0.25">
      <c r="A314" s="22" t="s">
        <v>315</v>
      </c>
      <c r="B314" s="22" t="s">
        <v>315</v>
      </c>
      <c r="C314" s="22" t="s">
        <v>315</v>
      </c>
      <c r="D314" s="100">
        <v>120992.9</v>
      </c>
      <c r="E314" s="100">
        <v>14192.5</v>
      </c>
      <c r="F314" s="2">
        <v>321</v>
      </c>
      <c r="G314" s="100">
        <v>166.2</v>
      </c>
      <c r="H314" s="100">
        <v>7.8</v>
      </c>
      <c r="I314" s="100">
        <v>11604.1</v>
      </c>
      <c r="J314" s="104">
        <f t="shared" si="27"/>
        <v>11674.625481619732</v>
      </c>
      <c r="K314" s="104">
        <f t="shared" si="28"/>
        <v>1563.0052733879165</v>
      </c>
      <c r="L314" s="79">
        <f t="shared" si="41"/>
        <v>0.80881746574742941</v>
      </c>
      <c r="M314" s="72">
        <f t="shared" si="29"/>
        <v>7.5506069944246829E-3</v>
      </c>
      <c r="N314" s="72">
        <f t="shared" si="30"/>
        <v>-5.2065907443375921E-4</v>
      </c>
      <c r="O314" s="72">
        <f t="shared" si="31"/>
        <v>-5.1670797864067697E-2</v>
      </c>
      <c r="P314" s="117">
        <f>((J314-$B$26)/$B$26)*100</f>
        <v>-48.112775637245633</v>
      </c>
      <c r="Q314" s="117">
        <f>((K314-$F$26)/$F$26)*100</f>
        <v>-37.479789064483334</v>
      </c>
      <c r="R314" s="116">
        <f>((L314-$J$26)/$J$26)*100</f>
        <v>-18.874878059435364</v>
      </c>
      <c r="S314" s="101"/>
      <c r="T314" s="101"/>
      <c r="U314" s="101"/>
    </row>
    <row r="315" spans="1:21" x14ac:dyDescent="0.25">
      <c r="A315" s="22" t="s">
        <v>316</v>
      </c>
      <c r="B315" s="22" t="s">
        <v>316</v>
      </c>
      <c r="C315" s="22" t="s">
        <v>316</v>
      </c>
      <c r="D315" s="100">
        <v>33.6</v>
      </c>
      <c r="E315" s="100">
        <v>4320.7</v>
      </c>
      <c r="F315" s="2">
        <v>160</v>
      </c>
      <c r="G315" s="100">
        <v>130590.8</v>
      </c>
      <c r="H315" s="100">
        <v>5132.6000000000004</v>
      </c>
      <c r="I315" s="100">
        <v>733075.4</v>
      </c>
      <c r="J315" s="104">
        <f t="shared" si="27"/>
        <v>83.362555549899938</v>
      </c>
      <c r="K315" s="104">
        <f t="shared" si="28"/>
        <v>455.12728458259454</v>
      </c>
      <c r="L315" s="79">
        <f t="shared" si="41"/>
        <v>0.38857888665536922</v>
      </c>
      <c r="M315" s="72">
        <f t="shared" si="29"/>
        <v>11.386444093431232</v>
      </c>
      <c r="N315" s="72">
        <f t="shared" si="30"/>
        <v>0.5035253728337572</v>
      </c>
      <c r="O315" s="72">
        <f t="shared" si="31"/>
        <v>41.756939325417314</v>
      </c>
      <c r="P315" s="101"/>
      <c r="Q315" s="101"/>
      <c r="R315" s="107"/>
      <c r="S315" s="73">
        <f>((G315-AVERAGE($E$49:$E$51))/AVERAGE($E$49:$E$51))*100</f>
        <v>-45.634208178201355</v>
      </c>
      <c r="T315" s="73">
        <f>((H315-AVERAGE($F$49:$F$51))/AVERAGE($F$49:$F$51))*100</f>
        <v>-45.793846370485106</v>
      </c>
      <c r="U315" s="73">
        <f>((I315-AVERAGE($G$49:$G$51))/AVERAGE($G$49:$G$51))*100</f>
        <v>-46.095573820879231</v>
      </c>
    </row>
    <row r="316" spans="1:21" x14ac:dyDescent="0.25">
      <c r="A316" s="22" t="s">
        <v>317</v>
      </c>
      <c r="B316" s="22" t="s">
        <v>317</v>
      </c>
      <c r="C316" s="22" t="s">
        <v>317</v>
      </c>
      <c r="D316" s="100">
        <v>243389.2</v>
      </c>
      <c r="E316" s="100">
        <v>23256.1</v>
      </c>
      <c r="F316" s="100">
        <v>481.5</v>
      </c>
      <c r="G316" s="100">
        <v>0.9</v>
      </c>
      <c r="H316" s="100">
        <v>3.2</v>
      </c>
      <c r="I316" s="100">
        <v>4916</v>
      </c>
      <c r="J316" s="104">
        <f>(D316*$C$28)+$C$30</f>
        <v>23403.592948181802</v>
      </c>
      <c r="K316" s="104">
        <f>(E316*$G$28)+$G$30</f>
        <v>2580.1817700081801</v>
      </c>
      <c r="L316" s="79">
        <f>(F316*$K$28)+$K$30</f>
        <v>1.2277509560845454</v>
      </c>
      <c r="M316" s="72">
        <f t="shared" si="29"/>
        <v>-6.870990566986309E-3</v>
      </c>
      <c r="N316" s="72">
        <f t="shared" si="30"/>
        <v>-9.730887783788259E-4</v>
      </c>
      <c r="O316" s="72">
        <f t="shared" si="31"/>
        <v>-0.43924015144128992</v>
      </c>
      <c r="P316" s="59">
        <f>((J316-$B$26)/$B$26)*100</f>
        <v>4.0159686585857868</v>
      </c>
      <c r="Q316" s="59">
        <f>((K316-$F$26)/$F$26)*100</f>
        <v>3.2072708003272057</v>
      </c>
      <c r="R316" s="116">
        <f>((L316-$J$26)/$J$26)*100</f>
        <v>23.144529196042672</v>
      </c>
      <c r="S316" s="101"/>
      <c r="T316" s="101"/>
      <c r="U316" s="101"/>
    </row>
    <row r="317" spans="1:21" x14ac:dyDescent="0.25">
      <c r="A317" s="22" t="s">
        <v>318</v>
      </c>
      <c r="B317" s="22" t="s">
        <v>318</v>
      </c>
      <c r="C317" s="22" t="s">
        <v>318</v>
      </c>
      <c r="D317" s="100">
        <v>43.9</v>
      </c>
      <c r="E317" s="100">
        <v>4104.3</v>
      </c>
      <c r="F317" s="100">
        <v>160.6</v>
      </c>
      <c r="G317" s="100">
        <v>130806</v>
      </c>
      <c r="H317" s="100">
        <v>5137.8999999999996</v>
      </c>
      <c r="I317" s="100">
        <v>734014.6</v>
      </c>
      <c r="J317" s="104">
        <f t="shared" si="27"/>
        <v>84.349581831785827</v>
      </c>
      <c r="K317" s="104">
        <f t="shared" si="28"/>
        <v>430.84146064192811</v>
      </c>
      <c r="L317" s="79">
        <f t="shared" ref="L317" si="42">(F317*$K$28)+$K$30</f>
        <v>0.39014499316130236</v>
      </c>
      <c r="M317" s="72">
        <f t="shared" si="29"/>
        <v>11.405219216209305</v>
      </c>
      <c r="N317" s="72">
        <f>$H317*$Q$28+$Q$30</f>
        <v>0.50404665053612852</v>
      </c>
      <c r="O317" s="72">
        <f t="shared" si="31"/>
        <v>41.81136511702924</v>
      </c>
      <c r="P317" s="101"/>
      <c r="Q317" s="101"/>
      <c r="R317" s="107"/>
      <c r="S317" s="73">
        <f>((G317-AVERAGE($E$49:$E$51))/AVERAGE($E$49:$E$51))*100</f>
        <v>-45.544619031032866</v>
      </c>
      <c r="T317" s="73">
        <f>((H317-AVERAGE($F$49:$F$51))/AVERAGE($F$49:$F$51))*100</f>
        <v>-45.737872280504121</v>
      </c>
      <c r="U317" s="73">
        <f>((I317-AVERAGE($G$49:$G$51))/AVERAGE($G$49:$G$51))*100</f>
        <v>-46.026512661457666</v>
      </c>
    </row>
  </sheetData>
  <sortState xmlns:xlrd2="http://schemas.microsoft.com/office/spreadsheetml/2017/richdata2" ref="A48">
    <sortCondition ref="A48"/>
  </sortState>
  <mergeCells count="5">
    <mergeCell ref="D64:E64"/>
    <mergeCell ref="G64:I64"/>
    <mergeCell ref="E34:G34"/>
    <mergeCell ref="A1:G1"/>
    <mergeCell ref="B34:C34"/>
  </mergeCells>
  <phoneticPr fontId="4" type="noConversion"/>
  <conditionalFormatting sqref="K66:K317">
    <cfRule type="cellIs" dxfId="1" priority="5" operator="lessThan">
      <formula>$F$32</formula>
    </cfRule>
  </conditionalFormatting>
  <conditionalFormatting sqref="L66:L317">
    <cfRule type="cellIs" dxfId="0" priority="4" operator="lessThan">
      <formula>$J$32</formula>
    </cfRule>
  </conditionalFormatting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B96919-2096-4EF5-BA37-D5404FAEBF30}"/>
</file>

<file path=customXml/itemProps2.xml><?xml version="1.0" encoding="utf-8"?>
<ds:datastoreItem xmlns:ds="http://schemas.openxmlformats.org/officeDocument/2006/customXml" ds:itemID="{58FB1405-7054-4539-8F8B-2EDE4AC49858}"/>
</file>

<file path=customXml/itemProps3.xml><?xml version="1.0" encoding="utf-8"?>
<ds:datastoreItem xmlns:ds="http://schemas.openxmlformats.org/officeDocument/2006/customXml" ds:itemID="{28A0618E-85B5-4D68-98DF-12170E42AC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2024-04-02T19:17:17Z</dcterms:modified>
</cp:coreProperties>
</file>